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ient\OlsenConsulting\Dawson\"/>
    </mc:Choice>
  </mc:AlternateContent>
  <bookViews>
    <workbookView xWindow="2295" yWindow="1110" windowWidth="16905" windowHeight="4890" tabRatio="855" activeTab="1"/>
  </bookViews>
  <sheets>
    <sheet name="Summary" sheetId="26" r:id="rId1"/>
    <sheet name="Parking Garage" sheetId="4" r:id="rId2"/>
    <sheet name="PG SOV" sheetId="17" r:id="rId3"/>
    <sheet name="Residential" sheetId="1" r:id="rId4"/>
    <sheet name="Res SOV" sheetId="2" r:id="rId5"/>
    <sheet name="ELC Core &amp; Shell" sheetId="9" r:id="rId6"/>
    <sheet name="ELC C&amp;S SOV" sheetId="18" r:id="rId7"/>
    <sheet name="ELC TI" sheetId="5" r:id="rId8"/>
    <sheet name="ELC TI SOV" sheetId="19" r:id="rId9"/>
    <sheet name="Template" sheetId="7" r:id="rId10"/>
    <sheet name="Div 05 Struc Steel" sheetId="10" r:id="rId11"/>
    <sheet name="Div 6 Rough Carp" sheetId="8" r:id="rId12"/>
    <sheet name="Div 06 Finish Carp" sheetId="20" r:id="rId13"/>
    <sheet name="Div 07 Insul" sheetId="12" r:id="rId14"/>
    <sheet name="Div 07 Siding" sheetId="16" r:id="rId15"/>
    <sheet name="Div 09 GWB" sheetId="13" r:id="rId16"/>
    <sheet name="Div 09 Paint" sheetId="15" r:id="rId17"/>
    <sheet name="Div 10" sheetId="21" r:id="rId18"/>
    <sheet name="Div 12" sheetId="23" r:id="rId19"/>
  </sheets>
  <definedNames>
    <definedName name="_xlnm.Print_Area" localSheetId="10">'Div 05 Struc Steel'!$A$1:$AA$204</definedName>
    <definedName name="_xlnm.Print_Area" localSheetId="12">'Div 06 Finish Carp'!$A$1:$AA$173</definedName>
    <definedName name="_xlnm.Print_Area" localSheetId="13">'Div 07 Insul'!$B$1:$AA$236</definedName>
    <definedName name="_xlnm.Print_Area" localSheetId="14">'Div 07 Siding'!$A$1:$AA$184</definedName>
    <definedName name="_xlnm.Print_Area" localSheetId="15">'Div 09 GWB'!$B$1:$AA$250</definedName>
    <definedName name="_xlnm.Print_Area" localSheetId="16">'Div 09 Paint'!$B$1:$AA$224</definedName>
    <definedName name="_xlnm.Print_Area" localSheetId="17">'Div 10'!$A$1:$AA$209</definedName>
    <definedName name="_xlnm.Print_Area" localSheetId="18">'Div 12'!$A$1:$AA$231</definedName>
    <definedName name="_xlnm.Print_Area" localSheetId="11">'Div 6 Rough Carp'!$B$1:$AB$453</definedName>
    <definedName name="_xlnm.Print_Area" localSheetId="6">'ELC C&amp;S SOV'!$A$1:$G$82</definedName>
    <definedName name="_xlnm.Print_Area" localSheetId="5">'ELC Core &amp; Shell'!$A$1:$U$99</definedName>
    <definedName name="_xlnm.Print_Area" localSheetId="7">'ELC TI'!$A$1:$U$99</definedName>
    <definedName name="_xlnm.Print_Area" localSheetId="8">'ELC TI SOV'!$A$1:$G$80</definedName>
    <definedName name="_xlnm.Print_Area" localSheetId="1">'Parking Garage'!$A$1:$U$86</definedName>
    <definedName name="_xlnm.Print_Area" localSheetId="2">'PG SOV'!$A$1:$G$31</definedName>
    <definedName name="_xlnm.Print_Area" localSheetId="4">'Res SOV'!$A$1:$G$197</definedName>
    <definedName name="_xlnm.Print_Area" localSheetId="3">Residential!$A$1:$U$263</definedName>
    <definedName name="_xlnm.Print_Area" localSheetId="0">Summary!$B$1:$V$63</definedName>
    <definedName name="_xlnm.Print_Area" localSheetId="9">Template!$A$1:$AA$204</definedName>
    <definedName name="_xlnm.Print_Titles" localSheetId="10">'Div 05 Struc Steel'!$1:$3</definedName>
    <definedName name="_xlnm.Print_Titles" localSheetId="12">'Div 06 Finish Carp'!$1:$3</definedName>
    <definedName name="_xlnm.Print_Titles" localSheetId="13">'Div 07 Insul'!$1:$3</definedName>
    <definedName name="_xlnm.Print_Titles" localSheetId="14">'Div 07 Siding'!$1:$3</definedName>
    <definedName name="_xlnm.Print_Titles" localSheetId="15">'Div 09 GWB'!$1:$3</definedName>
    <definedName name="_xlnm.Print_Titles" localSheetId="16">'Div 09 Paint'!$1:$3</definedName>
    <definedName name="_xlnm.Print_Titles" localSheetId="17">'Div 10'!$1:$3</definedName>
    <definedName name="_xlnm.Print_Titles" localSheetId="18">'Div 12'!$1:$3</definedName>
    <definedName name="_xlnm.Print_Titles" localSheetId="11">'Div 6 Rough Carp'!$1:$3</definedName>
    <definedName name="_xlnm.Print_Titles" localSheetId="5">'ELC Core &amp; Shell'!$1:$3</definedName>
    <definedName name="_xlnm.Print_Titles" localSheetId="7">'ELC TI'!$1:$3</definedName>
    <definedName name="_xlnm.Print_Titles" localSheetId="1">'Parking Garage'!$1:$3</definedName>
    <definedName name="_xlnm.Print_Titles" localSheetId="3">Residential!$1:$3</definedName>
    <definedName name="_xlnm.Print_Titles" localSheetId="9">Template!$1:$3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" i="4" l="1"/>
  <c r="P5" i="4"/>
  <c r="S42" i="4"/>
  <c r="L42" i="4"/>
  <c r="I42" i="4"/>
  <c r="L7" i="1" l="1"/>
  <c r="G227" i="1" l="1"/>
  <c r="K35" i="8"/>
  <c r="S27" i="8"/>
  <c r="S26" i="8"/>
  <c r="S25" i="8"/>
  <c r="S24" i="8"/>
  <c r="Y7" i="10"/>
  <c r="J7" i="10"/>
  <c r="E2" i="17"/>
  <c r="D24" i="4"/>
  <c r="K26" i="26"/>
  <c r="L14" i="26"/>
  <c r="P11" i="1" l="1"/>
  <c r="P173" i="1"/>
  <c r="P20" i="4"/>
  <c r="M51" i="26" l="1"/>
  <c r="A164" i="2" l="1"/>
  <c r="B164" i="2"/>
  <c r="C164" i="2"/>
  <c r="D164" i="2"/>
  <c r="F164" i="2"/>
  <c r="P68" i="5"/>
  <c r="P59" i="9"/>
  <c r="AB167" i="1"/>
  <c r="AD167" i="1" s="1"/>
  <c r="Y167" i="1"/>
  <c r="S167" i="1"/>
  <c r="U167" i="1" s="1"/>
  <c r="Q167" i="1"/>
  <c r="M167" i="1"/>
  <c r="J167" i="1"/>
  <c r="H167" i="1"/>
  <c r="E167" i="2"/>
  <c r="L40" i="26"/>
  <c r="E59" i="18"/>
  <c r="E166" i="2"/>
  <c r="S171" i="1"/>
  <c r="S172" i="1" s="1"/>
  <c r="Q27" i="26"/>
  <c r="Q36" i="26"/>
  <c r="Q44" i="26"/>
  <c r="Q45" i="26"/>
  <c r="Q50" i="26"/>
  <c r="Q51" i="26"/>
  <c r="Q54" i="26"/>
  <c r="P48" i="26"/>
  <c r="P49" i="26"/>
  <c r="P50" i="26"/>
  <c r="P51" i="26"/>
  <c r="P52" i="26"/>
  <c r="P53" i="26"/>
  <c r="P47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24" i="26"/>
  <c r="A71" i="18"/>
  <c r="B71" i="18"/>
  <c r="C71" i="18"/>
  <c r="D71" i="18"/>
  <c r="E71" i="18"/>
  <c r="F71" i="18"/>
  <c r="A3" i="18"/>
  <c r="B3" i="18"/>
  <c r="C3" i="18"/>
  <c r="D3" i="18"/>
  <c r="E3" i="18"/>
  <c r="F3" i="18"/>
  <c r="A4" i="18"/>
  <c r="B4" i="18"/>
  <c r="C4" i="18"/>
  <c r="D4" i="18"/>
  <c r="E4" i="18"/>
  <c r="F4" i="18"/>
  <c r="A5" i="18"/>
  <c r="B5" i="18"/>
  <c r="C5" i="18"/>
  <c r="D5" i="18"/>
  <c r="E5" i="18"/>
  <c r="F5" i="18"/>
  <c r="A6" i="18"/>
  <c r="B6" i="18"/>
  <c r="C6" i="18"/>
  <c r="D6" i="18"/>
  <c r="E6" i="18"/>
  <c r="F6" i="18"/>
  <c r="A7" i="18"/>
  <c r="B7" i="18"/>
  <c r="C7" i="18"/>
  <c r="D7" i="18"/>
  <c r="E7" i="18"/>
  <c r="F7" i="18"/>
  <c r="A8" i="18"/>
  <c r="B8" i="18"/>
  <c r="C8" i="18"/>
  <c r="D8" i="18"/>
  <c r="E8" i="18"/>
  <c r="F8" i="18"/>
  <c r="A9" i="18"/>
  <c r="B9" i="18"/>
  <c r="C9" i="18"/>
  <c r="D9" i="18"/>
  <c r="E9" i="18"/>
  <c r="F9" i="18"/>
  <c r="A10" i="18"/>
  <c r="B10" i="18"/>
  <c r="C10" i="18"/>
  <c r="D10" i="18"/>
  <c r="E10" i="18"/>
  <c r="F10" i="18"/>
  <c r="A11" i="18"/>
  <c r="B11" i="18"/>
  <c r="C11" i="18"/>
  <c r="D11" i="18"/>
  <c r="E11" i="18"/>
  <c r="F11" i="18"/>
  <c r="A12" i="18"/>
  <c r="B12" i="18"/>
  <c r="C12" i="18"/>
  <c r="D12" i="18"/>
  <c r="E12" i="18"/>
  <c r="F12" i="18"/>
  <c r="A13" i="18"/>
  <c r="B13" i="18"/>
  <c r="C13" i="18"/>
  <c r="D13" i="18"/>
  <c r="E13" i="18"/>
  <c r="F13" i="18"/>
  <c r="A14" i="18"/>
  <c r="B14" i="18"/>
  <c r="C14" i="18"/>
  <c r="D14" i="18"/>
  <c r="E14" i="18"/>
  <c r="F14" i="18"/>
  <c r="A15" i="18"/>
  <c r="B15" i="18"/>
  <c r="C15" i="18"/>
  <c r="D15" i="18"/>
  <c r="E15" i="18"/>
  <c r="F15" i="18"/>
  <c r="A16" i="18"/>
  <c r="B16" i="18"/>
  <c r="C16" i="18"/>
  <c r="D16" i="18"/>
  <c r="E16" i="18"/>
  <c r="F16" i="18"/>
  <c r="A17" i="18"/>
  <c r="B17" i="18"/>
  <c r="C17" i="18"/>
  <c r="D17" i="18"/>
  <c r="E17" i="18"/>
  <c r="F17" i="18"/>
  <c r="A18" i="18"/>
  <c r="B18" i="18"/>
  <c r="C18" i="18"/>
  <c r="D18" i="18"/>
  <c r="E18" i="18"/>
  <c r="F18" i="18"/>
  <c r="A19" i="18"/>
  <c r="B19" i="18"/>
  <c r="C19" i="18"/>
  <c r="D19" i="18"/>
  <c r="E19" i="18"/>
  <c r="F19" i="18"/>
  <c r="A20" i="18"/>
  <c r="B20" i="18"/>
  <c r="C20" i="18"/>
  <c r="D20" i="18"/>
  <c r="E20" i="18"/>
  <c r="F20" i="18"/>
  <c r="A21" i="18"/>
  <c r="B21" i="18"/>
  <c r="C21" i="18"/>
  <c r="D21" i="18"/>
  <c r="E21" i="18"/>
  <c r="F21" i="18"/>
  <c r="A22" i="18"/>
  <c r="B22" i="18"/>
  <c r="C22" i="18"/>
  <c r="D22" i="18"/>
  <c r="E22" i="18"/>
  <c r="F22" i="18"/>
  <c r="A23" i="18"/>
  <c r="B23" i="18"/>
  <c r="C23" i="18"/>
  <c r="D23" i="18"/>
  <c r="E23" i="18"/>
  <c r="F23" i="18"/>
  <c r="A24" i="18"/>
  <c r="B24" i="18"/>
  <c r="C24" i="18"/>
  <c r="D24" i="18"/>
  <c r="E24" i="18"/>
  <c r="F24" i="18"/>
  <c r="A25" i="18"/>
  <c r="B25" i="18"/>
  <c r="C25" i="18"/>
  <c r="D25" i="18"/>
  <c r="E25" i="18"/>
  <c r="F25" i="18"/>
  <c r="A26" i="18"/>
  <c r="B26" i="18"/>
  <c r="C26" i="18"/>
  <c r="D26" i="18"/>
  <c r="E26" i="18"/>
  <c r="F26" i="18"/>
  <c r="A27" i="18"/>
  <c r="B27" i="18"/>
  <c r="C27" i="18"/>
  <c r="D27" i="18"/>
  <c r="E27" i="18"/>
  <c r="F27" i="18"/>
  <c r="A28" i="18"/>
  <c r="B28" i="18"/>
  <c r="C28" i="18"/>
  <c r="D28" i="18"/>
  <c r="E28" i="18"/>
  <c r="F28" i="18"/>
  <c r="A29" i="18"/>
  <c r="B29" i="18"/>
  <c r="C29" i="18"/>
  <c r="D29" i="18"/>
  <c r="E29" i="18"/>
  <c r="F29" i="18"/>
  <c r="A30" i="18"/>
  <c r="B30" i="18"/>
  <c r="C30" i="18"/>
  <c r="D30" i="18"/>
  <c r="E30" i="18"/>
  <c r="F30" i="18"/>
  <c r="A31" i="18"/>
  <c r="B31" i="18"/>
  <c r="C31" i="18"/>
  <c r="D31" i="18"/>
  <c r="E31" i="18"/>
  <c r="F31" i="18"/>
  <c r="A32" i="18"/>
  <c r="B32" i="18"/>
  <c r="C32" i="18"/>
  <c r="D32" i="18"/>
  <c r="E32" i="18"/>
  <c r="F32" i="18"/>
  <c r="A33" i="18"/>
  <c r="B33" i="18"/>
  <c r="C33" i="18"/>
  <c r="D33" i="18"/>
  <c r="F33" i="18"/>
  <c r="A34" i="18"/>
  <c r="B34" i="18"/>
  <c r="C34" i="18"/>
  <c r="D34" i="18"/>
  <c r="E34" i="18"/>
  <c r="F34" i="18"/>
  <c r="A35" i="18"/>
  <c r="B35" i="18"/>
  <c r="C35" i="18"/>
  <c r="D35" i="18"/>
  <c r="E35" i="18"/>
  <c r="F35" i="18"/>
  <c r="A36" i="18"/>
  <c r="B36" i="18"/>
  <c r="C36" i="18"/>
  <c r="D36" i="18"/>
  <c r="E36" i="18"/>
  <c r="F36" i="18"/>
  <c r="A37" i="18"/>
  <c r="B37" i="18"/>
  <c r="C37" i="18"/>
  <c r="D37" i="18"/>
  <c r="E37" i="18"/>
  <c r="F37" i="18"/>
  <c r="A38" i="18"/>
  <c r="B38" i="18"/>
  <c r="C38" i="18"/>
  <c r="D38" i="18"/>
  <c r="E38" i="18"/>
  <c r="F38" i="18"/>
  <c r="A39" i="18"/>
  <c r="B39" i="18"/>
  <c r="C39" i="18"/>
  <c r="D39" i="18"/>
  <c r="F39" i="18"/>
  <c r="A40" i="18"/>
  <c r="B40" i="18"/>
  <c r="C40" i="18"/>
  <c r="D40" i="18"/>
  <c r="E40" i="18"/>
  <c r="F40" i="18"/>
  <c r="A41" i="18"/>
  <c r="B41" i="18"/>
  <c r="C41" i="18"/>
  <c r="D41" i="18"/>
  <c r="E41" i="18"/>
  <c r="F41" i="18"/>
  <c r="A42" i="18"/>
  <c r="B42" i="18"/>
  <c r="C42" i="18"/>
  <c r="D42" i="18"/>
  <c r="E42" i="18"/>
  <c r="F42" i="18"/>
  <c r="A43" i="18"/>
  <c r="B43" i="18"/>
  <c r="C43" i="18"/>
  <c r="D43" i="18"/>
  <c r="E43" i="18"/>
  <c r="F43" i="18"/>
  <c r="A44" i="18"/>
  <c r="B44" i="18"/>
  <c r="C44" i="18"/>
  <c r="D44" i="18"/>
  <c r="E44" i="18"/>
  <c r="F44" i="18"/>
  <c r="A45" i="18"/>
  <c r="B45" i="18"/>
  <c r="C45" i="18"/>
  <c r="D45" i="18"/>
  <c r="E45" i="18"/>
  <c r="F45" i="18"/>
  <c r="A46" i="18"/>
  <c r="B46" i="18"/>
  <c r="C46" i="18"/>
  <c r="D46" i="18"/>
  <c r="E46" i="18"/>
  <c r="F46" i="18"/>
  <c r="A47" i="18"/>
  <c r="B47" i="18"/>
  <c r="C47" i="18"/>
  <c r="D47" i="18"/>
  <c r="E47" i="18"/>
  <c r="F47" i="18"/>
  <c r="A48" i="18"/>
  <c r="B48" i="18"/>
  <c r="C48" i="18"/>
  <c r="D48" i="18"/>
  <c r="E48" i="18"/>
  <c r="F48" i="18"/>
  <c r="A49" i="18"/>
  <c r="B49" i="18"/>
  <c r="C49" i="18"/>
  <c r="D49" i="18"/>
  <c r="E49" i="18"/>
  <c r="F49" i="18"/>
  <c r="A50" i="18"/>
  <c r="B50" i="18"/>
  <c r="C50" i="18"/>
  <c r="D50" i="18"/>
  <c r="E50" i="18"/>
  <c r="F50" i="18"/>
  <c r="A51" i="18"/>
  <c r="B51" i="18"/>
  <c r="C51" i="18"/>
  <c r="D51" i="18"/>
  <c r="E51" i="18"/>
  <c r="F51" i="18"/>
  <c r="A52" i="18"/>
  <c r="B52" i="18"/>
  <c r="C52" i="18"/>
  <c r="D52" i="18"/>
  <c r="E52" i="18"/>
  <c r="F52" i="18"/>
  <c r="A53" i="18"/>
  <c r="B53" i="18"/>
  <c r="C53" i="18"/>
  <c r="D53" i="18"/>
  <c r="E53" i="18"/>
  <c r="F53" i="18"/>
  <c r="A54" i="18"/>
  <c r="B54" i="18"/>
  <c r="C54" i="18"/>
  <c r="D54" i="18"/>
  <c r="E54" i="18"/>
  <c r="F54" i="18"/>
  <c r="A55" i="18"/>
  <c r="B55" i="18"/>
  <c r="C55" i="18"/>
  <c r="D55" i="18"/>
  <c r="E55" i="18"/>
  <c r="F55" i="18"/>
  <c r="A56" i="18"/>
  <c r="B56" i="18"/>
  <c r="C56" i="18"/>
  <c r="D56" i="18"/>
  <c r="E56" i="18"/>
  <c r="F56" i="18"/>
  <c r="A57" i="18"/>
  <c r="B57" i="18"/>
  <c r="C57" i="18"/>
  <c r="D57" i="18"/>
  <c r="F57" i="18"/>
  <c r="A58" i="18"/>
  <c r="B58" i="18"/>
  <c r="C58" i="18"/>
  <c r="D58" i="18"/>
  <c r="F58" i="18"/>
  <c r="A59" i="18"/>
  <c r="B59" i="18"/>
  <c r="C59" i="18"/>
  <c r="D59" i="18"/>
  <c r="F59" i="18"/>
  <c r="A60" i="18"/>
  <c r="B60" i="18"/>
  <c r="C60" i="18"/>
  <c r="D60" i="18"/>
  <c r="F60" i="18"/>
  <c r="A61" i="18"/>
  <c r="B61" i="18"/>
  <c r="C61" i="18"/>
  <c r="D61" i="18"/>
  <c r="E61" i="18"/>
  <c r="F61" i="18"/>
  <c r="A62" i="18"/>
  <c r="B62" i="18"/>
  <c r="C62" i="18"/>
  <c r="D62" i="18"/>
  <c r="E62" i="18"/>
  <c r="F62" i="18"/>
  <c r="A63" i="18"/>
  <c r="B63" i="18"/>
  <c r="C63" i="18"/>
  <c r="D63" i="18"/>
  <c r="E63" i="18"/>
  <c r="F63" i="18"/>
  <c r="A64" i="18"/>
  <c r="B64" i="18"/>
  <c r="C64" i="18"/>
  <c r="D64" i="18"/>
  <c r="E64" i="18"/>
  <c r="F64" i="18"/>
  <c r="A65" i="18"/>
  <c r="B65" i="18"/>
  <c r="C65" i="18"/>
  <c r="D65" i="18"/>
  <c r="E65" i="18"/>
  <c r="F65" i="18"/>
  <c r="A66" i="18"/>
  <c r="B66" i="18"/>
  <c r="C66" i="18"/>
  <c r="D66" i="18"/>
  <c r="E66" i="18"/>
  <c r="F66" i="18"/>
  <c r="A67" i="18"/>
  <c r="B67" i="18"/>
  <c r="C67" i="18"/>
  <c r="D67" i="18"/>
  <c r="E67" i="18"/>
  <c r="F67" i="18"/>
  <c r="A68" i="18"/>
  <c r="B68" i="18"/>
  <c r="C68" i="18"/>
  <c r="D68" i="18"/>
  <c r="E68" i="18"/>
  <c r="F68" i="18"/>
  <c r="A69" i="18"/>
  <c r="B69" i="18"/>
  <c r="C69" i="18"/>
  <c r="D69" i="18"/>
  <c r="E69" i="18"/>
  <c r="F69" i="18"/>
  <c r="A70" i="18"/>
  <c r="B70" i="18"/>
  <c r="C70" i="18"/>
  <c r="D70" i="18"/>
  <c r="E70" i="18"/>
  <c r="F70" i="18"/>
  <c r="A188" i="2"/>
  <c r="B188" i="2"/>
  <c r="C188" i="2"/>
  <c r="D188" i="2"/>
  <c r="A187" i="2"/>
  <c r="B187" i="2"/>
  <c r="C187" i="2"/>
  <c r="D187" i="2"/>
  <c r="F187" i="2"/>
  <c r="A3" i="2"/>
  <c r="B3" i="2"/>
  <c r="C3" i="2"/>
  <c r="D3" i="2"/>
  <c r="F3" i="2"/>
  <c r="A4" i="2"/>
  <c r="B4" i="2"/>
  <c r="C4" i="2"/>
  <c r="D4" i="2"/>
  <c r="F4" i="2"/>
  <c r="A5" i="2"/>
  <c r="B5" i="2"/>
  <c r="C5" i="2"/>
  <c r="D5" i="2"/>
  <c r="F5" i="2"/>
  <c r="A6" i="2"/>
  <c r="B6" i="2"/>
  <c r="C6" i="2"/>
  <c r="D6" i="2"/>
  <c r="F6" i="2"/>
  <c r="A7" i="2"/>
  <c r="B7" i="2"/>
  <c r="C7" i="2"/>
  <c r="D7" i="2"/>
  <c r="F7" i="2"/>
  <c r="A8" i="2"/>
  <c r="B8" i="2"/>
  <c r="C8" i="2"/>
  <c r="D8" i="2"/>
  <c r="F8" i="2"/>
  <c r="A9" i="2"/>
  <c r="B9" i="2"/>
  <c r="C9" i="2"/>
  <c r="D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F16" i="2"/>
  <c r="A17" i="2"/>
  <c r="B17" i="2"/>
  <c r="C17" i="2"/>
  <c r="D17" i="2"/>
  <c r="F17" i="2"/>
  <c r="A18" i="2"/>
  <c r="B18" i="2"/>
  <c r="C18" i="2"/>
  <c r="D18" i="2"/>
  <c r="F18" i="2"/>
  <c r="A19" i="2"/>
  <c r="B19" i="2"/>
  <c r="C19" i="2"/>
  <c r="D19" i="2"/>
  <c r="F19" i="2"/>
  <c r="A20" i="2"/>
  <c r="B20" i="2"/>
  <c r="C20" i="2"/>
  <c r="D20" i="2"/>
  <c r="F20" i="2"/>
  <c r="A21" i="2"/>
  <c r="B21" i="2"/>
  <c r="C21" i="2"/>
  <c r="D21" i="2"/>
  <c r="F21" i="2"/>
  <c r="A22" i="2"/>
  <c r="B22" i="2"/>
  <c r="C22" i="2"/>
  <c r="D22" i="2"/>
  <c r="E22" i="2"/>
  <c r="F22" i="2"/>
  <c r="A23" i="2"/>
  <c r="B23" i="2"/>
  <c r="C23" i="2"/>
  <c r="D23" i="2"/>
  <c r="F23" i="2"/>
  <c r="A24" i="2"/>
  <c r="B24" i="2"/>
  <c r="C24" i="2"/>
  <c r="D24" i="2"/>
  <c r="F24" i="2"/>
  <c r="A25" i="2"/>
  <c r="B25" i="2"/>
  <c r="C25" i="2"/>
  <c r="D25" i="2"/>
  <c r="F25" i="2"/>
  <c r="A26" i="2"/>
  <c r="B26" i="2"/>
  <c r="C26" i="2"/>
  <c r="D26" i="2"/>
  <c r="F26" i="2"/>
  <c r="A27" i="2"/>
  <c r="B27" i="2"/>
  <c r="C27" i="2"/>
  <c r="D27" i="2"/>
  <c r="F27" i="2"/>
  <c r="A28" i="2"/>
  <c r="B28" i="2"/>
  <c r="C28" i="2"/>
  <c r="D28" i="2"/>
  <c r="F28" i="2"/>
  <c r="A29" i="2"/>
  <c r="B29" i="2"/>
  <c r="D29" i="2"/>
  <c r="F29" i="2"/>
  <c r="A30" i="2"/>
  <c r="B30" i="2"/>
  <c r="D30" i="2"/>
  <c r="F30" i="2"/>
  <c r="A31" i="2"/>
  <c r="B31" i="2"/>
  <c r="D31" i="2"/>
  <c r="F31" i="2"/>
  <c r="A32" i="2"/>
  <c r="B32" i="2"/>
  <c r="D32" i="2"/>
  <c r="F32" i="2"/>
  <c r="A33" i="2"/>
  <c r="B33" i="2"/>
  <c r="C33" i="2"/>
  <c r="D33" i="2"/>
  <c r="F33" i="2"/>
  <c r="A34" i="2"/>
  <c r="B34" i="2"/>
  <c r="C34" i="2"/>
  <c r="D34" i="2"/>
  <c r="F34" i="2"/>
  <c r="A35" i="2"/>
  <c r="B35" i="2"/>
  <c r="C35" i="2"/>
  <c r="D35" i="2"/>
  <c r="F35" i="2"/>
  <c r="A36" i="2"/>
  <c r="B36" i="2"/>
  <c r="D36" i="2"/>
  <c r="F36" i="2"/>
  <c r="A37" i="2"/>
  <c r="B37" i="2"/>
  <c r="D37" i="2"/>
  <c r="F37" i="2"/>
  <c r="A38" i="2"/>
  <c r="B38" i="2"/>
  <c r="D38" i="2"/>
  <c r="F38" i="2"/>
  <c r="A39" i="2"/>
  <c r="B39" i="2"/>
  <c r="D39" i="2"/>
  <c r="F39" i="2"/>
  <c r="A40" i="2"/>
  <c r="B40" i="2"/>
  <c r="D40" i="2"/>
  <c r="F40" i="2"/>
  <c r="A41" i="2"/>
  <c r="B41" i="2"/>
  <c r="C41" i="2"/>
  <c r="D41" i="2"/>
  <c r="E41" i="2"/>
  <c r="F41" i="2"/>
  <c r="A42" i="2"/>
  <c r="B42" i="2"/>
  <c r="C42" i="2"/>
  <c r="D42" i="2"/>
  <c r="F42" i="2"/>
  <c r="A43" i="2"/>
  <c r="B43" i="2"/>
  <c r="C43" i="2"/>
  <c r="D43" i="2"/>
  <c r="F43" i="2"/>
  <c r="A44" i="2"/>
  <c r="B44" i="2"/>
  <c r="C44" i="2"/>
  <c r="D44" i="2"/>
  <c r="F44" i="2"/>
  <c r="A45" i="2"/>
  <c r="B45" i="2"/>
  <c r="C45" i="2"/>
  <c r="D45" i="2"/>
  <c r="E45" i="2"/>
  <c r="F45" i="2"/>
  <c r="A46" i="2"/>
  <c r="B46" i="2"/>
  <c r="C46" i="2"/>
  <c r="D46" i="2"/>
  <c r="F46" i="2"/>
  <c r="A47" i="2"/>
  <c r="B47" i="2"/>
  <c r="C47" i="2"/>
  <c r="D47" i="2"/>
  <c r="F47" i="2"/>
  <c r="A48" i="2"/>
  <c r="B48" i="2"/>
  <c r="C48" i="2"/>
  <c r="D48" i="2"/>
  <c r="F48" i="2"/>
  <c r="A49" i="2"/>
  <c r="B49" i="2"/>
  <c r="C49" i="2"/>
  <c r="D49" i="2"/>
  <c r="E49" i="2"/>
  <c r="F49" i="2"/>
  <c r="A50" i="2"/>
  <c r="B50" i="2"/>
  <c r="C50" i="2"/>
  <c r="D50" i="2"/>
  <c r="F50" i="2"/>
  <c r="A51" i="2"/>
  <c r="B51" i="2"/>
  <c r="D51" i="2"/>
  <c r="F51" i="2"/>
  <c r="A52" i="2"/>
  <c r="B52" i="2"/>
  <c r="C52" i="2"/>
  <c r="D52" i="2"/>
  <c r="F52" i="2"/>
  <c r="A53" i="2"/>
  <c r="B53" i="2"/>
  <c r="C53" i="2"/>
  <c r="D53" i="2"/>
  <c r="F53" i="2"/>
  <c r="A54" i="2"/>
  <c r="B54" i="2"/>
  <c r="C54" i="2"/>
  <c r="D54" i="2"/>
  <c r="F54" i="2"/>
  <c r="A55" i="2"/>
  <c r="B55" i="2"/>
  <c r="C55" i="2"/>
  <c r="D55" i="2"/>
  <c r="E55" i="2"/>
  <c r="F55" i="2"/>
  <c r="A56" i="2"/>
  <c r="B56" i="2"/>
  <c r="C56" i="2"/>
  <c r="D56" i="2"/>
  <c r="F56" i="2"/>
  <c r="A57" i="2"/>
  <c r="B57" i="2"/>
  <c r="C57" i="2"/>
  <c r="D57" i="2"/>
  <c r="F57" i="2"/>
  <c r="A58" i="2"/>
  <c r="B58" i="2"/>
  <c r="C58" i="2"/>
  <c r="D58" i="2"/>
  <c r="F58" i="2"/>
  <c r="A59" i="2"/>
  <c r="B59" i="2"/>
  <c r="C59" i="2"/>
  <c r="D59" i="2"/>
  <c r="F59" i="2"/>
  <c r="A60" i="2"/>
  <c r="B60" i="2"/>
  <c r="C60" i="2"/>
  <c r="D60" i="2"/>
  <c r="E60" i="2"/>
  <c r="F60" i="2"/>
  <c r="A61" i="2"/>
  <c r="B61" i="2"/>
  <c r="D61" i="2"/>
  <c r="F61" i="2"/>
  <c r="A62" i="2"/>
  <c r="B62" i="2"/>
  <c r="C62" i="2"/>
  <c r="D62" i="2"/>
  <c r="F62" i="2"/>
  <c r="A63" i="2"/>
  <c r="B63" i="2"/>
  <c r="C63" i="2"/>
  <c r="D63" i="2"/>
  <c r="F63" i="2"/>
  <c r="A64" i="2"/>
  <c r="B64" i="2"/>
  <c r="C64" i="2"/>
  <c r="D64" i="2"/>
  <c r="E64" i="2"/>
  <c r="F64" i="2"/>
  <c r="A65" i="2"/>
  <c r="B65" i="2"/>
  <c r="D65" i="2"/>
  <c r="F65" i="2"/>
  <c r="A66" i="2"/>
  <c r="B66" i="2"/>
  <c r="D66" i="2"/>
  <c r="F66" i="2"/>
  <c r="A67" i="2"/>
  <c r="B67" i="2"/>
  <c r="C67" i="2"/>
  <c r="D67" i="2"/>
  <c r="F67" i="2"/>
  <c r="A68" i="2"/>
  <c r="B68" i="2"/>
  <c r="D68" i="2"/>
  <c r="F68" i="2"/>
  <c r="A69" i="2"/>
  <c r="B69" i="2"/>
  <c r="C69" i="2"/>
  <c r="D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F72" i="2"/>
  <c r="A73" i="2"/>
  <c r="B73" i="2"/>
  <c r="C73" i="2"/>
  <c r="D73" i="2"/>
  <c r="E73" i="2"/>
  <c r="F73" i="2"/>
  <c r="A74" i="2"/>
  <c r="B74" i="2"/>
  <c r="C74" i="2"/>
  <c r="D74" i="2"/>
  <c r="F74" i="2"/>
  <c r="A75" i="2"/>
  <c r="B75" i="2"/>
  <c r="C75" i="2"/>
  <c r="D75" i="2"/>
  <c r="F75" i="2"/>
  <c r="A76" i="2"/>
  <c r="B76" i="2"/>
  <c r="C76" i="2"/>
  <c r="D76" i="2"/>
  <c r="F76" i="2"/>
  <c r="A77" i="2"/>
  <c r="B77" i="2"/>
  <c r="D77" i="2"/>
  <c r="F77" i="2"/>
  <c r="A78" i="2"/>
  <c r="B78" i="2"/>
  <c r="C78" i="2"/>
  <c r="D78" i="2"/>
  <c r="F78" i="2"/>
  <c r="A79" i="2"/>
  <c r="B79" i="2"/>
  <c r="C79" i="2"/>
  <c r="D79" i="2"/>
  <c r="E79" i="2"/>
  <c r="F79" i="2"/>
  <c r="A80" i="2"/>
  <c r="B80" i="2"/>
  <c r="C80" i="2"/>
  <c r="D80" i="2"/>
  <c r="F80" i="2"/>
  <c r="A81" i="2"/>
  <c r="B81" i="2"/>
  <c r="C81" i="2"/>
  <c r="D81" i="2"/>
  <c r="F81" i="2"/>
  <c r="A82" i="2"/>
  <c r="B82" i="2"/>
  <c r="C82" i="2"/>
  <c r="D82" i="2"/>
  <c r="F82" i="2"/>
  <c r="A83" i="2"/>
  <c r="B83" i="2"/>
  <c r="C83" i="2"/>
  <c r="D83" i="2"/>
  <c r="F83" i="2"/>
  <c r="A84" i="2"/>
  <c r="B84" i="2"/>
  <c r="C84" i="2"/>
  <c r="D84" i="2"/>
  <c r="F84" i="2"/>
  <c r="A85" i="2"/>
  <c r="B85" i="2"/>
  <c r="C85" i="2"/>
  <c r="D85" i="2"/>
  <c r="F85" i="2"/>
  <c r="A86" i="2"/>
  <c r="B86" i="2"/>
  <c r="C86" i="2"/>
  <c r="D86" i="2"/>
  <c r="F86" i="2"/>
  <c r="A87" i="2"/>
  <c r="B87" i="2"/>
  <c r="C87" i="2"/>
  <c r="D87" i="2"/>
  <c r="F87" i="2"/>
  <c r="A88" i="2"/>
  <c r="B88" i="2"/>
  <c r="C88" i="2"/>
  <c r="D88" i="2"/>
  <c r="F88" i="2"/>
  <c r="A89" i="2"/>
  <c r="B89" i="2"/>
  <c r="C89" i="2"/>
  <c r="D89" i="2"/>
  <c r="E89" i="2"/>
  <c r="F89" i="2"/>
  <c r="A90" i="2"/>
  <c r="B90" i="2"/>
  <c r="C90" i="2"/>
  <c r="D90" i="2"/>
  <c r="F90" i="2"/>
  <c r="A91" i="2"/>
  <c r="B91" i="2"/>
  <c r="C91" i="2"/>
  <c r="D91" i="2"/>
  <c r="F91" i="2"/>
  <c r="A92" i="2"/>
  <c r="B92" i="2"/>
  <c r="C92" i="2"/>
  <c r="D92" i="2"/>
  <c r="F92" i="2"/>
  <c r="A93" i="2"/>
  <c r="B93" i="2"/>
  <c r="C93" i="2"/>
  <c r="D93" i="2"/>
  <c r="E93" i="2"/>
  <c r="F93" i="2"/>
  <c r="A94" i="2"/>
  <c r="B94" i="2"/>
  <c r="C94" i="2"/>
  <c r="D94" i="2"/>
  <c r="F94" i="2"/>
  <c r="A95" i="2"/>
  <c r="B95" i="2"/>
  <c r="C95" i="2"/>
  <c r="D95" i="2"/>
  <c r="F95" i="2"/>
  <c r="A96" i="2"/>
  <c r="B96" i="2"/>
  <c r="C96" i="2"/>
  <c r="D96" i="2"/>
  <c r="F96" i="2"/>
  <c r="A97" i="2"/>
  <c r="B97" i="2"/>
  <c r="C97" i="2"/>
  <c r="D97" i="2"/>
  <c r="F97" i="2"/>
  <c r="A98" i="2"/>
  <c r="B98" i="2"/>
  <c r="C98" i="2"/>
  <c r="D98" i="2"/>
  <c r="F98" i="2"/>
  <c r="A99" i="2"/>
  <c r="B99" i="2"/>
  <c r="C99" i="2"/>
  <c r="D99" i="2"/>
  <c r="F99" i="2"/>
  <c r="A100" i="2"/>
  <c r="B100" i="2"/>
  <c r="C100" i="2"/>
  <c r="D100" i="2"/>
  <c r="F100" i="2"/>
  <c r="A101" i="2"/>
  <c r="B101" i="2"/>
  <c r="C101" i="2"/>
  <c r="D101" i="2"/>
  <c r="F101" i="2"/>
  <c r="A102" i="2"/>
  <c r="B102" i="2"/>
  <c r="C102" i="2"/>
  <c r="D102" i="2"/>
  <c r="F102" i="2"/>
  <c r="A103" i="2"/>
  <c r="B103" i="2"/>
  <c r="C103" i="2"/>
  <c r="D103" i="2"/>
  <c r="F103" i="2"/>
  <c r="A104" i="2"/>
  <c r="B104" i="2"/>
  <c r="C104" i="2"/>
  <c r="D104" i="2"/>
  <c r="E104" i="2"/>
  <c r="F104" i="2"/>
  <c r="A105" i="2"/>
  <c r="B105" i="2"/>
  <c r="D105" i="2"/>
  <c r="F105" i="2"/>
  <c r="A106" i="2"/>
  <c r="B106" i="2"/>
  <c r="D106" i="2"/>
  <c r="F106" i="2"/>
  <c r="A107" i="2"/>
  <c r="B107" i="2"/>
  <c r="C107" i="2"/>
  <c r="D107" i="2"/>
  <c r="F107" i="2"/>
  <c r="A108" i="2"/>
  <c r="B108" i="2"/>
  <c r="C108" i="2"/>
  <c r="D108" i="2"/>
  <c r="F108" i="2"/>
  <c r="A109" i="2"/>
  <c r="B109" i="2"/>
  <c r="C109" i="2"/>
  <c r="D109" i="2"/>
  <c r="F109" i="2"/>
  <c r="A110" i="2"/>
  <c r="B110" i="2"/>
  <c r="C110" i="2"/>
  <c r="D110" i="2"/>
  <c r="E110" i="2"/>
  <c r="F110" i="2"/>
  <c r="A111" i="2"/>
  <c r="B111" i="2"/>
  <c r="C111" i="2"/>
  <c r="D111" i="2"/>
  <c r="F111" i="2"/>
  <c r="A112" i="2"/>
  <c r="B112" i="2"/>
  <c r="C112" i="2"/>
  <c r="D112" i="2"/>
  <c r="F112" i="2"/>
  <c r="A113" i="2"/>
  <c r="B113" i="2"/>
  <c r="C113" i="2"/>
  <c r="D113" i="2"/>
  <c r="F113" i="2"/>
  <c r="A114" i="2"/>
  <c r="B114" i="2"/>
  <c r="C114" i="2"/>
  <c r="D114" i="2"/>
  <c r="F114" i="2"/>
  <c r="A115" i="2"/>
  <c r="B115" i="2"/>
  <c r="C115" i="2"/>
  <c r="D115" i="2"/>
  <c r="F115" i="2"/>
  <c r="A116" i="2"/>
  <c r="B116" i="2"/>
  <c r="C116" i="2"/>
  <c r="D116" i="2"/>
  <c r="F116" i="2"/>
  <c r="A117" i="2"/>
  <c r="B117" i="2"/>
  <c r="C117" i="2"/>
  <c r="D117" i="2"/>
  <c r="F117" i="2"/>
  <c r="A118" i="2"/>
  <c r="B118" i="2"/>
  <c r="C118" i="2"/>
  <c r="D118" i="2"/>
  <c r="F118" i="2"/>
  <c r="A119" i="2"/>
  <c r="B119" i="2"/>
  <c r="C119" i="2"/>
  <c r="D119" i="2"/>
  <c r="E119" i="2"/>
  <c r="F119" i="2"/>
  <c r="A120" i="2"/>
  <c r="B120" i="2"/>
  <c r="D120" i="2"/>
  <c r="F120" i="2"/>
  <c r="A121" i="2"/>
  <c r="B121" i="2"/>
  <c r="D121" i="2"/>
  <c r="F121" i="2"/>
  <c r="A122" i="2"/>
  <c r="B122" i="2"/>
  <c r="C122" i="2"/>
  <c r="D122" i="2"/>
  <c r="F122" i="2"/>
  <c r="A123" i="2"/>
  <c r="B123" i="2"/>
  <c r="C123" i="2"/>
  <c r="D123" i="2"/>
  <c r="F123" i="2"/>
  <c r="A124" i="2"/>
  <c r="B124" i="2"/>
  <c r="C124" i="2"/>
  <c r="D124" i="2"/>
  <c r="E124" i="2"/>
  <c r="F124" i="2"/>
  <c r="A125" i="2"/>
  <c r="B125" i="2"/>
  <c r="C125" i="2"/>
  <c r="D125" i="2"/>
  <c r="F125" i="2"/>
  <c r="A126" i="2"/>
  <c r="B126" i="2"/>
  <c r="C126" i="2"/>
  <c r="D126" i="2"/>
  <c r="F126" i="2"/>
  <c r="A127" i="2"/>
  <c r="B127" i="2"/>
  <c r="C127" i="2"/>
  <c r="D127" i="2"/>
  <c r="F127" i="2"/>
  <c r="A128" i="2"/>
  <c r="B128" i="2"/>
  <c r="C128" i="2"/>
  <c r="D128" i="2"/>
  <c r="F128" i="2"/>
  <c r="A129" i="2"/>
  <c r="B129" i="2"/>
  <c r="C129" i="2"/>
  <c r="D129" i="2"/>
  <c r="F129" i="2"/>
  <c r="A130" i="2"/>
  <c r="B130" i="2"/>
  <c r="C130" i="2"/>
  <c r="D130" i="2"/>
  <c r="F130" i="2"/>
  <c r="A131" i="2"/>
  <c r="B131" i="2"/>
  <c r="C131" i="2"/>
  <c r="D131" i="2"/>
  <c r="F131" i="2"/>
  <c r="A132" i="2"/>
  <c r="B132" i="2"/>
  <c r="C132" i="2"/>
  <c r="D132" i="2"/>
  <c r="F132" i="2"/>
  <c r="A133" i="2"/>
  <c r="B133" i="2"/>
  <c r="D133" i="2"/>
  <c r="F133" i="2"/>
  <c r="A134" i="2"/>
  <c r="B134" i="2"/>
  <c r="C134" i="2"/>
  <c r="D134" i="2"/>
  <c r="F134" i="2"/>
  <c r="A135" i="2"/>
  <c r="B135" i="2"/>
  <c r="C135" i="2"/>
  <c r="D135" i="2"/>
  <c r="E135" i="2"/>
  <c r="F135" i="2"/>
  <c r="A136" i="2"/>
  <c r="B136" i="2"/>
  <c r="C136" i="2"/>
  <c r="D136" i="2"/>
  <c r="F136" i="2"/>
  <c r="A137" i="2"/>
  <c r="B137" i="2"/>
  <c r="C137" i="2"/>
  <c r="D137" i="2"/>
  <c r="F137" i="2"/>
  <c r="A138" i="2"/>
  <c r="B138" i="2"/>
  <c r="C138" i="2"/>
  <c r="D138" i="2"/>
  <c r="F138" i="2"/>
  <c r="A139" i="2"/>
  <c r="B139" i="2"/>
  <c r="C139" i="2"/>
  <c r="D139" i="2"/>
  <c r="F139" i="2"/>
  <c r="A140" i="2"/>
  <c r="B140" i="2"/>
  <c r="C140" i="2"/>
  <c r="D140" i="2"/>
  <c r="E140" i="2"/>
  <c r="F140" i="2"/>
  <c r="A141" i="2"/>
  <c r="B141" i="2"/>
  <c r="C141" i="2"/>
  <c r="D141" i="2"/>
  <c r="F141" i="2"/>
  <c r="A142" i="2"/>
  <c r="B142" i="2"/>
  <c r="C142" i="2"/>
  <c r="D142" i="2"/>
  <c r="F142" i="2"/>
  <c r="A143" i="2"/>
  <c r="B143" i="2"/>
  <c r="C143" i="2"/>
  <c r="D143" i="2"/>
  <c r="F143" i="2"/>
  <c r="A144" i="2"/>
  <c r="B144" i="2"/>
  <c r="C144" i="2"/>
  <c r="D144" i="2"/>
  <c r="E144" i="2"/>
  <c r="F144" i="2"/>
  <c r="A145" i="2"/>
  <c r="B145" i="2"/>
  <c r="C145" i="2"/>
  <c r="D145" i="2"/>
  <c r="F145" i="2"/>
  <c r="A146" i="2"/>
  <c r="B146" i="2"/>
  <c r="C146" i="2"/>
  <c r="D146" i="2"/>
  <c r="F146" i="2"/>
  <c r="A147" i="2"/>
  <c r="B147" i="2"/>
  <c r="D147" i="2"/>
  <c r="F147" i="2"/>
  <c r="A148" i="2"/>
  <c r="B148" i="2"/>
  <c r="D148" i="2"/>
  <c r="F148" i="2"/>
  <c r="A149" i="2"/>
  <c r="B149" i="2"/>
  <c r="C149" i="2"/>
  <c r="D149" i="2"/>
  <c r="F149" i="2"/>
  <c r="A150" i="2"/>
  <c r="B150" i="2"/>
  <c r="C150" i="2"/>
  <c r="D150" i="2"/>
  <c r="E150" i="2"/>
  <c r="F150" i="2"/>
  <c r="A151" i="2"/>
  <c r="B151" i="2"/>
  <c r="C151" i="2"/>
  <c r="D151" i="2"/>
  <c r="F151" i="2"/>
  <c r="A152" i="2"/>
  <c r="B152" i="2"/>
  <c r="C152" i="2"/>
  <c r="D152" i="2"/>
  <c r="F152" i="2"/>
  <c r="A153" i="2"/>
  <c r="B153" i="2"/>
  <c r="C153" i="2"/>
  <c r="D153" i="2"/>
  <c r="E153" i="2"/>
  <c r="F153" i="2"/>
  <c r="A154" i="2"/>
  <c r="B154" i="2"/>
  <c r="C154" i="2"/>
  <c r="D154" i="2"/>
  <c r="F154" i="2"/>
  <c r="A155" i="2"/>
  <c r="B155" i="2"/>
  <c r="C155" i="2"/>
  <c r="D155" i="2"/>
  <c r="F155" i="2"/>
  <c r="A156" i="2"/>
  <c r="B156" i="2"/>
  <c r="C156" i="2"/>
  <c r="D156" i="2"/>
  <c r="F156" i="2"/>
  <c r="A157" i="2"/>
  <c r="B157" i="2"/>
  <c r="C157" i="2"/>
  <c r="D157" i="2"/>
  <c r="F157" i="2"/>
  <c r="A158" i="2"/>
  <c r="B158" i="2"/>
  <c r="C158" i="2"/>
  <c r="D158" i="2"/>
  <c r="F158" i="2"/>
  <c r="A159" i="2"/>
  <c r="B159" i="2"/>
  <c r="C159" i="2"/>
  <c r="D159" i="2"/>
  <c r="E159" i="2"/>
  <c r="F159" i="2"/>
  <c r="A160" i="2"/>
  <c r="B160" i="2"/>
  <c r="C160" i="2"/>
  <c r="D160" i="2"/>
  <c r="F160" i="2"/>
  <c r="A161" i="2"/>
  <c r="B161" i="2"/>
  <c r="C161" i="2"/>
  <c r="D161" i="2"/>
  <c r="F161" i="2"/>
  <c r="A162" i="2"/>
  <c r="B162" i="2"/>
  <c r="C162" i="2"/>
  <c r="D162" i="2"/>
  <c r="F162" i="2"/>
  <c r="A163" i="2"/>
  <c r="B163" i="2"/>
  <c r="C163" i="2"/>
  <c r="D163" i="2"/>
  <c r="F163" i="2"/>
  <c r="A165" i="2"/>
  <c r="B165" i="2"/>
  <c r="C165" i="2"/>
  <c r="D165" i="2"/>
  <c r="F165" i="2"/>
  <c r="A166" i="2"/>
  <c r="B166" i="2"/>
  <c r="C166" i="2"/>
  <c r="D166" i="2"/>
  <c r="F166" i="2"/>
  <c r="A167" i="2"/>
  <c r="B167" i="2"/>
  <c r="C167" i="2"/>
  <c r="D167" i="2"/>
  <c r="F167" i="2"/>
  <c r="A168" i="2"/>
  <c r="B168" i="2"/>
  <c r="C168" i="2"/>
  <c r="D168" i="2"/>
  <c r="F168" i="2"/>
  <c r="A169" i="2"/>
  <c r="B169" i="2"/>
  <c r="C169" i="2"/>
  <c r="D169" i="2"/>
  <c r="F169" i="2"/>
  <c r="A170" i="2"/>
  <c r="B170" i="2"/>
  <c r="C170" i="2"/>
  <c r="D170" i="2"/>
  <c r="F170" i="2"/>
  <c r="A171" i="2"/>
  <c r="B171" i="2"/>
  <c r="C171" i="2"/>
  <c r="D171" i="2"/>
  <c r="F171" i="2"/>
  <c r="A172" i="2"/>
  <c r="B172" i="2"/>
  <c r="C172" i="2"/>
  <c r="D172" i="2"/>
  <c r="F172" i="2"/>
  <c r="A173" i="2"/>
  <c r="B173" i="2"/>
  <c r="C173" i="2"/>
  <c r="D173" i="2"/>
  <c r="F173" i="2"/>
  <c r="A174" i="2"/>
  <c r="B174" i="2"/>
  <c r="C174" i="2"/>
  <c r="D174" i="2"/>
  <c r="E174" i="2"/>
  <c r="F174" i="2"/>
  <c r="A175" i="2"/>
  <c r="B175" i="2"/>
  <c r="C175" i="2"/>
  <c r="D175" i="2"/>
  <c r="F175" i="2"/>
  <c r="A176" i="2"/>
  <c r="B176" i="2"/>
  <c r="C176" i="2"/>
  <c r="D176" i="2"/>
  <c r="F176" i="2"/>
  <c r="A177" i="2"/>
  <c r="B177" i="2"/>
  <c r="C177" i="2"/>
  <c r="D177" i="2"/>
  <c r="F177" i="2"/>
  <c r="A178" i="2"/>
  <c r="B178" i="2"/>
  <c r="C178" i="2"/>
  <c r="D178" i="2"/>
  <c r="F178" i="2"/>
  <c r="A179" i="2"/>
  <c r="B179" i="2"/>
  <c r="C179" i="2"/>
  <c r="D179" i="2"/>
  <c r="F179" i="2"/>
  <c r="A180" i="2"/>
  <c r="B180" i="2"/>
  <c r="C180" i="2"/>
  <c r="D180" i="2"/>
  <c r="F180" i="2"/>
  <c r="A181" i="2"/>
  <c r="B181" i="2"/>
  <c r="C181" i="2"/>
  <c r="D181" i="2"/>
  <c r="F181" i="2"/>
  <c r="A182" i="2"/>
  <c r="B182" i="2"/>
  <c r="C182" i="2"/>
  <c r="D182" i="2"/>
  <c r="F182" i="2"/>
  <c r="A183" i="2"/>
  <c r="B183" i="2"/>
  <c r="C183" i="2"/>
  <c r="D183" i="2"/>
  <c r="F183" i="2"/>
  <c r="A184" i="2"/>
  <c r="B184" i="2"/>
  <c r="C184" i="2"/>
  <c r="D184" i="2"/>
  <c r="F184" i="2"/>
  <c r="A185" i="2"/>
  <c r="B185" i="2"/>
  <c r="C185" i="2"/>
  <c r="D185" i="2"/>
  <c r="F185" i="2"/>
  <c r="A186" i="2"/>
  <c r="B186" i="2"/>
  <c r="C186" i="2"/>
  <c r="D186" i="2"/>
  <c r="F186" i="2"/>
  <c r="E168" i="2" l="1"/>
  <c r="E164" i="2"/>
  <c r="AE167" i="1"/>
  <c r="E60" i="18"/>
  <c r="J40" i="26"/>
  <c r="P46" i="26"/>
  <c r="K40" i="26" l="1"/>
  <c r="P55" i="26"/>
  <c r="G102" i="1" l="1"/>
  <c r="H102" i="1" s="1"/>
  <c r="AB102" i="1"/>
  <c r="AD102" i="1" s="1"/>
  <c r="Y102" i="1"/>
  <c r="Q102" i="1"/>
  <c r="L102" i="1"/>
  <c r="D51" i="9"/>
  <c r="Y51" i="9"/>
  <c r="M51" i="9"/>
  <c r="J51" i="9"/>
  <c r="H51" i="9"/>
  <c r="AE73" i="1"/>
  <c r="AE74" i="1"/>
  <c r="AE76" i="1"/>
  <c r="AE162" i="1"/>
  <c r="AE169" i="1"/>
  <c r="P30" i="1"/>
  <c r="S30" i="1" s="1"/>
  <c r="M30" i="1"/>
  <c r="J30" i="1"/>
  <c r="H30" i="1"/>
  <c r="AB24" i="1"/>
  <c r="AD24" i="1" s="1"/>
  <c r="Y24" i="1"/>
  <c r="P24" i="1"/>
  <c r="M24" i="1"/>
  <c r="J24" i="1"/>
  <c r="H24" i="1"/>
  <c r="P66" i="5"/>
  <c r="P57" i="9"/>
  <c r="P164" i="1"/>
  <c r="Q22" i="5"/>
  <c r="M22" i="5"/>
  <c r="G22" i="5"/>
  <c r="U30" i="1" l="1"/>
  <c r="E27" i="2"/>
  <c r="AE30" i="1"/>
  <c r="I102" i="1"/>
  <c r="S102" i="1" s="1"/>
  <c r="M102" i="1"/>
  <c r="AB51" i="9"/>
  <c r="AD51" i="9" s="1"/>
  <c r="P51" i="9"/>
  <c r="Q51" i="9" s="1"/>
  <c r="Q30" i="1"/>
  <c r="Q24" i="1"/>
  <c r="S24" i="1"/>
  <c r="E21" i="2" s="1"/>
  <c r="H22" i="5"/>
  <c r="I22" i="5"/>
  <c r="J22" i="5" s="1"/>
  <c r="AE102" i="1" l="1"/>
  <c r="E99" i="2"/>
  <c r="AE24" i="1"/>
  <c r="J102" i="1"/>
  <c r="U102" i="1"/>
  <c r="S51" i="9"/>
  <c r="U51" i="9" s="1"/>
  <c r="U24" i="1"/>
  <c r="S22" i="5"/>
  <c r="U22" i="5" s="1"/>
  <c r="AB57" i="9" l="1"/>
  <c r="AD57" i="9" s="1"/>
  <c r="Y57" i="9"/>
  <c r="S57" i="9"/>
  <c r="S58" i="9" s="1"/>
  <c r="Q57" i="9"/>
  <c r="M57" i="9"/>
  <c r="J57" i="9"/>
  <c r="H57" i="9"/>
  <c r="U55" i="9"/>
  <c r="Q55" i="9"/>
  <c r="M55" i="9"/>
  <c r="J55" i="9"/>
  <c r="H55" i="9"/>
  <c r="Q54" i="9"/>
  <c r="M54" i="9"/>
  <c r="H54" i="9"/>
  <c r="J54" i="9"/>
  <c r="S53" i="9"/>
  <c r="U53" i="9" s="1"/>
  <c r="Q53" i="9"/>
  <c r="M53" i="9"/>
  <c r="J53" i="9"/>
  <c r="H53" i="9"/>
  <c r="U57" i="9" l="1"/>
  <c r="S54" i="9"/>
  <c r="S56" i="9" s="1"/>
  <c r="K37" i="26" s="1"/>
  <c r="U54" i="9" l="1"/>
  <c r="M50" i="26" l="1"/>
  <c r="AO50" i="26" s="1"/>
  <c r="AO51" i="26"/>
  <c r="AP51" i="26" s="1"/>
  <c r="AJ50" i="26"/>
  <c r="AK50" i="26" s="1"/>
  <c r="AJ51" i="26"/>
  <c r="AJ25" i="26"/>
  <c r="AJ27" i="26"/>
  <c r="AK27" i="26" s="1"/>
  <c r="AJ37" i="26"/>
  <c r="AJ42" i="26"/>
  <c r="AJ44" i="26"/>
  <c r="AI46" i="26"/>
  <c r="AI55" i="26" s="1"/>
  <c r="AK51" i="26"/>
  <c r="S61" i="1"/>
  <c r="E58" i="2" s="1"/>
  <c r="Q61" i="1"/>
  <c r="M61" i="1"/>
  <c r="J61" i="1"/>
  <c r="H61" i="1"/>
  <c r="AE50" i="26"/>
  <c r="AF50" i="26" s="1"/>
  <c r="AE51" i="26"/>
  <c r="AF51" i="26" s="1"/>
  <c r="AE27" i="26"/>
  <c r="AF27" i="26" s="1"/>
  <c r="AE36" i="26"/>
  <c r="AF36" i="26" s="1"/>
  <c r="AE44" i="26"/>
  <c r="AD46" i="26"/>
  <c r="Y46" i="26"/>
  <c r="Z50" i="26"/>
  <c r="AA50" i="26" s="1"/>
  <c r="Z51" i="26"/>
  <c r="AA51" i="26" s="1"/>
  <c r="Z25" i="26"/>
  <c r="AA25" i="26" s="1"/>
  <c r="Z27" i="26"/>
  <c r="AA27" i="26" s="1"/>
  <c r="Z28" i="26"/>
  <c r="AA28" i="26" s="1"/>
  <c r="Z29" i="26"/>
  <c r="AA29" i="26" s="1"/>
  <c r="Z32" i="26"/>
  <c r="AA32" i="26" s="1"/>
  <c r="Z33" i="26"/>
  <c r="AA33" i="26" s="1"/>
  <c r="Z34" i="26"/>
  <c r="AA34" i="26" s="1"/>
  <c r="Z35" i="26"/>
  <c r="AA35" i="26" s="1"/>
  <c r="Z36" i="26"/>
  <c r="AA36" i="26" s="1"/>
  <c r="Z37" i="26"/>
  <c r="AA37" i="26" s="1"/>
  <c r="Z44" i="26"/>
  <c r="AA44" i="26" s="1"/>
  <c r="Z24" i="26"/>
  <c r="AA24" i="26" s="1"/>
  <c r="N51" i="26"/>
  <c r="N50" i="26"/>
  <c r="M27" i="26"/>
  <c r="AO27" i="26" s="1"/>
  <c r="AP27" i="26" s="1"/>
  <c r="M44" i="26"/>
  <c r="N44" i="26" s="1"/>
  <c r="L36" i="26"/>
  <c r="M36" i="26" s="1"/>
  <c r="AO36" i="26" s="1"/>
  <c r="AP36" i="26" s="1"/>
  <c r="L31" i="26"/>
  <c r="J192" i="1"/>
  <c r="I20" i="26"/>
  <c r="AO44" i="26" l="1"/>
  <c r="U61" i="1"/>
  <c r="AE61" i="1"/>
  <c r="AP50" i="26"/>
  <c r="AN46" i="26"/>
  <c r="AJ36" i="26"/>
  <c r="AK36" i="26" s="1"/>
  <c r="AK42" i="26"/>
  <c r="AK37" i="26"/>
  <c r="AK25" i="26"/>
  <c r="N27" i="26"/>
  <c r="N36" i="26"/>
  <c r="AB70" i="1" l="1"/>
  <c r="AD70" i="1" s="1"/>
  <c r="Y70" i="1"/>
  <c r="Q70" i="1"/>
  <c r="L70" i="1"/>
  <c r="M70" i="1" s="1"/>
  <c r="H70" i="1"/>
  <c r="J70" i="1"/>
  <c r="Y34" i="9"/>
  <c r="Q34" i="9"/>
  <c r="J34" i="9"/>
  <c r="H34" i="9"/>
  <c r="D34" i="9"/>
  <c r="P34" i="9" s="1"/>
  <c r="J236" i="1"/>
  <c r="J237" i="1"/>
  <c r="J238" i="1"/>
  <c r="J71" i="1"/>
  <c r="Y71" i="1"/>
  <c r="Q71" i="1"/>
  <c r="H71" i="1"/>
  <c r="C77" i="19"/>
  <c r="C76" i="19"/>
  <c r="C79" i="19"/>
  <c r="C78" i="19"/>
  <c r="C75" i="19"/>
  <c r="A3" i="19"/>
  <c r="B3" i="19"/>
  <c r="D3" i="19"/>
  <c r="F3" i="19"/>
  <c r="A4" i="19"/>
  <c r="B4" i="19"/>
  <c r="D4" i="19"/>
  <c r="F4" i="19"/>
  <c r="A5" i="19"/>
  <c r="B5" i="19"/>
  <c r="C5" i="19"/>
  <c r="D5" i="19"/>
  <c r="F5" i="19"/>
  <c r="A6" i="19"/>
  <c r="B6" i="19"/>
  <c r="C6" i="19"/>
  <c r="D6" i="19"/>
  <c r="F6" i="19"/>
  <c r="A7" i="19"/>
  <c r="B7" i="19"/>
  <c r="C7" i="19"/>
  <c r="D7" i="19"/>
  <c r="F7" i="19"/>
  <c r="A8" i="19"/>
  <c r="B8" i="19"/>
  <c r="D8" i="19"/>
  <c r="F8" i="19"/>
  <c r="A9" i="19"/>
  <c r="B9" i="19"/>
  <c r="C9" i="19"/>
  <c r="D9" i="19"/>
  <c r="F9" i="19"/>
  <c r="A10" i="19"/>
  <c r="B10" i="19"/>
  <c r="C10" i="19"/>
  <c r="D10" i="19"/>
  <c r="E10" i="19"/>
  <c r="F10" i="19"/>
  <c r="A11" i="19"/>
  <c r="B11" i="19"/>
  <c r="C11" i="19"/>
  <c r="D11" i="19"/>
  <c r="F11" i="19"/>
  <c r="A12" i="19"/>
  <c r="B12" i="19"/>
  <c r="C12" i="19"/>
  <c r="D12" i="19"/>
  <c r="F12" i="19"/>
  <c r="A13" i="19"/>
  <c r="B13" i="19"/>
  <c r="C13" i="19"/>
  <c r="D13" i="19"/>
  <c r="F13" i="19"/>
  <c r="A14" i="19"/>
  <c r="B14" i="19"/>
  <c r="C14" i="19"/>
  <c r="D14" i="19"/>
  <c r="E14" i="19"/>
  <c r="F14" i="19"/>
  <c r="A15" i="19"/>
  <c r="B15" i="19"/>
  <c r="C15" i="19"/>
  <c r="D15" i="19"/>
  <c r="F15" i="19"/>
  <c r="A16" i="19"/>
  <c r="B16" i="19"/>
  <c r="C16" i="19"/>
  <c r="D16" i="19"/>
  <c r="F16" i="19"/>
  <c r="A17" i="19"/>
  <c r="B17" i="19"/>
  <c r="D17" i="19"/>
  <c r="F17" i="19"/>
  <c r="A18" i="19"/>
  <c r="B18" i="19"/>
  <c r="C18" i="19"/>
  <c r="D18" i="19"/>
  <c r="F18" i="19"/>
  <c r="A19" i="19"/>
  <c r="B19" i="19"/>
  <c r="D19" i="19"/>
  <c r="F19" i="19"/>
  <c r="A20" i="19"/>
  <c r="B20" i="19"/>
  <c r="D20" i="19"/>
  <c r="F20" i="19"/>
  <c r="A21" i="19"/>
  <c r="B21" i="19"/>
  <c r="C21" i="19"/>
  <c r="D21" i="19"/>
  <c r="F21" i="19"/>
  <c r="A22" i="19"/>
  <c r="B22" i="19"/>
  <c r="C22" i="19"/>
  <c r="D22" i="19"/>
  <c r="F22" i="19"/>
  <c r="A23" i="19"/>
  <c r="B23" i="19"/>
  <c r="C23" i="19"/>
  <c r="D23" i="19"/>
  <c r="F23" i="19"/>
  <c r="A24" i="19"/>
  <c r="B24" i="19"/>
  <c r="C24" i="19"/>
  <c r="D24" i="19"/>
  <c r="F24" i="19"/>
  <c r="A25" i="19"/>
  <c r="B25" i="19"/>
  <c r="C25" i="19"/>
  <c r="D25" i="19"/>
  <c r="F25" i="19"/>
  <c r="A26" i="19"/>
  <c r="B26" i="19"/>
  <c r="C26" i="19"/>
  <c r="D26" i="19"/>
  <c r="F26" i="19"/>
  <c r="A27" i="19"/>
  <c r="B27" i="19"/>
  <c r="C27" i="19"/>
  <c r="D27" i="19"/>
  <c r="F27" i="19"/>
  <c r="A28" i="19"/>
  <c r="B28" i="19"/>
  <c r="C28" i="19"/>
  <c r="D28" i="19"/>
  <c r="F28" i="19"/>
  <c r="A29" i="19"/>
  <c r="B29" i="19"/>
  <c r="C29" i="19"/>
  <c r="D29" i="19"/>
  <c r="F29" i="19"/>
  <c r="A30" i="19"/>
  <c r="B30" i="19"/>
  <c r="C30" i="19"/>
  <c r="D30" i="19"/>
  <c r="F30" i="19"/>
  <c r="A31" i="19"/>
  <c r="B31" i="19"/>
  <c r="C31" i="19"/>
  <c r="D31" i="19"/>
  <c r="E31" i="19"/>
  <c r="F31" i="19"/>
  <c r="A32" i="19"/>
  <c r="B32" i="19"/>
  <c r="D32" i="19"/>
  <c r="F32" i="19"/>
  <c r="A33" i="19"/>
  <c r="B33" i="19"/>
  <c r="D33" i="19"/>
  <c r="F33" i="19"/>
  <c r="A34" i="19"/>
  <c r="B34" i="19"/>
  <c r="C34" i="19"/>
  <c r="D34" i="19"/>
  <c r="F34" i="19"/>
  <c r="A35" i="19"/>
  <c r="B35" i="19"/>
  <c r="C35" i="19"/>
  <c r="D35" i="19"/>
  <c r="E35" i="19"/>
  <c r="F35" i="19"/>
  <c r="A36" i="19"/>
  <c r="B36" i="19"/>
  <c r="C36" i="19"/>
  <c r="D36" i="19"/>
  <c r="F36" i="19"/>
  <c r="A37" i="19"/>
  <c r="B37" i="19"/>
  <c r="C37" i="19"/>
  <c r="D37" i="19"/>
  <c r="F37" i="19"/>
  <c r="A38" i="19"/>
  <c r="B38" i="19"/>
  <c r="C38" i="19"/>
  <c r="D38" i="19"/>
  <c r="F38" i="19"/>
  <c r="A39" i="19"/>
  <c r="B39" i="19"/>
  <c r="C39" i="19"/>
  <c r="D39" i="19"/>
  <c r="F39" i="19"/>
  <c r="A40" i="19"/>
  <c r="B40" i="19"/>
  <c r="C40" i="19"/>
  <c r="D40" i="19"/>
  <c r="F40" i="19"/>
  <c r="A41" i="19"/>
  <c r="B41" i="19"/>
  <c r="C41" i="19"/>
  <c r="D41" i="19"/>
  <c r="F41" i="19"/>
  <c r="A42" i="19"/>
  <c r="B42" i="19"/>
  <c r="C42" i="19"/>
  <c r="D42" i="19"/>
  <c r="F42" i="19"/>
  <c r="A43" i="19"/>
  <c r="B43" i="19"/>
  <c r="C43" i="19"/>
  <c r="D43" i="19"/>
  <c r="F43" i="19"/>
  <c r="A44" i="19"/>
  <c r="B44" i="19"/>
  <c r="C44" i="19"/>
  <c r="D44" i="19"/>
  <c r="E44" i="19"/>
  <c r="F44" i="19"/>
  <c r="A45" i="19"/>
  <c r="B45" i="19"/>
  <c r="C45" i="19"/>
  <c r="D45" i="19"/>
  <c r="F45" i="19"/>
  <c r="A46" i="19"/>
  <c r="B46" i="19"/>
  <c r="C46" i="19"/>
  <c r="D46" i="19"/>
  <c r="F46" i="19"/>
  <c r="A47" i="19"/>
  <c r="B47" i="19"/>
  <c r="C47" i="19"/>
  <c r="D47" i="19"/>
  <c r="F47" i="19"/>
  <c r="A48" i="19"/>
  <c r="B48" i="19"/>
  <c r="C48" i="19"/>
  <c r="D48" i="19"/>
  <c r="F48" i="19"/>
  <c r="A49" i="19"/>
  <c r="B49" i="19"/>
  <c r="C49" i="19"/>
  <c r="D49" i="19"/>
  <c r="F49" i="19"/>
  <c r="A50" i="19"/>
  <c r="B50" i="19"/>
  <c r="C50" i="19"/>
  <c r="D50" i="19"/>
  <c r="F50" i="19"/>
  <c r="A51" i="19"/>
  <c r="B51" i="19"/>
  <c r="D51" i="19"/>
  <c r="F51" i="19"/>
  <c r="A52" i="19"/>
  <c r="B52" i="19"/>
  <c r="C52" i="19"/>
  <c r="D52" i="19"/>
  <c r="F52" i="19"/>
  <c r="A53" i="19"/>
  <c r="B53" i="19"/>
  <c r="D53" i="19"/>
  <c r="F53" i="19"/>
  <c r="A54" i="19"/>
  <c r="B54" i="19"/>
  <c r="C54" i="19"/>
  <c r="D54" i="19"/>
  <c r="F54" i="19"/>
  <c r="A55" i="19"/>
  <c r="B55" i="19"/>
  <c r="C55" i="19"/>
  <c r="D55" i="19"/>
  <c r="E55" i="19"/>
  <c r="F55" i="19"/>
  <c r="A56" i="19"/>
  <c r="B56" i="19"/>
  <c r="C56" i="19"/>
  <c r="D56" i="19"/>
  <c r="F56" i="19"/>
  <c r="A57" i="19"/>
  <c r="B57" i="19"/>
  <c r="C57" i="19"/>
  <c r="D57" i="19"/>
  <c r="F57" i="19"/>
  <c r="A58" i="19"/>
  <c r="B58" i="19"/>
  <c r="C58" i="19"/>
  <c r="D58" i="19"/>
  <c r="F58" i="19"/>
  <c r="A59" i="19"/>
  <c r="B59" i="19"/>
  <c r="C59" i="19"/>
  <c r="D59" i="19"/>
  <c r="F59" i="19"/>
  <c r="A60" i="19"/>
  <c r="B60" i="19"/>
  <c r="C60" i="19"/>
  <c r="D60" i="19"/>
  <c r="F60" i="19"/>
  <c r="A61" i="19"/>
  <c r="B61" i="19"/>
  <c r="C61" i="19"/>
  <c r="D61" i="19"/>
  <c r="F61" i="19"/>
  <c r="A62" i="19"/>
  <c r="B62" i="19"/>
  <c r="C62" i="19"/>
  <c r="D62" i="19"/>
  <c r="F62" i="19"/>
  <c r="A63" i="19"/>
  <c r="B63" i="19"/>
  <c r="C63" i="19"/>
  <c r="D63" i="19"/>
  <c r="F63" i="19"/>
  <c r="A64" i="19"/>
  <c r="B64" i="19"/>
  <c r="C64" i="19"/>
  <c r="D64" i="19"/>
  <c r="F64" i="19"/>
  <c r="A65" i="19"/>
  <c r="B65" i="19"/>
  <c r="C65" i="19"/>
  <c r="D65" i="19"/>
  <c r="F65" i="19"/>
  <c r="A66" i="19"/>
  <c r="B66" i="19"/>
  <c r="C66" i="19"/>
  <c r="D66" i="19"/>
  <c r="E66" i="19"/>
  <c r="F66" i="19"/>
  <c r="A67" i="19"/>
  <c r="B67" i="19"/>
  <c r="C67" i="19"/>
  <c r="D67" i="19"/>
  <c r="E67" i="19"/>
  <c r="F67" i="19"/>
  <c r="A68" i="19"/>
  <c r="B68" i="19"/>
  <c r="C68" i="19"/>
  <c r="D68" i="19"/>
  <c r="F68" i="19"/>
  <c r="A69" i="19"/>
  <c r="B69" i="19"/>
  <c r="C69" i="19"/>
  <c r="D69" i="19"/>
  <c r="F69" i="19"/>
  <c r="A74" i="19"/>
  <c r="B74" i="19"/>
  <c r="C74" i="19"/>
  <c r="D74" i="19"/>
  <c r="F74" i="19"/>
  <c r="A75" i="19"/>
  <c r="D75" i="19"/>
  <c r="F75" i="19"/>
  <c r="A76" i="19"/>
  <c r="D76" i="19"/>
  <c r="F76" i="19"/>
  <c r="A77" i="19"/>
  <c r="D77" i="19"/>
  <c r="F77" i="19"/>
  <c r="A78" i="19"/>
  <c r="D78" i="19"/>
  <c r="F78" i="19"/>
  <c r="A79" i="19"/>
  <c r="D79" i="19"/>
  <c r="F79" i="19"/>
  <c r="A80" i="19"/>
  <c r="B80" i="19"/>
  <c r="C80" i="19"/>
  <c r="D80" i="19"/>
  <c r="E80" i="19"/>
  <c r="F80" i="19"/>
  <c r="F2" i="19"/>
  <c r="A2" i="19"/>
  <c r="D2" i="19"/>
  <c r="B2" i="19"/>
  <c r="C79" i="18"/>
  <c r="C78" i="18"/>
  <c r="A76" i="18"/>
  <c r="D76" i="18"/>
  <c r="E76" i="18"/>
  <c r="F76" i="18"/>
  <c r="A77" i="18"/>
  <c r="C77" i="18"/>
  <c r="D77" i="18"/>
  <c r="F77" i="18"/>
  <c r="A78" i="18"/>
  <c r="D78" i="18"/>
  <c r="F78" i="18"/>
  <c r="A79" i="18"/>
  <c r="D79" i="18"/>
  <c r="F79" i="18"/>
  <c r="A80" i="18"/>
  <c r="C80" i="18"/>
  <c r="D80" i="18"/>
  <c r="E80" i="18"/>
  <c r="F80" i="18"/>
  <c r="A81" i="18"/>
  <c r="C81" i="18"/>
  <c r="D81" i="18"/>
  <c r="F81" i="18"/>
  <c r="A82" i="18"/>
  <c r="B82" i="18"/>
  <c r="C82" i="18"/>
  <c r="D82" i="18"/>
  <c r="E82" i="18"/>
  <c r="F82" i="18"/>
  <c r="F2" i="18"/>
  <c r="A2" i="18"/>
  <c r="C2" i="18"/>
  <c r="D2" i="18"/>
  <c r="B2" i="18"/>
  <c r="C196" i="2"/>
  <c r="C195" i="2"/>
  <c r="A190" i="2"/>
  <c r="B190" i="2"/>
  <c r="C190" i="2"/>
  <c r="D190" i="2"/>
  <c r="F190" i="2"/>
  <c r="A191" i="2"/>
  <c r="B191" i="2"/>
  <c r="C191" i="2"/>
  <c r="D191" i="2"/>
  <c r="F191" i="2"/>
  <c r="A192" i="2"/>
  <c r="B192" i="2"/>
  <c r="C192" i="2"/>
  <c r="D192" i="2"/>
  <c r="F192" i="2"/>
  <c r="F2" i="2"/>
  <c r="A2" i="2"/>
  <c r="C2" i="2"/>
  <c r="D2" i="2"/>
  <c r="B2" i="2"/>
  <c r="C28" i="17"/>
  <c r="C27" i="17"/>
  <c r="B27" i="17"/>
  <c r="D27" i="17"/>
  <c r="B28" i="17"/>
  <c r="D28" i="17"/>
  <c r="B29" i="17"/>
  <c r="C29" i="17"/>
  <c r="D29" i="17"/>
  <c r="E29" i="17"/>
  <c r="B30" i="17"/>
  <c r="C30" i="17"/>
  <c r="D30" i="17"/>
  <c r="B31" i="17"/>
  <c r="C31" i="17"/>
  <c r="D31" i="17"/>
  <c r="E31" i="17"/>
  <c r="B32" i="17"/>
  <c r="C32" i="17"/>
  <c r="D32" i="17"/>
  <c r="E32" i="17"/>
  <c r="B33" i="17"/>
  <c r="C33" i="17"/>
  <c r="D33" i="17"/>
  <c r="E33" i="17"/>
  <c r="B34" i="17"/>
  <c r="C34" i="17"/>
  <c r="D34" i="17"/>
  <c r="E34" i="17"/>
  <c r="B35" i="17"/>
  <c r="C35" i="17"/>
  <c r="D35" i="17"/>
  <c r="E35" i="17"/>
  <c r="B26" i="17"/>
  <c r="A3" i="17"/>
  <c r="B3" i="17"/>
  <c r="C3" i="17"/>
  <c r="D3" i="17"/>
  <c r="F3" i="17"/>
  <c r="A4" i="17"/>
  <c r="B4" i="17"/>
  <c r="C4" i="17"/>
  <c r="D4" i="17"/>
  <c r="F4" i="17"/>
  <c r="A5" i="17"/>
  <c r="B5" i="17"/>
  <c r="C5" i="17"/>
  <c r="D5" i="17"/>
  <c r="F5" i="17"/>
  <c r="A6" i="17"/>
  <c r="B6" i="17"/>
  <c r="C6" i="17"/>
  <c r="D6" i="17"/>
  <c r="F6" i="17"/>
  <c r="A7" i="17"/>
  <c r="B7" i="17"/>
  <c r="C7" i="17"/>
  <c r="D7" i="17"/>
  <c r="F7" i="17"/>
  <c r="A8" i="17"/>
  <c r="B8" i="17"/>
  <c r="C8" i="17"/>
  <c r="D8" i="17"/>
  <c r="F8" i="17"/>
  <c r="A9" i="17"/>
  <c r="B9" i="17"/>
  <c r="C9" i="17"/>
  <c r="D9" i="17"/>
  <c r="F9" i="17"/>
  <c r="A10" i="17"/>
  <c r="B10" i="17"/>
  <c r="C10" i="17"/>
  <c r="D10" i="17"/>
  <c r="F10" i="17"/>
  <c r="A11" i="17"/>
  <c r="B11" i="17"/>
  <c r="C11" i="17"/>
  <c r="D11" i="17"/>
  <c r="F11" i="17"/>
  <c r="A12" i="17"/>
  <c r="B12" i="17"/>
  <c r="C12" i="17"/>
  <c r="D12" i="17"/>
  <c r="F12" i="17"/>
  <c r="A13" i="17"/>
  <c r="B13" i="17"/>
  <c r="C13" i="17"/>
  <c r="D13" i="17"/>
  <c r="F13" i="17"/>
  <c r="A14" i="17"/>
  <c r="B14" i="17"/>
  <c r="C14" i="17"/>
  <c r="D14" i="17"/>
  <c r="F14" i="17"/>
  <c r="A15" i="17"/>
  <c r="B15" i="17"/>
  <c r="C15" i="17"/>
  <c r="D15" i="17"/>
  <c r="F15" i="17"/>
  <c r="A16" i="17"/>
  <c r="B16" i="17"/>
  <c r="C16" i="17"/>
  <c r="D16" i="17"/>
  <c r="F16" i="17"/>
  <c r="A17" i="17"/>
  <c r="B17" i="17"/>
  <c r="C17" i="17"/>
  <c r="D17" i="17"/>
  <c r="F17" i="17"/>
  <c r="A18" i="17"/>
  <c r="B18" i="17"/>
  <c r="C18" i="17"/>
  <c r="D18" i="17"/>
  <c r="F18" i="17"/>
  <c r="A19" i="17"/>
  <c r="B19" i="17"/>
  <c r="C19" i="17"/>
  <c r="D19" i="17"/>
  <c r="F19" i="17"/>
  <c r="A20" i="17"/>
  <c r="B20" i="17"/>
  <c r="C20" i="17"/>
  <c r="D20" i="17"/>
  <c r="F20" i="17"/>
  <c r="A22" i="17"/>
  <c r="B22" i="17"/>
  <c r="C22" i="17"/>
  <c r="D22" i="17"/>
  <c r="F22" i="17"/>
  <c r="A23" i="17"/>
  <c r="B23" i="17"/>
  <c r="C23" i="17"/>
  <c r="D23" i="17"/>
  <c r="F23" i="17"/>
  <c r="A24" i="17"/>
  <c r="B24" i="17"/>
  <c r="C24" i="17"/>
  <c r="D24" i="17"/>
  <c r="F24" i="17"/>
  <c r="A26" i="17"/>
  <c r="C26" i="17"/>
  <c r="D26" i="17"/>
  <c r="F26" i="17"/>
  <c r="A27" i="17"/>
  <c r="F27" i="17"/>
  <c r="A28" i="17"/>
  <c r="F28" i="17"/>
  <c r="A29" i="17"/>
  <c r="F29" i="17"/>
  <c r="F2" i="17"/>
  <c r="D2" i="17"/>
  <c r="C2" i="17"/>
  <c r="A2" i="17"/>
  <c r="B2" i="17"/>
  <c r="S70" i="1" l="1"/>
  <c r="L34" i="9"/>
  <c r="M34" i="9" s="1"/>
  <c r="AB34" i="9"/>
  <c r="AD34" i="9" s="1"/>
  <c r="AE70" i="1" l="1"/>
  <c r="E67" i="2"/>
  <c r="U70" i="1"/>
  <c r="S34" i="9"/>
  <c r="U34" i="9" l="1"/>
  <c r="D198" i="1" l="1"/>
  <c r="AB51" i="5"/>
  <c r="AD51" i="5" s="1"/>
  <c r="Y51" i="5"/>
  <c r="P51" i="5"/>
  <c r="Q51" i="5" s="1"/>
  <c r="M51" i="5"/>
  <c r="H51" i="5"/>
  <c r="AB52" i="5"/>
  <c r="AD52" i="5" s="1"/>
  <c r="Y52" i="5"/>
  <c r="P52" i="5"/>
  <c r="Q52" i="5" s="1"/>
  <c r="M52" i="5"/>
  <c r="H52" i="5"/>
  <c r="AB50" i="5"/>
  <c r="AD50" i="5" s="1"/>
  <c r="Y50" i="5"/>
  <c r="P50" i="5"/>
  <c r="Q50" i="5" s="1"/>
  <c r="M50" i="5"/>
  <c r="H50" i="5"/>
  <c r="AB49" i="5"/>
  <c r="AD49" i="5" s="1"/>
  <c r="Y49" i="5"/>
  <c r="P49" i="5"/>
  <c r="Q49" i="5" s="1"/>
  <c r="M49" i="5"/>
  <c r="H49" i="5"/>
  <c r="D37" i="5"/>
  <c r="C33" i="19" s="1"/>
  <c r="J51" i="5" l="1"/>
  <c r="S51" i="5"/>
  <c r="E47" i="19" s="1"/>
  <c r="S50" i="5"/>
  <c r="E46" i="19" s="1"/>
  <c r="J50" i="5"/>
  <c r="J49" i="5"/>
  <c r="S49" i="5"/>
  <c r="E45" i="19" s="1"/>
  <c r="S53" i="5" l="1"/>
  <c r="U51" i="5"/>
  <c r="S52" i="5"/>
  <c r="E48" i="19" s="1"/>
  <c r="J52" i="5"/>
  <c r="U50" i="5"/>
  <c r="U49" i="5"/>
  <c r="E49" i="19" l="1"/>
  <c r="L34" i="26"/>
  <c r="AJ34" i="26" s="1"/>
  <c r="AK34" i="26" s="1"/>
  <c r="U52" i="5"/>
  <c r="D50" i="9" l="1"/>
  <c r="Y50" i="9"/>
  <c r="M50" i="9"/>
  <c r="J50" i="9"/>
  <c r="H50" i="9"/>
  <c r="AH18" i="13"/>
  <c r="AJ18" i="13" s="1"/>
  <c r="AD18" i="13"/>
  <c r="W18" i="13"/>
  <c r="V18" i="13"/>
  <c r="S18" i="13"/>
  <c r="R18" i="13"/>
  <c r="N18" i="13"/>
  <c r="M18" i="13"/>
  <c r="W12" i="13"/>
  <c r="S12" i="13"/>
  <c r="N12" i="13"/>
  <c r="J12" i="13"/>
  <c r="AD12" i="13" s="1"/>
  <c r="W11" i="13"/>
  <c r="S11" i="13"/>
  <c r="N11" i="13"/>
  <c r="J11" i="13"/>
  <c r="AH11" i="13" s="1"/>
  <c r="AJ11" i="13" s="1"/>
  <c r="D40" i="9"/>
  <c r="Y40" i="9"/>
  <c r="Q40" i="9"/>
  <c r="AB39" i="9"/>
  <c r="AD39" i="9" s="1"/>
  <c r="Y39" i="9"/>
  <c r="S39" i="9"/>
  <c r="Q39" i="9"/>
  <c r="M39" i="9"/>
  <c r="J39" i="9"/>
  <c r="H39" i="9"/>
  <c r="AB37" i="9"/>
  <c r="AD37" i="9" s="1"/>
  <c r="Y37" i="9"/>
  <c r="U37" i="9"/>
  <c r="Q37" i="9"/>
  <c r="M37" i="9"/>
  <c r="J37" i="9"/>
  <c r="H37" i="9"/>
  <c r="AB36" i="9"/>
  <c r="AD36" i="9" s="1"/>
  <c r="Y36" i="9"/>
  <c r="U36" i="9"/>
  <c r="Q36" i="9"/>
  <c r="M36" i="9"/>
  <c r="J36" i="9"/>
  <c r="H36" i="9"/>
  <c r="AB35" i="9"/>
  <c r="AD35" i="9" s="1"/>
  <c r="Y35" i="9"/>
  <c r="P35" i="9"/>
  <c r="S35" i="9" s="1"/>
  <c r="E33" i="18" s="1"/>
  <c r="M35" i="9"/>
  <c r="J35" i="9"/>
  <c r="H35" i="9"/>
  <c r="Q28" i="9"/>
  <c r="S28" i="9"/>
  <c r="M28" i="9"/>
  <c r="J28" i="9"/>
  <c r="H28" i="9"/>
  <c r="Q27" i="9"/>
  <c r="M27" i="9"/>
  <c r="G27" i="9"/>
  <c r="I27" i="9" s="1"/>
  <c r="U28" i="9" l="1"/>
  <c r="AB50" i="9"/>
  <c r="AD50" i="9" s="1"/>
  <c r="P50" i="9"/>
  <c r="J15" i="13"/>
  <c r="O18" i="13"/>
  <c r="V12" i="13"/>
  <c r="AH12" i="13"/>
  <c r="AJ12" i="13" s="1"/>
  <c r="M12" i="13"/>
  <c r="R12" i="13"/>
  <c r="M11" i="13"/>
  <c r="R11" i="13"/>
  <c r="AD11" i="13"/>
  <c r="V11" i="13"/>
  <c r="G40" i="9"/>
  <c r="H40" i="9" s="1"/>
  <c r="L40" i="9"/>
  <c r="M40" i="9" s="1"/>
  <c r="AB40" i="9"/>
  <c r="AD40" i="9" s="1"/>
  <c r="U39" i="9"/>
  <c r="Q35" i="9"/>
  <c r="U35" i="9"/>
  <c r="H27" i="9"/>
  <c r="S27" i="9"/>
  <c r="J27" i="9"/>
  <c r="Q6" i="9"/>
  <c r="L6" i="9"/>
  <c r="J6" i="9"/>
  <c r="H6" i="9"/>
  <c r="Q5" i="9"/>
  <c r="L5" i="9"/>
  <c r="M5" i="9" s="1"/>
  <c r="I5" i="9"/>
  <c r="H5" i="9"/>
  <c r="Q4" i="9"/>
  <c r="M4" i="9"/>
  <c r="G4" i="9"/>
  <c r="I4" i="9" s="1"/>
  <c r="S4" i="9" s="1"/>
  <c r="E2" i="18" s="1"/>
  <c r="P72" i="9"/>
  <c r="M72" i="9"/>
  <c r="J72" i="9"/>
  <c r="H72" i="9"/>
  <c r="S175" i="1"/>
  <c r="E172" i="2" s="1"/>
  <c r="Q175" i="1"/>
  <c r="M175" i="1"/>
  <c r="J175" i="1"/>
  <c r="H175" i="1"/>
  <c r="S174" i="1"/>
  <c r="E171" i="2" s="1"/>
  <c r="Q174" i="1"/>
  <c r="M174" i="1"/>
  <c r="J174" i="1"/>
  <c r="H174" i="1"/>
  <c r="S173" i="1"/>
  <c r="Q173" i="1"/>
  <c r="M173" i="1"/>
  <c r="J173" i="1"/>
  <c r="H173" i="1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40" i="4"/>
  <c r="J45" i="4"/>
  <c r="J46" i="4"/>
  <c r="J47" i="4"/>
  <c r="J48" i="4"/>
  <c r="J49" i="4"/>
  <c r="J51" i="4"/>
  <c r="J52" i="4"/>
  <c r="J60" i="4"/>
  <c r="J61" i="4"/>
  <c r="I53" i="4"/>
  <c r="J53" i="4" s="1"/>
  <c r="I47" i="4"/>
  <c r="J69" i="9"/>
  <c r="J70" i="9"/>
  <c r="J71" i="9"/>
  <c r="J73" i="9"/>
  <c r="H69" i="9"/>
  <c r="H70" i="9"/>
  <c r="H71" i="9"/>
  <c r="H73" i="9"/>
  <c r="H75" i="9"/>
  <c r="H76" i="9"/>
  <c r="H77" i="9"/>
  <c r="H78" i="9"/>
  <c r="D49" i="9"/>
  <c r="H49" i="9"/>
  <c r="J49" i="9"/>
  <c r="M49" i="9"/>
  <c r="Y49" i="9"/>
  <c r="D97" i="5"/>
  <c r="D94" i="5"/>
  <c r="D97" i="9"/>
  <c r="D94" i="9"/>
  <c r="D261" i="1"/>
  <c r="D258" i="1"/>
  <c r="D265" i="1" s="1"/>
  <c r="F259" i="1" s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2" i="1"/>
  <c r="J215" i="1"/>
  <c r="J218" i="1"/>
  <c r="J219" i="1"/>
  <c r="J221" i="1"/>
  <c r="J222" i="1"/>
  <c r="J223" i="1"/>
  <c r="J225" i="1"/>
  <c r="J226" i="1"/>
  <c r="J230" i="1"/>
  <c r="I220" i="1"/>
  <c r="J220" i="1" s="1"/>
  <c r="U147" i="1"/>
  <c r="Q147" i="1"/>
  <c r="M147" i="1"/>
  <c r="J147" i="1"/>
  <c r="H147" i="1"/>
  <c r="S18" i="9"/>
  <c r="Q18" i="9"/>
  <c r="M18" i="9"/>
  <c r="J18" i="9"/>
  <c r="H18" i="9"/>
  <c r="I6" i="1"/>
  <c r="J6" i="1" s="1"/>
  <c r="Q48" i="5"/>
  <c r="AB48" i="5"/>
  <c r="AD48" i="5" s="1"/>
  <c r="Y48" i="5"/>
  <c r="M48" i="5"/>
  <c r="J48" i="5"/>
  <c r="H48" i="5"/>
  <c r="P125" i="1"/>
  <c r="S125" i="1" s="1"/>
  <c r="M125" i="1"/>
  <c r="J125" i="1"/>
  <c r="H125" i="1"/>
  <c r="P69" i="9"/>
  <c r="M69" i="9"/>
  <c r="AB65" i="9"/>
  <c r="AD65" i="9" s="1"/>
  <c r="Y65" i="9"/>
  <c r="Q65" i="9"/>
  <c r="M65" i="9"/>
  <c r="H65" i="9"/>
  <c r="P66" i="9"/>
  <c r="M66" i="9"/>
  <c r="J66" i="9"/>
  <c r="H66" i="9"/>
  <c r="P68" i="9"/>
  <c r="S68" i="9" s="1"/>
  <c r="M68" i="9"/>
  <c r="J68" i="9"/>
  <c r="H68" i="9"/>
  <c r="P67" i="9"/>
  <c r="M67" i="9"/>
  <c r="J67" i="9"/>
  <c r="H67" i="9"/>
  <c r="P180" i="1"/>
  <c r="Q180" i="1" s="1"/>
  <c r="M180" i="1"/>
  <c r="J180" i="1"/>
  <c r="H180" i="1"/>
  <c r="J186" i="1"/>
  <c r="J187" i="1"/>
  <c r="J188" i="1"/>
  <c r="S188" i="1"/>
  <c r="P70" i="9"/>
  <c r="S70" i="9" s="1"/>
  <c r="M70" i="9"/>
  <c r="AB154" i="1"/>
  <c r="AD154" i="1" s="1"/>
  <c r="Y154" i="1"/>
  <c r="Q154" i="1"/>
  <c r="M154" i="1"/>
  <c r="J154" i="1"/>
  <c r="H154" i="1"/>
  <c r="AB153" i="1"/>
  <c r="AD153" i="1" s="1"/>
  <c r="Y153" i="1"/>
  <c r="Q153" i="1"/>
  <c r="M153" i="1"/>
  <c r="H153" i="1"/>
  <c r="AB59" i="5"/>
  <c r="AD59" i="5" s="1"/>
  <c r="Y59" i="5"/>
  <c r="Q59" i="5"/>
  <c r="M59" i="5"/>
  <c r="H59" i="5"/>
  <c r="Q62" i="5"/>
  <c r="L62" i="5"/>
  <c r="M62" i="5" s="1"/>
  <c r="G62" i="5"/>
  <c r="I62" i="5" s="1"/>
  <c r="P190" i="1"/>
  <c r="M190" i="1"/>
  <c r="J190" i="1"/>
  <c r="H190" i="1"/>
  <c r="P189" i="1"/>
  <c r="S189" i="1" s="1"/>
  <c r="E186" i="2" s="1"/>
  <c r="M189" i="1"/>
  <c r="J189" i="1"/>
  <c r="H189" i="1"/>
  <c r="Q188" i="1"/>
  <c r="M188" i="1"/>
  <c r="H188" i="1"/>
  <c r="P187" i="1"/>
  <c r="S187" i="1" s="1"/>
  <c r="M187" i="1"/>
  <c r="H187" i="1"/>
  <c r="P186" i="1"/>
  <c r="Q186" i="1" s="1"/>
  <c r="M186" i="1"/>
  <c r="H186" i="1"/>
  <c r="P185" i="1"/>
  <c r="M185" i="1"/>
  <c r="J185" i="1"/>
  <c r="H185" i="1"/>
  <c r="P184" i="1"/>
  <c r="M184" i="1"/>
  <c r="J184" i="1"/>
  <c r="H184" i="1"/>
  <c r="P183" i="1"/>
  <c r="S183" i="1" s="1"/>
  <c r="M183" i="1"/>
  <c r="J183" i="1"/>
  <c r="H183" i="1"/>
  <c r="P182" i="1"/>
  <c r="Q182" i="1" s="1"/>
  <c r="M182" i="1"/>
  <c r="J182" i="1"/>
  <c r="H182" i="1"/>
  <c r="P181" i="1"/>
  <c r="M181" i="1"/>
  <c r="J181" i="1"/>
  <c r="H181" i="1"/>
  <c r="P179" i="1"/>
  <c r="Q179" i="1" s="1"/>
  <c r="M179" i="1"/>
  <c r="J179" i="1"/>
  <c r="H179" i="1"/>
  <c r="P178" i="1"/>
  <c r="S178" i="1" s="1"/>
  <c r="M178" i="1"/>
  <c r="J178" i="1"/>
  <c r="H178" i="1"/>
  <c r="U177" i="1"/>
  <c r="Q177" i="1"/>
  <c r="M177" i="1"/>
  <c r="J177" i="1"/>
  <c r="H177" i="1"/>
  <c r="AE178" i="1" l="1"/>
  <c r="E175" i="2"/>
  <c r="AE187" i="1"/>
  <c r="E184" i="2"/>
  <c r="AE188" i="1"/>
  <c r="E185" i="2"/>
  <c r="AE183" i="1"/>
  <c r="E180" i="2"/>
  <c r="AE173" i="1"/>
  <c r="E170" i="2"/>
  <c r="AE125" i="1"/>
  <c r="E122" i="2"/>
  <c r="F261" i="1"/>
  <c r="AE189" i="1"/>
  <c r="AE175" i="1"/>
  <c r="AE174" i="1"/>
  <c r="S5" i="9"/>
  <c r="U175" i="1"/>
  <c r="U174" i="1"/>
  <c r="U188" i="1"/>
  <c r="U178" i="1"/>
  <c r="U183" i="1"/>
  <c r="U187" i="1"/>
  <c r="S176" i="1"/>
  <c r="E173" i="2" s="1"/>
  <c r="J5" i="9"/>
  <c r="U5" i="9"/>
  <c r="U27" i="9"/>
  <c r="P49" i="9"/>
  <c r="Q49" i="9" s="1"/>
  <c r="U70" i="9"/>
  <c r="U68" i="9"/>
  <c r="U18" i="9"/>
  <c r="U125" i="1"/>
  <c r="S50" i="9"/>
  <c r="Q50" i="9"/>
  <c r="Y18" i="13"/>
  <c r="P18" i="13"/>
  <c r="O12" i="13"/>
  <c r="O11" i="13"/>
  <c r="I40" i="9"/>
  <c r="F258" i="1"/>
  <c r="F264" i="1"/>
  <c r="F263" i="1"/>
  <c r="F262" i="1"/>
  <c r="F260" i="1"/>
  <c r="J4" i="9"/>
  <c r="H4" i="9"/>
  <c r="U4" i="9"/>
  <c r="M6" i="9"/>
  <c r="S6" i="9"/>
  <c r="D101" i="5"/>
  <c r="F99" i="5" s="1"/>
  <c r="Q72" i="9"/>
  <c r="S72" i="9"/>
  <c r="U173" i="1"/>
  <c r="AB49" i="9"/>
  <c r="AD49" i="9" s="1"/>
  <c r="D101" i="9"/>
  <c r="U65" i="9"/>
  <c r="H62" i="5"/>
  <c r="Q125" i="1"/>
  <c r="Q69" i="9"/>
  <c r="S69" i="9"/>
  <c r="Q66" i="9"/>
  <c r="S66" i="9"/>
  <c r="Q68" i="9"/>
  <c r="Q67" i="9"/>
  <c r="S67" i="9"/>
  <c r="S180" i="1"/>
  <c r="S179" i="1"/>
  <c r="E176" i="2" s="1"/>
  <c r="Q70" i="9"/>
  <c r="S154" i="1"/>
  <c r="E151" i="2" s="1"/>
  <c r="J62" i="5"/>
  <c r="S62" i="5"/>
  <c r="Q178" i="1"/>
  <c r="Q183" i="1"/>
  <c r="S181" i="1"/>
  <c r="Q181" i="1"/>
  <c r="Q187" i="1"/>
  <c r="Q189" i="1"/>
  <c r="S182" i="1"/>
  <c r="U189" i="1"/>
  <c r="Q190" i="1"/>
  <c r="S190" i="1"/>
  <c r="S186" i="1"/>
  <c r="Q184" i="1"/>
  <c r="S185" i="1"/>
  <c r="Q185" i="1"/>
  <c r="S184" i="1"/>
  <c r="AE184" i="1" l="1"/>
  <c r="E181" i="2"/>
  <c r="AE182" i="1"/>
  <c r="E179" i="2"/>
  <c r="AE181" i="1"/>
  <c r="E178" i="2"/>
  <c r="AE190" i="1"/>
  <c r="E187" i="2"/>
  <c r="AE185" i="1"/>
  <c r="E182" i="2"/>
  <c r="AE186" i="1"/>
  <c r="E183" i="2"/>
  <c r="AE180" i="1"/>
  <c r="E177" i="2"/>
  <c r="AE179" i="1"/>
  <c r="U180" i="1"/>
  <c r="U184" i="1"/>
  <c r="U182" i="1"/>
  <c r="U186" i="1"/>
  <c r="U181" i="1"/>
  <c r="U185" i="1"/>
  <c r="U190" i="1"/>
  <c r="J42" i="26"/>
  <c r="AE42" i="26" s="1"/>
  <c r="AF42" i="26" s="1"/>
  <c r="U62" i="5"/>
  <c r="E58" i="19"/>
  <c r="F100" i="5"/>
  <c r="F94" i="5"/>
  <c r="F97" i="5"/>
  <c r="S7" i="9"/>
  <c r="U67" i="9"/>
  <c r="S49" i="9"/>
  <c r="U69" i="9"/>
  <c r="U72" i="9"/>
  <c r="F96" i="5"/>
  <c r="U50" i="9"/>
  <c r="AA18" i="13"/>
  <c r="Y12" i="13"/>
  <c r="P12" i="13"/>
  <c r="Y11" i="13"/>
  <c r="P11" i="13"/>
  <c r="S40" i="9"/>
  <c r="J40" i="9"/>
  <c r="S191" i="1"/>
  <c r="E188" i="2" s="1"/>
  <c r="U6" i="9"/>
  <c r="F95" i="5"/>
  <c r="F98" i="5"/>
  <c r="U66" i="9"/>
  <c r="F98" i="9"/>
  <c r="F99" i="9"/>
  <c r="F100" i="9"/>
  <c r="F95" i="9"/>
  <c r="F96" i="9"/>
  <c r="F97" i="9"/>
  <c r="F94" i="9"/>
  <c r="U179" i="1"/>
  <c r="J65" i="9"/>
  <c r="U48" i="5"/>
  <c r="U154" i="1"/>
  <c r="J153" i="1"/>
  <c r="J59" i="5"/>
  <c r="U49" i="9" l="1"/>
  <c r="S52" i="9"/>
  <c r="K24" i="26"/>
  <c r="AJ24" i="26" s="1"/>
  <c r="AK24" i="26" s="1"/>
  <c r="J43" i="26"/>
  <c r="AE43" i="26" s="1"/>
  <c r="AF43" i="26" s="1"/>
  <c r="AA12" i="13"/>
  <c r="AA11" i="13"/>
  <c r="U40" i="9"/>
  <c r="U153" i="1"/>
  <c r="U59" i="5"/>
  <c r="K32" i="26" l="1"/>
  <c r="P61" i="5"/>
  <c r="M61" i="5"/>
  <c r="J61" i="5"/>
  <c r="H61" i="5"/>
  <c r="Q60" i="5"/>
  <c r="L60" i="5"/>
  <c r="M60" i="5" s="1"/>
  <c r="G60" i="5"/>
  <c r="AB72" i="5"/>
  <c r="AD72" i="5" s="1"/>
  <c r="Y72" i="5"/>
  <c r="S72" i="5"/>
  <c r="M72" i="5"/>
  <c r="J72" i="5"/>
  <c r="H72" i="5"/>
  <c r="AB70" i="5"/>
  <c r="AD70" i="5" s="1"/>
  <c r="Y70" i="5"/>
  <c r="U70" i="5"/>
  <c r="Q70" i="5"/>
  <c r="M70" i="5"/>
  <c r="J70" i="5"/>
  <c r="H70" i="5"/>
  <c r="S73" i="5" l="1"/>
  <c r="E68" i="19"/>
  <c r="H60" i="5"/>
  <c r="I60" i="5"/>
  <c r="Q61" i="5"/>
  <c r="S61" i="5"/>
  <c r="U72" i="5"/>
  <c r="Q72" i="5"/>
  <c r="E69" i="19" l="1"/>
  <c r="L41" i="26"/>
  <c r="U61" i="5"/>
  <c r="E57" i="19"/>
  <c r="S60" i="5"/>
  <c r="J60" i="5"/>
  <c r="U60" i="5" l="1"/>
  <c r="E56" i="19"/>
  <c r="AB17" i="9"/>
  <c r="AD17" i="9" s="1"/>
  <c r="Y17" i="9"/>
  <c r="P17" i="9"/>
  <c r="S17" i="9" s="1"/>
  <c r="M17" i="9"/>
  <c r="J17" i="9"/>
  <c r="H17" i="9"/>
  <c r="P23" i="1"/>
  <c r="I8" i="9"/>
  <c r="Q17" i="9" l="1"/>
  <c r="U17" i="9"/>
  <c r="L12" i="1"/>
  <c r="G12" i="1"/>
  <c r="I12" i="1" s="1"/>
  <c r="AB8" i="4"/>
  <c r="AD8" i="4" s="1"/>
  <c r="Y8" i="4"/>
  <c r="P8" i="4"/>
  <c r="M8" i="4"/>
  <c r="H8" i="4"/>
  <c r="Q8" i="4" l="1"/>
  <c r="S8" i="4"/>
  <c r="E5" i="17" s="1"/>
  <c r="S12" i="1"/>
  <c r="E9" i="2" s="1"/>
  <c r="AE12" i="1" l="1"/>
  <c r="J8" i="4"/>
  <c r="U8" i="4" l="1"/>
  <c r="J160" i="1" l="1"/>
  <c r="J162" i="1"/>
  <c r="S64" i="5"/>
  <c r="E60" i="19" s="1"/>
  <c r="Q64" i="5"/>
  <c r="M64" i="5"/>
  <c r="J64" i="5"/>
  <c r="H64" i="5"/>
  <c r="Q158" i="1"/>
  <c r="L158" i="1"/>
  <c r="M158" i="1" s="1"/>
  <c r="G158" i="1"/>
  <c r="H158" i="1" s="1"/>
  <c r="Q157" i="1"/>
  <c r="L157" i="1"/>
  <c r="M157" i="1" s="1"/>
  <c r="G157" i="1"/>
  <c r="H157" i="1" s="1"/>
  <c r="U156" i="1"/>
  <c r="Q156" i="1"/>
  <c r="M156" i="1"/>
  <c r="J156" i="1"/>
  <c r="H156" i="1"/>
  <c r="Q155" i="1"/>
  <c r="L155" i="1"/>
  <c r="M155" i="1" s="1"/>
  <c r="G155" i="1"/>
  <c r="I155" i="1" s="1"/>
  <c r="D57" i="5"/>
  <c r="C53" i="19" s="1"/>
  <c r="J20" i="23"/>
  <c r="W22" i="23"/>
  <c r="N22" i="23"/>
  <c r="W21" i="23"/>
  <c r="S21" i="23"/>
  <c r="N21" i="23"/>
  <c r="J21" i="23"/>
  <c r="AH21" i="23" s="1"/>
  <c r="AJ21" i="23" s="1"/>
  <c r="W20" i="23"/>
  <c r="N20" i="23"/>
  <c r="W19" i="23"/>
  <c r="S19" i="23"/>
  <c r="N19" i="23"/>
  <c r="J19" i="23"/>
  <c r="AD19" i="23" s="1"/>
  <c r="D151" i="1"/>
  <c r="C148" i="2" s="1"/>
  <c r="W67" i="23"/>
  <c r="S67" i="23"/>
  <c r="N67" i="23"/>
  <c r="W66" i="23"/>
  <c r="N66" i="23"/>
  <c r="J66" i="23"/>
  <c r="AH66" i="23" s="1"/>
  <c r="AJ66" i="23" s="1"/>
  <c r="W65" i="23"/>
  <c r="N65" i="23"/>
  <c r="J65" i="23"/>
  <c r="AH65" i="23" s="1"/>
  <c r="AJ65" i="23" s="1"/>
  <c r="W64" i="23"/>
  <c r="N64" i="23"/>
  <c r="J64" i="23"/>
  <c r="M64" i="23" s="1"/>
  <c r="W63" i="23"/>
  <c r="S63" i="23"/>
  <c r="N63" i="23"/>
  <c r="J63" i="23"/>
  <c r="AH63" i="23" s="1"/>
  <c r="AJ63" i="23" s="1"/>
  <c r="W62" i="23"/>
  <c r="S62" i="23"/>
  <c r="N62" i="23"/>
  <c r="J62" i="23"/>
  <c r="AD62" i="23" s="1"/>
  <c r="W61" i="23"/>
  <c r="S61" i="23"/>
  <c r="N61" i="23"/>
  <c r="J61" i="23"/>
  <c r="AH61" i="23" s="1"/>
  <c r="AJ61" i="23" s="1"/>
  <c r="W60" i="23"/>
  <c r="S60" i="23"/>
  <c r="N60" i="23"/>
  <c r="J60" i="23"/>
  <c r="M60" i="23" s="1"/>
  <c r="W59" i="23"/>
  <c r="S59" i="23"/>
  <c r="N59" i="23"/>
  <c r="J59" i="23"/>
  <c r="AH59" i="23" s="1"/>
  <c r="AJ59" i="23" s="1"/>
  <c r="W58" i="23"/>
  <c r="S58" i="23"/>
  <c r="N58" i="23"/>
  <c r="J58" i="23"/>
  <c r="AD58" i="23" s="1"/>
  <c r="W57" i="23"/>
  <c r="S57" i="23"/>
  <c r="N57" i="23"/>
  <c r="J57" i="23"/>
  <c r="AH57" i="23" s="1"/>
  <c r="AJ57" i="23" s="1"/>
  <c r="W56" i="23"/>
  <c r="S56" i="23"/>
  <c r="N56" i="23"/>
  <c r="J56" i="23"/>
  <c r="M56" i="23" s="1"/>
  <c r="W55" i="23"/>
  <c r="S55" i="23"/>
  <c r="N55" i="23"/>
  <c r="J55" i="23"/>
  <c r="AD55" i="23" s="1"/>
  <c r="W17" i="23"/>
  <c r="S17" i="23"/>
  <c r="N17" i="23"/>
  <c r="M17" i="23"/>
  <c r="J17" i="23"/>
  <c r="AH17" i="23" s="1"/>
  <c r="AJ17" i="23" s="1"/>
  <c r="W16" i="23"/>
  <c r="S16" i="23"/>
  <c r="N16" i="23"/>
  <c r="W15" i="23"/>
  <c r="N15" i="23"/>
  <c r="J15" i="23"/>
  <c r="AH15" i="23" s="1"/>
  <c r="AJ15" i="23" s="1"/>
  <c r="W12" i="23"/>
  <c r="S12" i="23"/>
  <c r="N12" i="23"/>
  <c r="J12" i="23"/>
  <c r="AH12" i="23" s="1"/>
  <c r="AJ12" i="23" s="1"/>
  <c r="AJ10" i="23"/>
  <c r="AH10" i="23"/>
  <c r="AD10" i="23"/>
  <c r="W10" i="23"/>
  <c r="V10" i="23"/>
  <c r="R10" i="23"/>
  <c r="N10" i="23"/>
  <c r="M10" i="23"/>
  <c r="O10" i="23" s="1"/>
  <c r="AH9" i="23"/>
  <c r="AJ9" i="23" s="1"/>
  <c r="AD9" i="23"/>
  <c r="W9" i="23"/>
  <c r="V9" i="23"/>
  <c r="R9" i="23"/>
  <c r="N9" i="23"/>
  <c r="M9" i="23"/>
  <c r="O9" i="23" s="1"/>
  <c r="Y9" i="23" s="1"/>
  <c r="W14" i="23"/>
  <c r="N14" i="23"/>
  <c r="J115" i="23"/>
  <c r="J120" i="23" s="1"/>
  <c r="J121" i="23" s="1"/>
  <c r="Y2" i="23" s="1"/>
  <c r="AB22" i="23" s="1"/>
  <c r="M95" i="23"/>
  <c r="T87" i="23"/>
  <c r="W84" i="23"/>
  <c r="S84" i="23"/>
  <c r="N84" i="23"/>
  <c r="J84" i="23"/>
  <c r="M84" i="23" s="1"/>
  <c r="W83" i="23"/>
  <c r="S83" i="23"/>
  <c r="N83" i="23"/>
  <c r="J83" i="23"/>
  <c r="AD83" i="23" s="1"/>
  <c r="AE83" i="23" s="1"/>
  <c r="W82" i="23"/>
  <c r="S82" i="23"/>
  <c r="N82" i="23"/>
  <c r="J82" i="23"/>
  <c r="AD82" i="23" s="1"/>
  <c r="AE82" i="23" s="1"/>
  <c r="W81" i="23"/>
  <c r="S81" i="23"/>
  <c r="N81" i="23"/>
  <c r="J81" i="23"/>
  <c r="W80" i="23"/>
  <c r="S80" i="23"/>
  <c r="N80" i="23"/>
  <c r="J80" i="23"/>
  <c r="AH80" i="23" s="1"/>
  <c r="AJ80" i="23" s="1"/>
  <c r="W79" i="23"/>
  <c r="S79" i="23"/>
  <c r="N79" i="23"/>
  <c r="J79" i="23"/>
  <c r="AH79" i="23" s="1"/>
  <c r="AJ79" i="23" s="1"/>
  <c r="W78" i="23"/>
  <c r="S78" i="23"/>
  <c r="N78" i="23"/>
  <c r="J78" i="23"/>
  <c r="AH78" i="23" s="1"/>
  <c r="AJ78" i="23" s="1"/>
  <c r="W77" i="23"/>
  <c r="S77" i="23"/>
  <c r="N77" i="23"/>
  <c r="J77" i="23"/>
  <c r="AH77" i="23" s="1"/>
  <c r="AJ77" i="23" s="1"/>
  <c r="W76" i="23"/>
  <c r="S76" i="23"/>
  <c r="N76" i="23"/>
  <c r="J76" i="23"/>
  <c r="M76" i="23" s="1"/>
  <c r="W75" i="23"/>
  <c r="S75" i="23"/>
  <c r="N75" i="23"/>
  <c r="J75" i="23"/>
  <c r="AD75" i="23" s="1"/>
  <c r="AE75" i="23" s="1"/>
  <c r="W74" i="23"/>
  <c r="S74" i="23"/>
  <c r="N74" i="23"/>
  <c r="J74" i="23"/>
  <c r="AH74" i="23" s="1"/>
  <c r="AJ74" i="23" s="1"/>
  <c r="W73" i="23"/>
  <c r="S73" i="23"/>
  <c r="N73" i="23"/>
  <c r="J73" i="23"/>
  <c r="W72" i="23"/>
  <c r="S72" i="23"/>
  <c r="N72" i="23"/>
  <c r="J72" i="23"/>
  <c r="AD72" i="23" s="1"/>
  <c r="AE72" i="23" s="1"/>
  <c r="W71" i="23"/>
  <c r="S71" i="23"/>
  <c r="N71" i="23"/>
  <c r="J71" i="23"/>
  <c r="M71" i="23" s="1"/>
  <c r="W70" i="23"/>
  <c r="S70" i="23"/>
  <c r="N70" i="23"/>
  <c r="J70" i="23"/>
  <c r="AH70" i="23" s="1"/>
  <c r="AJ70" i="23" s="1"/>
  <c r="W69" i="23"/>
  <c r="S69" i="23"/>
  <c r="N69" i="23"/>
  <c r="J69" i="23"/>
  <c r="R69" i="23" s="1"/>
  <c r="W68" i="23"/>
  <c r="S68" i="23"/>
  <c r="N68" i="23"/>
  <c r="M68" i="23"/>
  <c r="W53" i="23"/>
  <c r="S53" i="23"/>
  <c r="N53" i="23"/>
  <c r="J53" i="23"/>
  <c r="AD53" i="23" s="1"/>
  <c r="AE53" i="23" s="1"/>
  <c r="W52" i="23"/>
  <c r="N52" i="23"/>
  <c r="J52" i="23"/>
  <c r="R52" i="23" s="1"/>
  <c r="W51" i="23"/>
  <c r="S51" i="23"/>
  <c r="N51" i="23"/>
  <c r="W50" i="23"/>
  <c r="S50" i="23"/>
  <c r="N50" i="23"/>
  <c r="J50" i="23"/>
  <c r="W49" i="23"/>
  <c r="S49" i="23"/>
  <c r="N49" i="23"/>
  <c r="W48" i="23"/>
  <c r="S48" i="23"/>
  <c r="N48" i="23"/>
  <c r="W47" i="23"/>
  <c r="N47" i="23"/>
  <c r="J47" i="23"/>
  <c r="AH47" i="23" s="1"/>
  <c r="AJ47" i="23" s="1"/>
  <c r="W46" i="23"/>
  <c r="S46" i="23"/>
  <c r="N46" i="23"/>
  <c r="J46" i="23"/>
  <c r="M46" i="23" s="1"/>
  <c r="W45" i="23"/>
  <c r="N45" i="23"/>
  <c r="J45" i="23"/>
  <c r="AH45" i="23" s="1"/>
  <c r="AJ45" i="23" s="1"/>
  <c r="W44" i="23"/>
  <c r="S44" i="23"/>
  <c r="N44" i="23"/>
  <c r="J44" i="23"/>
  <c r="M44" i="23" s="1"/>
  <c r="W43" i="23"/>
  <c r="N43" i="23"/>
  <c r="J43" i="23"/>
  <c r="M43" i="23" s="1"/>
  <c r="W42" i="23"/>
  <c r="S42" i="23"/>
  <c r="N42" i="23"/>
  <c r="J42" i="23"/>
  <c r="AH42" i="23" s="1"/>
  <c r="AJ42" i="23" s="1"/>
  <c r="W41" i="23"/>
  <c r="S41" i="23"/>
  <c r="N41" i="23"/>
  <c r="J41" i="23"/>
  <c r="M41" i="23" s="1"/>
  <c r="O41" i="23" s="1"/>
  <c r="W40" i="23"/>
  <c r="S40" i="23"/>
  <c r="N40" i="23"/>
  <c r="J40" i="23"/>
  <c r="M40" i="23" s="1"/>
  <c r="W39" i="23"/>
  <c r="S39" i="23"/>
  <c r="N39" i="23"/>
  <c r="J39" i="23"/>
  <c r="AD39" i="23" s="1"/>
  <c r="W38" i="23"/>
  <c r="S38" i="23"/>
  <c r="N38" i="23"/>
  <c r="J38" i="23"/>
  <c r="M38" i="23" s="1"/>
  <c r="W37" i="23"/>
  <c r="S37" i="23"/>
  <c r="N37" i="23"/>
  <c r="J37" i="23"/>
  <c r="W36" i="23"/>
  <c r="S36" i="23"/>
  <c r="N36" i="23"/>
  <c r="J36" i="23"/>
  <c r="AD36" i="23" s="1"/>
  <c r="W35" i="23"/>
  <c r="S35" i="23"/>
  <c r="N35" i="23"/>
  <c r="J35" i="23"/>
  <c r="M35" i="23" s="1"/>
  <c r="W34" i="23"/>
  <c r="S34" i="23"/>
  <c r="N34" i="23"/>
  <c r="J34" i="23"/>
  <c r="AH34" i="23" s="1"/>
  <c r="AJ34" i="23" s="1"/>
  <c r="W33" i="23"/>
  <c r="S33" i="23"/>
  <c r="N33" i="23"/>
  <c r="J33" i="23"/>
  <c r="M33" i="23" s="1"/>
  <c r="O33" i="23" s="1"/>
  <c r="W32" i="23"/>
  <c r="S32" i="23"/>
  <c r="N32" i="23"/>
  <c r="J32" i="23"/>
  <c r="M32" i="23" s="1"/>
  <c r="W31" i="23"/>
  <c r="S31" i="23"/>
  <c r="N31" i="23"/>
  <c r="J31" i="23"/>
  <c r="AD31" i="23" s="1"/>
  <c r="W30" i="23"/>
  <c r="S30" i="23"/>
  <c r="N30" i="23"/>
  <c r="J30" i="23"/>
  <c r="AH30" i="23" s="1"/>
  <c r="AJ30" i="23" s="1"/>
  <c r="W29" i="23"/>
  <c r="S29" i="23"/>
  <c r="N29" i="23"/>
  <c r="J29" i="23"/>
  <c r="W28" i="23"/>
  <c r="S28" i="23"/>
  <c r="N28" i="23"/>
  <c r="J28" i="23"/>
  <c r="AD28" i="23" s="1"/>
  <c r="W27" i="23"/>
  <c r="S27" i="23"/>
  <c r="N27" i="23"/>
  <c r="J27" i="23"/>
  <c r="M27" i="23" s="1"/>
  <c r="W26" i="23"/>
  <c r="S26" i="23"/>
  <c r="N26" i="23"/>
  <c r="J26" i="23"/>
  <c r="R26" i="23" s="1"/>
  <c r="W25" i="23"/>
  <c r="S25" i="23"/>
  <c r="N25" i="23"/>
  <c r="J25" i="23"/>
  <c r="M25" i="23" s="1"/>
  <c r="O25" i="23" s="1"/>
  <c r="W23" i="23"/>
  <c r="S23" i="23"/>
  <c r="N23" i="23"/>
  <c r="J23" i="23"/>
  <c r="M23" i="23" s="1"/>
  <c r="W13" i="23"/>
  <c r="N13" i="23"/>
  <c r="AD11" i="23"/>
  <c r="W11" i="23"/>
  <c r="S11" i="23"/>
  <c r="N11" i="23"/>
  <c r="V11" i="23"/>
  <c r="W8" i="23"/>
  <c r="S8" i="23"/>
  <c r="N8" i="23"/>
  <c r="J8" i="23"/>
  <c r="J14" i="23" s="1"/>
  <c r="W7" i="23"/>
  <c r="S7" i="23"/>
  <c r="N7" i="23"/>
  <c r="J7" i="23"/>
  <c r="AH7" i="23" s="1"/>
  <c r="AJ7" i="23" s="1"/>
  <c r="AH5" i="23"/>
  <c r="AJ5" i="23" s="1"/>
  <c r="AD5" i="23"/>
  <c r="AE5" i="23" s="1"/>
  <c r="AA5" i="23"/>
  <c r="W5" i="23"/>
  <c r="S5" i="23"/>
  <c r="P5" i="23"/>
  <c r="N5" i="23"/>
  <c r="AH4" i="23"/>
  <c r="AJ4" i="23" s="1"/>
  <c r="AD4" i="23"/>
  <c r="AE4" i="23" s="1"/>
  <c r="AA4" i="23"/>
  <c r="W4" i="23"/>
  <c r="S4" i="23"/>
  <c r="P4" i="23"/>
  <c r="N4" i="23"/>
  <c r="AB2" i="23"/>
  <c r="P54" i="5"/>
  <c r="S54" i="5" s="1"/>
  <c r="E50" i="19" s="1"/>
  <c r="M54" i="5"/>
  <c r="J54" i="5"/>
  <c r="H54" i="5"/>
  <c r="P149" i="1"/>
  <c r="M149" i="1"/>
  <c r="J149" i="1"/>
  <c r="H149" i="1"/>
  <c r="P148" i="1"/>
  <c r="M148" i="1"/>
  <c r="J148" i="1"/>
  <c r="H148" i="1"/>
  <c r="P144" i="1"/>
  <c r="S144" i="1" s="1"/>
  <c r="E141" i="2" s="1"/>
  <c r="M144" i="1"/>
  <c r="J144" i="1"/>
  <c r="H144" i="1"/>
  <c r="U143" i="1"/>
  <c r="Q143" i="1"/>
  <c r="M143" i="1"/>
  <c r="J143" i="1"/>
  <c r="H143" i="1"/>
  <c r="P142" i="1"/>
  <c r="S142" i="1" s="1"/>
  <c r="M142" i="1"/>
  <c r="J142" i="1"/>
  <c r="H142" i="1"/>
  <c r="P141" i="1"/>
  <c r="M141" i="1"/>
  <c r="J141" i="1"/>
  <c r="H141" i="1"/>
  <c r="P140" i="1"/>
  <c r="Q140" i="1" s="1"/>
  <c r="M140" i="1"/>
  <c r="J140" i="1"/>
  <c r="H140" i="1"/>
  <c r="P139" i="1"/>
  <c r="M139" i="1"/>
  <c r="J139" i="1"/>
  <c r="H139" i="1"/>
  <c r="U138" i="1"/>
  <c r="Q138" i="1"/>
  <c r="M138" i="1"/>
  <c r="J138" i="1"/>
  <c r="H138" i="1"/>
  <c r="J25" i="1"/>
  <c r="J26" i="1"/>
  <c r="J28" i="1"/>
  <c r="J29" i="1"/>
  <c r="J32" i="1"/>
  <c r="AE142" i="1" l="1"/>
  <c r="E139" i="2"/>
  <c r="U144" i="1"/>
  <c r="AE144" i="1"/>
  <c r="U142" i="1"/>
  <c r="U54" i="5"/>
  <c r="U64" i="5"/>
  <c r="S65" i="5"/>
  <c r="E61" i="19" s="1"/>
  <c r="Q54" i="5"/>
  <c r="I157" i="1"/>
  <c r="S157" i="1" s="1"/>
  <c r="H155" i="1"/>
  <c r="S155" i="1"/>
  <c r="J155" i="1"/>
  <c r="I158" i="1"/>
  <c r="J158" i="1" s="1"/>
  <c r="M19" i="23"/>
  <c r="J22" i="23"/>
  <c r="V22" i="23" s="1"/>
  <c r="AH20" i="23"/>
  <c r="AJ20" i="23" s="1"/>
  <c r="M20" i="23"/>
  <c r="O20" i="23" s="1"/>
  <c r="R20" i="23"/>
  <c r="V20" i="23"/>
  <c r="AD20" i="23"/>
  <c r="V19" i="23"/>
  <c r="AB21" i="23"/>
  <c r="AB20" i="23"/>
  <c r="AB19" i="23"/>
  <c r="AH19" i="23"/>
  <c r="AJ19" i="23" s="1"/>
  <c r="M78" i="23"/>
  <c r="O78" i="23" s="1"/>
  <c r="M21" i="23"/>
  <c r="M66" i="23"/>
  <c r="O66" i="23" s="1"/>
  <c r="V62" i="23"/>
  <c r="O19" i="23"/>
  <c r="R21" i="23"/>
  <c r="AD21" i="23"/>
  <c r="AE21" i="23" s="1"/>
  <c r="R55" i="23"/>
  <c r="J67" i="23"/>
  <c r="D67" i="23" s="1"/>
  <c r="R19" i="23"/>
  <c r="V21" i="23"/>
  <c r="AD64" i="23"/>
  <c r="R63" i="23"/>
  <c r="V58" i="23"/>
  <c r="AH58" i="23"/>
  <c r="AJ58" i="23" s="1"/>
  <c r="V56" i="23"/>
  <c r="AB78" i="23"/>
  <c r="AB67" i="23"/>
  <c r="AB64" i="23"/>
  <c r="AB59" i="23"/>
  <c r="AB58" i="23"/>
  <c r="AB16" i="23"/>
  <c r="AB12" i="23"/>
  <c r="AB14" i="23"/>
  <c r="AB60" i="23"/>
  <c r="AB10" i="23"/>
  <c r="AB9" i="23"/>
  <c r="AB65" i="23"/>
  <c r="AB17" i="23"/>
  <c r="AB26" i="23"/>
  <c r="AB61" i="23"/>
  <c r="AB55" i="23"/>
  <c r="AB23" i="23"/>
  <c r="AB11" i="23"/>
  <c r="AB5" i="23"/>
  <c r="AC5" i="23" s="1"/>
  <c r="AB4" i="23"/>
  <c r="AC4" i="23" s="1"/>
  <c r="AB66" i="23"/>
  <c r="AB56" i="23"/>
  <c r="AB15" i="23"/>
  <c r="AB7" i="23"/>
  <c r="AB57" i="23"/>
  <c r="AB63" i="23"/>
  <c r="AB62" i="23"/>
  <c r="M59" i="23"/>
  <c r="O59" i="23" s="1"/>
  <c r="M65" i="23"/>
  <c r="O65" i="23" s="1"/>
  <c r="M12" i="23"/>
  <c r="AH62" i="23"/>
  <c r="AJ62" i="23" s="1"/>
  <c r="AD63" i="23"/>
  <c r="AH56" i="23"/>
  <c r="AJ56" i="23" s="1"/>
  <c r="R59" i="23"/>
  <c r="V60" i="23"/>
  <c r="AD66" i="23"/>
  <c r="AE66" i="23" s="1"/>
  <c r="M63" i="23"/>
  <c r="O63" i="23" s="1"/>
  <c r="M67" i="23"/>
  <c r="AD65" i="23"/>
  <c r="M55" i="23"/>
  <c r="O55" i="23" s="1"/>
  <c r="AH60" i="23"/>
  <c r="AJ60" i="23" s="1"/>
  <c r="AD59" i="23"/>
  <c r="O64" i="23"/>
  <c r="P64" i="23" s="1"/>
  <c r="P59" i="23"/>
  <c r="O56" i="23"/>
  <c r="O60" i="23"/>
  <c r="P60" i="23" s="1"/>
  <c r="M61" i="23"/>
  <c r="R77" i="23"/>
  <c r="V55" i="23"/>
  <c r="AH55" i="23"/>
  <c r="AJ55" i="23" s="1"/>
  <c r="R56" i="23"/>
  <c r="AD56" i="23"/>
  <c r="M58" i="23"/>
  <c r="V59" i="23"/>
  <c r="R60" i="23"/>
  <c r="AD60" i="23"/>
  <c r="M62" i="23"/>
  <c r="V63" i="23"/>
  <c r="R64" i="23"/>
  <c r="R65" i="23"/>
  <c r="R66" i="23"/>
  <c r="M15" i="23"/>
  <c r="O15" i="23" s="1"/>
  <c r="P15" i="23" s="1"/>
  <c r="V64" i="23"/>
  <c r="AH64" i="23"/>
  <c r="AJ64" i="23" s="1"/>
  <c r="V65" i="23"/>
  <c r="V66" i="23"/>
  <c r="R57" i="23"/>
  <c r="AD57" i="23"/>
  <c r="R61" i="23"/>
  <c r="AD61" i="23"/>
  <c r="M77" i="23"/>
  <c r="O77" i="23" s="1"/>
  <c r="P77" i="23" s="1"/>
  <c r="M57" i="23"/>
  <c r="V57" i="23"/>
  <c r="R58" i="23"/>
  <c r="V61" i="23"/>
  <c r="R62" i="23"/>
  <c r="AD14" i="23"/>
  <c r="M14" i="23"/>
  <c r="O14" i="23" s="1"/>
  <c r="AH14" i="23"/>
  <c r="AJ14" i="23" s="1"/>
  <c r="AD15" i="23"/>
  <c r="AE15" i="23" s="1"/>
  <c r="O17" i="23"/>
  <c r="P17" i="23" s="1"/>
  <c r="R15" i="23"/>
  <c r="J13" i="23"/>
  <c r="M13" i="23" s="1"/>
  <c r="O13" i="23" s="1"/>
  <c r="V15" i="23"/>
  <c r="R17" i="23"/>
  <c r="AD17" i="23"/>
  <c r="AE17" i="23" s="1"/>
  <c r="V17" i="23"/>
  <c r="R14" i="23"/>
  <c r="V14" i="23"/>
  <c r="O12" i="23"/>
  <c r="AH72" i="23"/>
  <c r="AJ72" i="23" s="1"/>
  <c r="R12" i="23"/>
  <c r="AD12" i="23"/>
  <c r="AE12" i="23" s="1"/>
  <c r="R71" i="23"/>
  <c r="V12" i="23"/>
  <c r="AC9" i="23"/>
  <c r="AE9" i="23" s="1"/>
  <c r="AA9" i="23"/>
  <c r="Y10" i="23"/>
  <c r="AC10" i="23" s="1"/>
  <c r="AE10" i="23" s="1"/>
  <c r="AD70" i="23"/>
  <c r="AE70" i="23" s="1"/>
  <c r="R76" i="23"/>
  <c r="M47" i="23"/>
  <c r="O47" i="23" s="1"/>
  <c r="AD69" i="23"/>
  <c r="AE69" i="23" s="1"/>
  <c r="M70" i="23"/>
  <c r="O70" i="23" s="1"/>
  <c r="M69" i="23"/>
  <c r="O69" i="23" s="1"/>
  <c r="J49" i="23"/>
  <c r="AD49" i="23" s="1"/>
  <c r="J48" i="23"/>
  <c r="AD48" i="23" s="1"/>
  <c r="M36" i="23"/>
  <c r="O36" i="23" s="1"/>
  <c r="P36" i="23" s="1"/>
  <c r="AD35" i="23"/>
  <c r="M34" i="23"/>
  <c r="O34" i="23" s="1"/>
  <c r="AD32" i="23"/>
  <c r="V41" i="23"/>
  <c r="M30" i="23"/>
  <c r="O30" i="23" s="1"/>
  <c r="R38" i="23"/>
  <c r="R32" i="23"/>
  <c r="AH33" i="23"/>
  <c r="AJ33" i="23" s="1"/>
  <c r="AH36" i="23"/>
  <c r="AJ36" i="23" s="1"/>
  <c r="M28" i="23"/>
  <c r="O28" i="23" s="1"/>
  <c r="M42" i="23"/>
  <c r="O42" i="23" s="1"/>
  <c r="P25" i="23"/>
  <c r="AD40" i="23"/>
  <c r="V77" i="23"/>
  <c r="Y77" i="23" s="1"/>
  <c r="R84" i="23"/>
  <c r="V34" i="23"/>
  <c r="V28" i="23"/>
  <c r="V69" i="23"/>
  <c r="AD76" i="23"/>
  <c r="AE76" i="23" s="1"/>
  <c r="AD77" i="23"/>
  <c r="AE77" i="23" s="1"/>
  <c r="M83" i="23"/>
  <c r="O83" i="23" s="1"/>
  <c r="AH25" i="23"/>
  <c r="AJ25" i="23" s="1"/>
  <c r="AD84" i="23"/>
  <c r="AE84" i="23" s="1"/>
  <c r="AH28" i="23"/>
  <c r="AJ28" i="23" s="1"/>
  <c r="AD27" i="23"/>
  <c r="M53" i="23"/>
  <c r="O53" i="23" s="1"/>
  <c r="P53" i="23" s="1"/>
  <c r="AD68" i="23"/>
  <c r="AH69" i="23"/>
  <c r="AJ69" i="23" s="1"/>
  <c r="V72" i="23"/>
  <c r="M74" i="23"/>
  <c r="O74" i="23" s="1"/>
  <c r="P74" i="23" s="1"/>
  <c r="M80" i="23"/>
  <c r="O80" i="23" s="1"/>
  <c r="AD45" i="23"/>
  <c r="M26" i="23"/>
  <c r="O26" i="23" s="1"/>
  <c r="M31" i="23"/>
  <c r="O31" i="23" s="1"/>
  <c r="AD34" i="23"/>
  <c r="V38" i="23"/>
  <c r="AD44" i="23"/>
  <c r="M52" i="23"/>
  <c r="O52" i="23" s="1"/>
  <c r="R70" i="23"/>
  <c r="M75" i="23"/>
  <c r="O75" i="23" s="1"/>
  <c r="M79" i="23"/>
  <c r="O79" i="23" s="1"/>
  <c r="M82" i="23"/>
  <c r="O82" i="23" s="1"/>
  <c r="P82" i="23" s="1"/>
  <c r="AH26" i="23"/>
  <c r="AJ26" i="23" s="1"/>
  <c r="R30" i="23"/>
  <c r="R43" i="23"/>
  <c r="R47" i="23"/>
  <c r="R74" i="23"/>
  <c r="AD26" i="23"/>
  <c r="AD38" i="23"/>
  <c r="R42" i="23"/>
  <c r="M45" i="23"/>
  <c r="O45" i="23" s="1"/>
  <c r="R46" i="23"/>
  <c r="V52" i="23"/>
  <c r="AD71" i="23"/>
  <c r="AE71" i="23" s="1"/>
  <c r="R78" i="23"/>
  <c r="R79" i="23"/>
  <c r="R23" i="23"/>
  <c r="V30" i="23"/>
  <c r="AH38" i="23"/>
  <c r="AJ38" i="23" s="1"/>
  <c r="AD47" i="23"/>
  <c r="AE47" i="23" s="1"/>
  <c r="V74" i="23"/>
  <c r="V82" i="23"/>
  <c r="V25" i="23"/>
  <c r="V26" i="23"/>
  <c r="R27" i="23"/>
  <c r="R28" i="23"/>
  <c r="R34" i="23"/>
  <c r="R35" i="23"/>
  <c r="V36" i="23"/>
  <c r="R40" i="23"/>
  <c r="R45" i="23"/>
  <c r="AH52" i="23"/>
  <c r="AJ52" i="23" s="1"/>
  <c r="R68" i="23"/>
  <c r="M72" i="23"/>
  <c r="O72" i="23" s="1"/>
  <c r="P72" i="23" s="1"/>
  <c r="V23" i="23"/>
  <c r="AD30" i="23"/>
  <c r="V33" i="23"/>
  <c r="M39" i="23"/>
  <c r="O39" i="23" s="1"/>
  <c r="P39" i="23" s="1"/>
  <c r="AH41" i="23"/>
  <c r="AJ41" i="23" s="1"/>
  <c r="AD42" i="23"/>
  <c r="R44" i="23"/>
  <c r="AD46" i="23"/>
  <c r="AD74" i="23"/>
  <c r="AE74" i="23" s="1"/>
  <c r="AD78" i="23"/>
  <c r="AE78" i="23" s="1"/>
  <c r="AD79" i="23"/>
  <c r="AE79" i="23" s="1"/>
  <c r="AH82" i="23"/>
  <c r="AJ82" i="23" s="1"/>
  <c r="V7" i="23"/>
  <c r="AD7" i="23"/>
  <c r="M7" i="23"/>
  <c r="O7" i="23" s="1"/>
  <c r="AH29" i="23"/>
  <c r="AJ29" i="23" s="1"/>
  <c r="V29" i="23"/>
  <c r="AD29" i="23"/>
  <c r="R29" i="23"/>
  <c r="M29" i="23"/>
  <c r="O35" i="23"/>
  <c r="P35" i="23" s="1"/>
  <c r="AB42" i="23"/>
  <c r="O44" i="23"/>
  <c r="M11" i="23"/>
  <c r="AB70" i="23"/>
  <c r="AH81" i="23"/>
  <c r="AJ81" i="23" s="1"/>
  <c r="V81" i="23"/>
  <c r="AD81" i="23"/>
  <c r="AE81" i="23" s="1"/>
  <c r="R81" i="23"/>
  <c r="M81" i="23"/>
  <c r="AB77" i="23"/>
  <c r="AB69" i="23"/>
  <c r="AB41" i="23"/>
  <c r="AB33" i="23"/>
  <c r="AB25" i="23"/>
  <c r="AB84" i="23"/>
  <c r="AB76" i="23"/>
  <c r="AB68" i="23"/>
  <c r="AB40" i="23"/>
  <c r="AB32" i="23"/>
  <c r="AB83" i="23"/>
  <c r="AB75" i="23"/>
  <c r="AB53" i="23"/>
  <c r="AB39" i="23"/>
  <c r="AB31" i="23"/>
  <c r="AB13" i="23"/>
  <c r="AB8" i="23"/>
  <c r="AB82" i="23"/>
  <c r="AB74" i="23"/>
  <c r="AB52" i="23"/>
  <c r="AB51" i="23"/>
  <c r="AB38" i="23"/>
  <c r="AB30" i="23"/>
  <c r="AB81" i="23"/>
  <c r="AB73" i="23"/>
  <c r="AB50" i="23"/>
  <c r="AB37" i="23"/>
  <c r="AB80" i="23"/>
  <c r="AB72" i="23"/>
  <c r="AB49" i="23"/>
  <c r="AB36" i="23"/>
  <c r="AB28" i="23"/>
  <c r="AB79" i="23"/>
  <c r="AB71" i="23"/>
  <c r="AB48" i="23"/>
  <c r="AB46" i="23"/>
  <c r="AB44" i="23"/>
  <c r="AB35" i="23"/>
  <c r="AB27" i="23"/>
  <c r="R7" i="23"/>
  <c r="AH11" i="23"/>
  <c r="AJ11" i="23" s="1"/>
  <c r="O40" i="23"/>
  <c r="P41" i="23"/>
  <c r="O43" i="23"/>
  <c r="P43" i="23" s="1"/>
  <c r="AB47" i="23"/>
  <c r="AH73" i="23"/>
  <c r="AJ73" i="23" s="1"/>
  <c r="V73" i="23"/>
  <c r="AD73" i="23"/>
  <c r="AE73" i="23" s="1"/>
  <c r="R73" i="23"/>
  <c r="M73" i="23"/>
  <c r="P78" i="23"/>
  <c r="R11" i="23"/>
  <c r="AB45" i="23"/>
  <c r="O71" i="23"/>
  <c r="P71" i="23" s="1"/>
  <c r="O84" i="23"/>
  <c r="P84" i="23" s="1"/>
  <c r="AD8" i="23"/>
  <c r="R8" i="23"/>
  <c r="AH8" i="23"/>
  <c r="AJ8" i="23" s="1"/>
  <c r="V8" i="23"/>
  <c r="AD23" i="23"/>
  <c r="AE23" i="23" s="1"/>
  <c r="AB29" i="23"/>
  <c r="AB34" i="23"/>
  <c r="AH50" i="23"/>
  <c r="AJ50" i="23" s="1"/>
  <c r="V50" i="23"/>
  <c r="AD50" i="23"/>
  <c r="AE50" i="23" s="1"/>
  <c r="R50" i="23"/>
  <c r="M50" i="23"/>
  <c r="M8" i="23"/>
  <c r="AH23" i="23"/>
  <c r="AJ23" i="23" s="1"/>
  <c r="O27" i="23"/>
  <c r="O23" i="23"/>
  <c r="O32" i="23"/>
  <c r="P32" i="23" s="1"/>
  <c r="P33" i="23"/>
  <c r="AH37" i="23"/>
  <c r="AJ37" i="23" s="1"/>
  <c r="V37" i="23"/>
  <c r="AD37" i="23"/>
  <c r="R37" i="23"/>
  <c r="M37" i="23"/>
  <c r="AB43" i="23"/>
  <c r="O46" i="23"/>
  <c r="O68" i="23"/>
  <c r="O76" i="23"/>
  <c r="R25" i="23"/>
  <c r="AD25" i="23"/>
  <c r="V31" i="23"/>
  <c r="AH31" i="23"/>
  <c r="AJ31" i="23" s="1"/>
  <c r="R33" i="23"/>
  <c r="AD33" i="23"/>
  <c r="V39" i="23"/>
  <c r="AH39" i="23"/>
  <c r="AJ39" i="23" s="1"/>
  <c r="R41" i="23"/>
  <c r="AD41" i="23"/>
  <c r="V53" i="23"/>
  <c r="AH53" i="23"/>
  <c r="AJ53" i="23" s="1"/>
  <c r="V75" i="23"/>
  <c r="AH75" i="23"/>
  <c r="AJ75" i="23" s="1"/>
  <c r="V83" i="23"/>
  <c r="AH83" i="23"/>
  <c r="AJ83" i="23" s="1"/>
  <c r="V32" i="23"/>
  <c r="AH32" i="23"/>
  <c r="AJ32" i="23" s="1"/>
  <c r="V40" i="23"/>
  <c r="AH40" i="23"/>
  <c r="AJ40" i="23" s="1"/>
  <c r="AD43" i="23"/>
  <c r="V68" i="23"/>
  <c r="AH68" i="23"/>
  <c r="AJ68" i="23" s="1"/>
  <c r="V76" i="23"/>
  <c r="AH76" i="23"/>
  <c r="AJ76" i="23" s="1"/>
  <c r="V84" i="23"/>
  <c r="AH84" i="23"/>
  <c r="AJ84" i="23" s="1"/>
  <c r="R36" i="23"/>
  <c r="O38" i="23"/>
  <c r="P38" i="23" s="1"/>
  <c r="V42" i="23"/>
  <c r="V43" i="23"/>
  <c r="AH43" i="23"/>
  <c r="AJ43" i="23" s="1"/>
  <c r="V45" i="23"/>
  <c r="V47" i="23"/>
  <c r="V70" i="23"/>
  <c r="R72" i="23"/>
  <c r="V78" i="23"/>
  <c r="R80" i="23"/>
  <c r="AD80" i="23"/>
  <c r="AE80" i="23" s="1"/>
  <c r="V27" i="23"/>
  <c r="AH27" i="23"/>
  <c r="AJ27" i="23" s="1"/>
  <c r="V35" i="23"/>
  <c r="AH35" i="23"/>
  <c r="AJ35" i="23" s="1"/>
  <c r="V44" i="23"/>
  <c r="AH44" i="23"/>
  <c r="AJ44" i="23" s="1"/>
  <c r="V46" i="23"/>
  <c r="AH46" i="23"/>
  <c r="AJ46" i="23" s="1"/>
  <c r="V71" i="23"/>
  <c r="AH71" i="23"/>
  <c r="AJ71" i="23" s="1"/>
  <c r="V79" i="23"/>
  <c r="AD52" i="23"/>
  <c r="AE52" i="23" s="1"/>
  <c r="V80" i="23"/>
  <c r="R82" i="23"/>
  <c r="R31" i="23"/>
  <c r="R39" i="23"/>
  <c r="R53" i="23"/>
  <c r="R75" i="23"/>
  <c r="R83" i="23"/>
  <c r="Q149" i="1"/>
  <c r="Q148" i="1"/>
  <c r="S149" i="1"/>
  <c r="S148" i="1"/>
  <c r="S140" i="1"/>
  <c r="Q142" i="1"/>
  <c r="Q144" i="1"/>
  <c r="S141" i="1"/>
  <c r="Q141" i="1"/>
  <c r="Q139" i="1"/>
  <c r="S139" i="1"/>
  <c r="AE141" i="1" l="1"/>
  <c r="E138" i="2"/>
  <c r="E136" i="2"/>
  <c r="AE149" i="1"/>
  <c r="E146" i="2"/>
  <c r="AE155" i="1"/>
  <c r="E152" i="2"/>
  <c r="AE140" i="1"/>
  <c r="E137" i="2"/>
  <c r="AE157" i="1"/>
  <c r="E154" i="2"/>
  <c r="AE148" i="1"/>
  <c r="E145" i="2"/>
  <c r="AE139" i="1"/>
  <c r="U140" i="1"/>
  <c r="U148" i="1"/>
  <c r="U141" i="1"/>
  <c r="U149" i="1"/>
  <c r="U155" i="1"/>
  <c r="U157" i="1"/>
  <c r="U139" i="1"/>
  <c r="J157" i="1"/>
  <c r="S158" i="1"/>
  <c r="M22" i="23"/>
  <c r="O22" i="23" s="1"/>
  <c r="R22" i="23"/>
  <c r="AD22" i="23"/>
  <c r="AH22" i="23"/>
  <c r="AJ22" i="23" s="1"/>
  <c r="Y20" i="23"/>
  <c r="AC20" i="23" s="1"/>
  <c r="AE20" i="23" s="1"/>
  <c r="P63" i="23"/>
  <c r="P12" i="23"/>
  <c r="Y19" i="23"/>
  <c r="AC19" i="23" s="1"/>
  <c r="AE19" i="23" s="1"/>
  <c r="P21" i="23"/>
  <c r="O21" i="23"/>
  <c r="P19" i="23"/>
  <c r="R67" i="23"/>
  <c r="P55" i="23"/>
  <c r="AD67" i="23"/>
  <c r="Y14" i="23"/>
  <c r="AC14" i="23" s="1"/>
  <c r="AE14" i="23" s="1"/>
  <c r="V67" i="23"/>
  <c r="AH67" i="23"/>
  <c r="AJ67" i="23" s="1"/>
  <c r="O62" i="23"/>
  <c r="P62" i="23" s="1"/>
  <c r="Y60" i="23"/>
  <c r="AC60" i="23" s="1"/>
  <c r="AE60" i="23" s="1"/>
  <c r="Y55" i="23"/>
  <c r="AC55" i="23" s="1"/>
  <c r="AE55" i="23" s="1"/>
  <c r="AD13" i="23"/>
  <c r="J16" i="23"/>
  <c r="Y56" i="23"/>
  <c r="AC56" i="23" s="1"/>
  <c r="AE56" i="23" s="1"/>
  <c r="P79" i="23"/>
  <c r="Y69" i="23"/>
  <c r="AC69" i="23" s="1"/>
  <c r="O61" i="23"/>
  <c r="P61" i="23" s="1"/>
  <c r="P56" i="23"/>
  <c r="Y65" i="23"/>
  <c r="AC65" i="23" s="1"/>
  <c r="AE65" i="23" s="1"/>
  <c r="Y59" i="23"/>
  <c r="AC59" i="23" s="1"/>
  <c r="AE59" i="23" s="1"/>
  <c r="Y63" i="23"/>
  <c r="AC63" i="23" s="1"/>
  <c r="AE63" i="23" s="1"/>
  <c r="O57" i="23"/>
  <c r="O58" i="23"/>
  <c r="Y66" i="23"/>
  <c r="AC66" i="23" s="1"/>
  <c r="O67" i="23"/>
  <c r="Y64" i="23"/>
  <c r="AC64" i="23" s="1"/>
  <c r="AE64" i="23" s="1"/>
  <c r="V13" i="23"/>
  <c r="P26" i="23"/>
  <c r="AH13" i="23"/>
  <c r="AJ13" i="23" s="1"/>
  <c r="Y15" i="23"/>
  <c r="AC15" i="23" s="1"/>
  <c r="R13" i="23"/>
  <c r="Y28" i="23"/>
  <c r="AA28" i="23" s="1"/>
  <c r="Y17" i="23"/>
  <c r="AC17" i="23" s="1"/>
  <c r="Y12" i="23"/>
  <c r="AC12" i="23" s="1"/>
  <c r="P42" i="23"/>
  <c r="P70" i="23"/>
  <c r="AC77" i="23"/>
  <c r="AA10" i="23"/>
  <c r="M49" i="23"/>
  <c r="O49" i="23" s="1"/>
  <c r="P49" i="23" s="1"/>
  <c r="V49" i="23"/>
  <c r="AH49" i="23"/>
  <c r="AJ49" i="23" s="1"/>
  <c r="R49" i="23"/>
  <c r="AH48" i="23"/>
  <c r="AJ48" i="23" s="1"/>
  <c r="V48" i="23"/>
  <c r="M48" i="23"/>
  <c r="O48" i="23" s="1"/>
  <c r="P48" i="23" s="1"/>
  <c r="J51" i="23"/>
  <c r="R48" i="23"/>
  <c r="D48" i="23"/>
  <c r="Y34" i="23"/>
  <c r="AC34" i="23" s="1"/>
  <c r="AE34" i="23" s="1"/>
  <c r="Y26" i="23"/>
  <c r="AC26" i="23" s="1"/>
  <c r="AE26" i="23" s="1"/>
  <c r="P28" i="23"/>
  <c r="P34" i="23"/>
  <c r="Y42" i="23"/>
  <c r="AC42" i="23" s="1"/>
  <c r="AE42" i="23" s="1"/>
  <c r="Y45" i="23"/>
  <c r="AC45" i="23" s="1"/>
  <c r="AE45" i="23" s="1"/>
  <c r="Y70" i="23"/>
  <c r="AC70" i="23" s="1"/>
  <c r="P69" i="23"/>
  <c r="Y7" i="23"/>
  <c r="AC7" i="23" s="1"/>
  <c r="AE7" i="23" s="1"/>
  <c r="P7" i="23"/>
  <c r="Y31" i="23"/>
  <c r="AC31" i="23" s="1"/>
  <c r="AE31" i="23" s="1"/>
  <c r="Y76" i="23"/>
  <c r="AC76" i="23" s="1"/>
  <c r="O11" i="23"/>
  <c r="O29" i="23"/>
  <c r="Y38" i="23"/>
  <c r="AC38" i="23" s="1"/>
  <c r="AE38" i="23" s="1"/>
  <c r="P76" i="23"/>
  <c r="O37" i="23"/>
  <c r="P37" i="23" s="1"/>
  <c r="Y23" i="23"/>
  <c r="AC23" i="23" s="1"/>
  <c r="Y33" i="23"/>
  <c r="AC33" i="23" s="1"/>
  <c r="AE33" i="23" s="1"/>
  <c r="Y72" i="23"/>
  <c r="AC72" i="23" s="1"/>
  <c r="P31" i="23"/>
  <c r="Y36" i="23"/>
  <c r="AC36" i="23" s="1"/>
  <c r="AE36" i="23" s="1"/>
  <c r="O50" i="23"/>
  <c r="Y40" i="23"/>
  <c r="AC40" i="23" s="1"/>
  <c r="AE40" i="23" s="1"/>
  <c r="Y52" i="23"/>
  <c r="AC52" i="23" s="1"/>
  <c r="Y46" i="23"/>
  <c r="AC46" i="23" s="1"/>
  <c r="AE46" i="23" s="1"/>
  <c r="O8" i="23"/>
  <c r="P8" i="23" s="1"/>
  <c r="Y75" i="23"/>
  <c r="AC75" i="23" s="1"/>
  <c r="Y68" i="23"/>
  <c r="AC68" i="23" s="1"/>
  <c r="AE68" i="23" s="1"/>
  <c r="Y80" i="23"/>
  <c r="AC80" i="23" s="1"/>
  <c r="Y82" i="23"/>
  <c r="AC82" i="23" s="1"/>
  <c r="Y30" i="23"/>
  <c r="AC30" i="23" s="1"/>
  <c r="AE30" i="23" s="1"/>
  <c r="P68" i="23"/>
  <c r="P80" i="23"/>
  <c r="Y71" i="23"/>
  <c r="AC71" i="23" s="1"/>
  <c r="P40" i="23"/>
  <c r="P75" i="23"/>
  <c r="AA77" i="23"/>
  <c r="Y35" i="23"/>
  <c r="AC35" i="23" s="1"/>
  <c r="AE35" i="23" s="1"/>
  <c r="Y47" i="23"/>
  <c r="AC47" i="23" s="1"/>
  <c r="Y27" i="23"/>
  <c r="AC27" i="23" s="1"/>
  <c r="AE27" i="23" s="1"/>
  <c r="Y53" i="23"/>
  <c r="AC53" i="23" s="1"/>
  <c r="Y39" i="23"/>
  <c r="AC39" i="23" s="1"/>
  <c r="AE39" i="23" s="1"/>
  <c r="P27" i="23"/>
  <c r="Y79" i="23"/>
  <c r="AC79" i="23" s="1"/>
  <c r="P23" i="23"/>
  <c r="P52" i="23"/>
  <c r="Y25" i="23"/>
  <c r="AC25" i="23" s="1"/>
  <c r="AE25" i="23" s="1"/>
  <c r="O81" i="23"/>
  <c r="P81" i="23" s="1"/>
  <c r="Y41" i="23"/>
  <c r="AC41" i="23" s="1"/>
  <c r="AE41" i="23" s="1"/>
  <c r="Y44" i="23"/>
  <c r="AC44" i="23" s="1"/>
  <c r="AE44" i="23" s="1"/>
  <c r="Y78" i="23"/>
  <c r="AC78" i="23" s="1"/>
  <c r="Y83" i="23"/>
  <c r="AC83" i="23" s="1"/>
  <c r="Y74" i="23"/>
  <c r="AC74" i="23" s="1"/>
  <c r="P83" i="23"/>
  <c r="P46" i="23"/>
  <c r="Y32" i="23"/>
  <c r="AC32" i="23" s="1"/>
  <c r="AE32" i="23" s="1"/>
  <c r="Y84" i="23"/>
  <c r="AC84" i="23" s="1"/>
  <c r="O73" i="23"/>
  <c r="P73" i="23" s="1"/>
  <c r="Y43" i="23"/>
  <c r="AC43" i="23" s="1"/>
  <c r="AE43" i="23" s="1"/>
  <c r="P44" i="23"/>
  <c r="P30" i="23"/>
  <c r="AE158" i="1" l="1"/>
  <c r="E155" i="2"/>
  <c r="U158" i="1"/>
  <c r="Y22" i="23"/>
  <c r="AC22" i="23" s="1"/>
  <c r="AE22" i="23" s="1"/>
  <c r="AA20" i="23"/>
  <c r="AA69" i="23"/>
  <c r="Y13" i="23"/>
  <c r="AC13" i="23" s="1"/>
  <c r="AA19" i="23"/>
  <c r="AA15" i="23"/>
  <c r="AA22" i="23"/>
  <c r="Y21" i="23"/>
  <c r="AC21" i="23" s="1"/>
  <c r="AA56" i="23"/>
  <c r="AA55" i="23"/>
  <c r="AA17" i="23"/>
  <c r="AE13" i="23"/>
  <c r="AA14" i="23"/>
  <c r="Y67" i="23"/>
  <c r="AC67" i="23" s="1"/>
  <c r="AE67" i="23" s="1"/>
  <c r="Y57" i="23"/>
  <c r="AC57" i="23" s="1"/>
  <c r="AE57" i="23" s="1"/>
  <c r="P57" i="23"/>
  <c r="AA59" i="23"/>
  <c r="M16" i="23"/>
  <c r="O16" i="23" s="1"/>
  <c r="D55" i="5"/>
  <c r="C51" i="19" s="1"/>
  <c r="V16" i="23"/>
  <c r="R16" i="23"/>
  <c r="AD16" i="23"/>
  <c r="AH16" i="23"/>
  <c r="AJ16" i="23" s="1"/>
  <c r="AA64" i="23"/>
  <c r="AA65" i="23"/>
  <c r="AC28" i="23"/>
  <c r="AE28" i="23" s="1"/>
  <c r="Y58" i="23"/>
  <c r="AC58" i="23" s="1"/>
  <c r="AE58" i="23" s="1"/>
  <c r="AA66" i="23"/>
  <c r="P67" i="23"/>
  <c r="P58" i="23"/>
  <c r="Y61" i="23"/>
  <c r="AC61" i="23" s="1"/>
  <c r="AE61" i="23" s="1"/>
  <c r="AA60" i="23"/>
  <c r="Y62" i="23"/>
  <c r="AC62" i="23" s="1"/>
  <c r="AE62" i="23" s="1"/>
  <c r="AA63" i="23"/>
  <c r="AA34" i="23"/>
  <c r="AA42" i="23"/>
  <c r="AA76" i="23"/>
  <c r="AA12" i="23"/>
  <c r="AA53" i="23"/>
  <c r="Y49" i="23"/>
  <c r="AC49" i="23" s="1"/>
  <c r="AE49" i="23" s="1"/>
  <c r="Y48" i="23"/>
  <c r="AC48" i="23" s="1"/>
  <c r="AE48" i="23" s="1"/>
  <c r="AH51" i="23"/>
  <c r="AJ51" i="23" s="1"/>
  <c r="D150" i="1"/>
  <c r="C147" i="2" s="1"/>
  <c r="R51" i="23"/>
  <c r="R87" i="23" s="1"/>
  <c r="V51" i="23"/>
  <c r="M51" i="23"/>
  <c r="AD51" i="23"/>
  <c r="AA26" i="23"/>
  <c r="AA30" i="23"/>
  <c r="AA45" i="23"/>
  <c r="AA32" i="23"/>
  <c r="AA46" i="23"/>
  <c r="AA38" i="23"/>
  <c r="AA31" i="23"/>
  <c r="AA70" i="23"/>
  <c r="AA27" i="23"/>
  <c r="AA25" i="23"/>
  <c r="AA68" i="23"/>
  <c r="AA43" i="23"/>
  <c r="AA40" i="23"/>
  <c r="AA23" i="23"/>
  <c r="AA7" i="23"/>
  <c r="Y50" i="23"/>
  <c r="AC50" i="23" s="1"/>
  <c r="AA83" i="23"/>
  <c r="Y11" i="23"/>
  <c r="AC11" i="23" s="1"/>
  <c r="AE11" i="23" s="1"/>
  <c r="AA36" i="23"/>
  <c r="Y37" i="23"/>
  <c r="AC37" i="23" s="1"/>
  <c r="AE37" i="23" s="1"/>
  <c r="P11" i="23"/>
  <c r="Y8" i="23"/>
  <c r="AC8" i="23" s="1"/>
  <c r="AE8" i="23" s="1"/>
  <c r="Y81" i="23"/>
  <c r="AC81" i="23" s="1"/>
  <c r="Y73" i="23"/>
  <c r="AC73" i="23" s="1"/>
  <c r="AA44" i="23"/>
  <c r="AA39" i="23"/>
  <c r="AA82" i="23"/>
  <c r="AA52" i="23"/>
  <c r="AA47" i="23"/>
  <c r="AA74" i="23"/>
  <c r="AA80" i="23"/>
  <c r="Y29" i="23"/>
  <c r="AC29" i="23" s="1"/>
  <c r="AE29" i="23" s="1"/>
  <c r="AA71" i="23"/>
  <c r="AA75" i="23"/>
  <c r="AA72" i="23"/>
  <c r="AA13" i="23"/>
  <c r="AA33" i="23"/>
  <c r="AA41" i="23"/>
  <c r="AA84" i="23"/>
  <c r="AA35" i="23"/>
  <c r="AA79" i="23"/>
  <c r="P50" i="23"/>
  <c r="P29" i="23"/>
  <c r="AA78" i="23"/>
  <c r="AA21" i="23" l="1"/>
  <c r="AA67" i="23"/>
  <c r="AA62" i="23"/>
  <c r="M87" i="23"/>
  <c r="M92" i="23" s="1"/>
  <c r="AA61" i="23"/>
  <c r="AA48" i="23"/>
  <c r="AJ87" i="23"/>
  <c r="AJ89" i="23" s="1"/>
  <c r="AJ91" i="23" s="1"/>
  <c r="AA57" i="23"/>
  <c r="V87" i="23"/>
  <c r="AA58" i="23"/>
  <c r="P16" i="23"/>
  <c r="Y16" i="23"/>
  <c r="AA49" i="23"/>
  <c r="AH87" i="23"/>
  <c r="O51" i="23"/>
  <c r="P51" i="23" s="1"/>
  <c r="AA29" i="23"/>
  <c r="AA8" i="23"/>
  <c r="AA37" i="23"/>
  <c r="AA73" i="23"/>
  <c r="AA50" i="23"/>
  <c r="AA81" i="23"/>
  <c r="AA11" i="23"/>
  <c r="AC16" i="23" l="1"/>
  <c r="AE16" i="23" s="1"/>
  <c r="AA16" i="23"/>
  <c r="Y51" i="23"/>
  <c r="O87" i="23"/>
  <c r="AC51" i="23" l="1"/>
  <c r="AE51" i="23" s="1"/>
  <c r="Y87" i="23"/>
  <c r="AA51" i="23"/>
  <c r="T90" i="23" l="1"/>
  <c r="Y95" i="23"/>
  <c r="Y97" i="23" s="1"/>
  <c r="Y101" i="23" l="1"/>
  <c r="Y105" i="23" s="1"/>
  <c r="M99" i="23" s="1"/>
  <c r="Q46" i="5" l="1"/>
  <c r="L46" i="5"/>
  <c r="M46" i="5" s="1"/>
  <c r="G46" i="5"/>
  <c r="I46" i="5" s="1"/>
  <c r="Q135" i="1"/>
  <c r="L135" i="1"/>
  <c r="M135" i="1" s="1"/>
  <c r="G135" i="1"/>
  <c r="I135" i="1" s="1"/>
  <c r="Q134" i="1"/>
  <c r="L134" i="1"/>
  <c r="M134" i="1" s="1"/>
  <c r="G134" i="1"/>
  <c r="H134" i="1" s="1"/>
  <c r="Q24" i="21"/>
  <c r="R14" i="21"/>
  <c r="S14" i="21" s="1"/>
  <c r="Q16" i="21"/>
  <c r="R7" i="21"/>
  <c r="J93" i="21"/>
  <c r="J98" i="21" s="1"/>
  <c r="J99" i="21" s="1"/>
  <c r="Y2" i="21" s="1"/>
  <c r="AB59" i="21" s="1"/>
  <c r="M73" i="21"/>
  <c r="T65" i="21"/>
  <c r="W62" i="21"/>
  <c r="S62" i="21"/>
  <c r="N62" i="21"/>
  <c r="J62" i="21"/>
  <c r="AD62" i="21" s="1"/>
  <c r="AE62" i="21" s="1"/>
  <c r="W61" i="21"/>
  <c r="S61" i="21"/>
  <c r="N61" i="21"/>
  <c r="J61" i="21"/>
  <c r="AH61" i="21" s="1"/>
  <c r="AJ61" i="21" s="1"/>
  <c r="W60" i="21"/>
  <c r="S60" i="21"/>
  <c r="N60" i="21"/>
  <c r="J60" i="21"/>
  <c r="AD60" i="21" s="1"/>
  <c r="AE60" i="21" s="1"/>
  <c r="W59" i="21"/>
  <c r="S59" i="21"/>
  <c r="N59" i="21"/>
  <c r="J59" i="21"/>
  <c r="W58" i="21"/>
  <c r="S58" i="21"/>
  <c r="N58" i="21"/>
  <c r="J58" i="21"/>
  <c r="AH58" i="21" s="1"/>
  <c r="AJ58" i="21" s="1"/>
  <c r="W57" i="21"/>
  <c r="S57" i="21"/>
  <c r="N57" i="21"/>
  <c r="J57" i="21"/>
  <c r="M57" i="21" s="1"/>
  <c r="W56" i="21"/>
  <c r="S56" i="21"/>
  <c r="N56" i="21"/>
  <c r="J56" i="21"/>
  <c r="M56" i="21" s="1"/>
  <c r="W55" i="21"/>
  <c r="S55" i="21"/>
  <c r="N55" i="21"/>
  <c r="J55" i="21"/>
  <c r="AD55" i="21" s="1"/>
  <c r="AE55" i="21" s="1"/>
  <c r="W54" i="21"/>
  <c r="S54" i="21"/>
  <c r="N54" i="21"/>
  <c r="J54" i="21"/>
  <c r="AD54" i="21" s="1"/>
  <c r="AE54" i="21" s="1"/>
  <c r="W53" i="21"/>
  <c r="S53" i="21"/>
  <c r="R53" i="21"/>
  <c r="N53" i="21"/>
  <c r="J53" i="21"/>
  <c r="AH53" i="21" s="1"/>
  <c r="AJ53" i="21" s="1"/>
  <c r="W52" i="21"/>
  <c r="S52" i="21"/>
  <c r="N52" i="21"/>
  <c r="J52" i="21"/>
  <c r="AD52" i="21" s="1"/>
  <c r="AE52" i="21" s="1"/>
  <c r="W51" i="21"/>
  <c r="S51" i="21"/>
  <c r="N51" i="21"/>
  <c r="J51" i="21"/>
  <c r="AH51" i="21" s="1"/>
  <c r="AJ51" i="21" s="1"/>
  <c r="W50" i="21"/>
  <c r="S50" i="21"/>
  <c r="N50" i="21"/>
  <c r="J50" i="21"/>
  <c r="W49" i="21"/>
  <c r="S49" i="21"/>
  <c r="N49" i="21"/>
  <c r="J49" i="21"/>
  <c r="V49" i="21" s="1"/>
  <c r="W48" i="21"/>
  <c r="S48" i="21"/>
  <c r="R48" i="21"/>
  <c r="N48" i="21"/>
  <c r="J48" i="21"/>
  <c r="M48" i="21" s="1"/>
  <c r="W47" i="21"/>
  <c r="S47" i="21"/>
  <c r="N47" i="21"/>
  <c r="J47" i="21"/>
  <c r="M47" i="21" s="1"/>
  <c r="W46" i="21"/>
  <c r="S46" i="21"/>
  <c r="N46" i="21"/>
  <c r="J46" i="21"/>
  <c r="R46" i="21" s="1"/>
  <c r="W45" i="21"/>
  <c r="S45" i="21"/>
  <c r="N45" i="21"/>
  <c r="J45" i="21"/>
  <c r="AH45" i="21" s="1"/>
  <c r="AJ45" i="21" s="1"/>
  <c r="W44" i="21"/>
  <c r="V44" i="21"/>
  <c r="N44" i="21"/>
  <c r="J44" i="21"/>
  <c r="AD44" i="21" s="1"/>
  <c r="AE44" i="21" s="1"/>
  <c r="W43" i="21"/>
  <c r="S43" i="21"/>
  <c r="N43" i="21"/>
  <c r="J43" i="21"/>
  <c r="AD43" i="21" s="1"/>
  <c r="AE43" i="21" s="1"/>
  <c r="W42" i="21"/>
  <c r="S42" i="21"/>
  <c r="N42" i="21"/>
  <c r="J42" i="21"/>
  <c r="AH42" i="21" s="1"/>
  <c r="AJ42" i="21" s="1"/>
  <c r="W41" i="21"/>
  <c r="S41" i="21"/>
  <c r="N41" i="21"/>
  <c r="J41" i="21"/>
  <c r="W40" i="21"/>
  <c r="S40" i="21"/>
  <c r="N40" i="21"/>
  <c r="J40" i="21"/>
  <c r="AH40" i="21" s="1"/>
  <c r="AJ40" i="21" s="1"/>
  <c r="W39" i="21"/>
  <c r="N39" i="21"/>
  <c r="W38" i="21"/>
  <c r="S38" i="21"/>
  <c r="N38" i="21"/>
  <c r="J38" i="21"/>
  <c r="AH38" i="21" s="1"/>
  <c r="AJ38" i="21" s="1"/>
  <c r="W37" i="21"/>
  <c r="N37" i="21"/>
  <c r="J37" i="21"/>
  <c r="M37" i="21" s="1"/>
  <c r="O37" i="21" s="1"/>
  <c r="W36" i="21"/>
  <c r="S36" i="21"/>
  <c r="N36" i="21"/>
  <c r="J36" i="21"/>
  <c r="AH36" i="21" s="1"/>
  <c r="AJ36" i="21" s="1"/>
  <c r="W35" i="21"/>
  <c r="N35" i="21"/>
  <c r="J35" i="21"/>
  <c r="AH35" i="21" s="1"/>
  <c r="AJ35" i="21" s="1"/>
  <c r="W34" i="21"/>
  <c r="S34" i="21"/>
  <c r="N34" i="21"/>
  <c r="J34" i="21"/>
  <c r="M34" i="21" s="1"/>
  <c r="O34" i="21" s="1"/>
  <c r="W33" i="21"/>
  <c r="S33" i="21"/>
  <c r="N33" i="21"/>
  <c r="J33" i="21"/>
  <c r="AD33" i="21" s="1"/>
  <c r="W32" i="21"/>
  <c r="S32" i="21"/>
  <c r="N32" i="21"/>
  <c r="J32" i="21"/>
  <c r="W31" i="21"/>
  <c r="S31" i="21"/>
  <c r="N31" i="21"/>
  <c r="J31" i="21"/>
  <c r="W30" i="21"/>
  <c r="S30" i="21"/>
  <c r="N30" i="21"/>
  <c r="J30" i="21"/>
  <c r="AD30" i="21" s="1"/>
  <c r="W29" i="21"/>
  <c r="S29" i="21"/>
  <c r="N29" i="21"/>
  <c r="J29" i="21"/>
  <c r="AH29" i="21" s="1"/>
  <c r="AJ29" i="21" s="1"/>
  <c r="W28" i="21"/>
  <c r="S28" i="21"/>
  <c r="N28" i="21"/>
  <c r="J28" i="21"/>
  <c r="M28" i="21" s="1"/>
  <c r="W23" i="21"/>
  <c r="S23" i="21"/>
  <c r="N23" i="21"/>
  <c r="J23" i="21"/>
  <c r="M23" i="21" s="1"/>
  <c r="W22" i="21"/>
  <c r="S22" i="21"/>
  <c r="N22" i="21"/>
  <c r="J22" i="21"/>
  <c r="AD22" i="21" s="1"/>
  <c r="AE22" i="21" s="1"/>
  <c r="W21" i="21"/>
  <c r="AH21" i="21"/>
  <c r="AJ21" i="21" s="1"/>
  <c r="W20" i="21"/>
  <c r="AD20" i="21"/>
  <c r="W15" i="21"/>
  <c r="S15" i="21"/>
  <c r="N15" i="21"/>
  <c r="J15" i="21"/>
  <c r="AD14" i="21"/>
  <c r="W14" i="21"/>
  <c r="N14" i="21"/>
  <c r="M14" i="21"/>
  <c r="AH14" i="21"/>
  <c r="AJ14" i="21" s="1"/>
  <c r="W13" i="21"/>
  <c r="M13" i="21"/>
  <c r="O13" i="21" s="1"/>
  <c r="AH12" i="21"/>
  <c r="AJ12" i="21" s="1"/>
  <c r="W12" i="21"/>
  <c r="V12" i="21"/>
  <c r="M12" i="21"/>
  <c r="O12" i="21" s="1"/>
  <c r="AD12" i="21"/>
  <c r="AD11" i="21"/>
  <c r="W11" i="21"/>
  <c r="R11" i="21"/>
  <c r="S11" i="21" s="1"/>
  <c r="AD10" i="21"/>
  <c r="W10" i="21"/>
  <c r="R10" i="21"/>
  <c r="M10" i="21"/>
  <c r="O10" i="21" s="1"/>
  <c r="AH10" i="21"/>
  <c r="AJ10" i="21" s="1"/>
  <c r="AD9" i="21"/>
  <c r="W9" i="21"/>
  <c r="R9" i="21"/>
  <c r="S9" i="21" s="1"/>
  <c r="AD8" i="21"/>
  <c r="W8" i="21"/>
  <c r="R8" i="21"/>
  <c r="M8" i="21"/>
  <c r="N8" i="21" s="1"/>
  <c r="AH8" i="21"/>
  <c r="AJ8" i="21" s="1"/>
  <c r="AH7" i="21"/>
  <c r="AJ7" i="21" s="1"/>
  <c r="W7" i="21"/>
  <c r="V7" i="21"/>
  <c r="S7" i="21"/>
  <c r="AD7" i="21"/>
  <c r="AH5" i="21"/>
  <c r="AJ5" i="21" s="1"/>
  <c r="AD5" i="21"/>
  <c r="AE5" i="21" s="1"/>
  <c r="AA5" i="21"/>
  <c r="W5" i="21"/>
  <c r="S5" i="21"/>
  <c r="P5" i="21"/>
  <c r="N5" i="21"/>
  <c r="AH4" i="21"/>
  <c r="AJ4" i="21" s="1"/>
  <c r="AD4" i="21"/>
  <c r="AE4" i="21" s="1"/>
  <c r="AA4" i="21"/>
  <c r="W4" i="21"/>
  <c r="S4" i="21"/>
  <c r="P4" i="21"/>
  <c r="N4" i="21"/>
  <c r="AB2" i="21"/>
  <c r="Q44" i="5"/>
  <c r="L44" i="5"/>
  <c r="M44" i="5" s="1"/>
  <c r="G44" i="5"/>
  <c r="H44" i="5" s="1"/>
  <c r="Q132" i="1"/>
  <c r="L132" i="1"/>
  <c r="M132" i="1" s="1"/>
  <c r="G132" i="1"/>
  <c r="P131" i="1"/>
  <c r="S131" i="1" s="1"/>
  <c r="M131" i="1"/>
  <c r="J131" i="1"/>
  <c r="H131" i="1"/>
  <c r="Q43" i="5"/>
  <c r="L43" i="5"/>
  <c r="M43" i="5" s="1"/>
  <c r="G43" i="5"/>
  <c r="H43" i="5" s="1"/>
  <c r="Q42" i="5"/>
  <c r="L42" i="5"/>
  <c r="M42" i="5" s="1"/>
  <c r="G42" i="5"/>
  <c r="I42" i="5" s="1"/>
  <c r="Q41" i="5"/>
  <c r="L41" i="5"/>
  <c r="M41" i="5" s="1"/>
  <c r="G41" i="5"/>
  <c r="H41" i="5" s="1"/>
  <c r="Q40" i="5"/>
  <c r="L40" i="5"/>
  <c r="M40" i="5" s="1"/>
  <c r="G40" i="5"/>
  <c r="I40" i="5" s="1"/>
  <c r="J40" i="5" s="1"/>
  <c r="U39" i="5"/>
  <c r="Q39" i="5"/>
  <c r="M39" i="5"/>
  <c r="J39" i="5"/>
  <c r="H39" i="5"/>
  <c r="Q130" i="1"/>
  <c r="L130" i="1"/>
  <c r="M130" i="1" s="1"/>
  <c r="G130" i="1"/>
  <c r="I130" i="1" s="1"/>
  <c r="Q129" i="1"/>
  <c r="L129" i="1"/>
  <c r="M129" i="1" s="1"/>
  <c r="G129" i="1"/>
  <c r="H129" i="1" s="1"/>
  <c r="Q128" i="1"/>
  <c r="L128" i="1"/>
  <c r="M128" i="1" s="1"/>
  <c r="G128" i="1"/>
  <c r="U127" i="1"/>
  <c r="Q127" i="1"/>
  <c r="M127" i="1"/>
  <c r="J127" i="1"/>
  <c r="H127" i="1"/>
  <c r="P25" i="5"/>
  <c r="S25" i="5" s="1"/>
  <c r="M25" i="5"/>
  <c r="J25" i="5"/>
  <c r="H25" i="5"/>
  <c r="M112" i="1"/>
  <c r="J112" i="1"/>
  <c r="H112" i="1"/>
  <c r="J48" i="1"/>
  <c r="J49" i="1"/>
  <c r="J50" i="1"/>
  <c r="J51" i="1"/>
  <c r="J52" i="1"/>
  <c r="J58" i="1"/>
  <c r="J59" i="1"/>
  <c r="J60" i="1"/>
  <c r="J62" i="1"/>
  <c r="J63" i="1"/>
  <c r="J64" i="1"/>
  <c r="J65" i="1"/>
  <c r="D54" i="1"/>
  <c r="C51" i="2" s="1"/>
  <c r="J10" i="20"/>
  <c r="J57" i="20"/>
  <c r="J62" i="20" s="1"/>
  <c r="J63" i="20" s="1"/>
  <c r="Y2" i="20" s="1"/>
  <c r="M37" i="20"/>
  <c r="T29" i="20"/>
  <c r="W26" i="20"/>
  <c r="S26" i="20"/>
  <c r="N26" i="20"/>
  <c r="J26" i="20"/>
  <c r="AD26" i="20" s="1"/>
  <c r="AE26" i="20" s="1"/>
  <c r="W25" i="20"/>
  <c r="S25" i="20"/>
  <c r="N25" i="20"/>
  <c r="J25" i="20"/>
  <c r="AD25" i="20" s="1"/>
  <c r="AE25" i="20" s="1"/>
  <c r="W24" i="20"/>
  <c r="S24" i="20"/>
  <c r="N24" i="20"/>
  <c r="J24" i="20"/>
  <c r="AH24" i="20" s="1"/>
  <c r="AJ24" i="20" s="1"/>
  <c r="W23" i="20"/>
  <c r="S23" i="20"/>
  <c r="N23" i="20"/>
  <c r="J23" i="20"/>
  <c r="AH23" i="20" s="1"/>
  <c r="AJ23" i="20" s="1"/>
  <c r="W22" i="20"/>
  <c r="S22" i="20"/>
  <c r="O22" i="20"/>
  <c r="N22" i="20"/>
  <c r="M22" i="20"/>
  <c r="J22" i="20"/>
  <c r="AH22" i="20" s="1"/>
  <c r="AJ22" i="20" s="1"/>
  <c r="AD21" i="20"/>
  <c r="AE21" i="20" s="1"/>
  <c r="W21" i="20"/>
  <c r="S21" i="20"/>
  <c r="O21" i="20"/>
  <c r="N21" i="20"/>
  <c r="M21" i="20"/>
  <c r="J21" i="20"/>
  <c r="AH21" i="20" s="1"/>
  <c r="AJ21" i="20" s="1"/>
  <c r="W20" i="20"/>
  <c r="S20" i="20"/>
  <c r="N20" i="20"/>
  <c r="J20" i="20"/>
  <c r="AH20" i="20" s="1"/>
  <c r="AJ20" i="20" s="1"/>
  <c r="W19" i="20"/>
  <c r="S19" i="20"/>
  <c r="R19" i="20"/>
  <c r="N19" i="20"/>
  <c r="J19" i="20"/>
  <c r="M19" i="20" s="1"/>
  <c r="W18" i="20"/>
  <c r="V18" i="20"/>
  <c r="S18" i="20"/>
  <c r="N18" i="20"/>
  <c r="J18" i="20"/>
  <c r="AH18" i="20" s="1"/>
  <c r="AJ18" i="20" s="1"/>
  <c r="W17" i="20"/>
  <c r="S17" i="20"/>
  <c r="N17" i="20"/>
  <c r="J17" i="20"/>
  <c r="W16" i="20"/>
  <c r="S16" i="20"/>
  <c r="P16" i="20"/>
  <c r="N16" i="20"/>
  <c r="M16" i="20"/>
  <c r="O16" i="20" s="1"/>
  <c r="J16" i="20"/>
  <c r="AH16" i="20" s="1"/>
  <c r="AJ16" i="20" s="1"/>
  <c r="AD15" i="20"/>
  <c r="AE15" i="20" s="1"/>
  <c r="W15" i="20"/>
  <c r="S15" i="20"/>
  <c r="R15" i="20"/>
  <c r="O15" i="20"/>
  <c r="N15" i="20"/>
  <c r="J15" i="20"/>
  <c r="M15" i="20" s="1"/>
  <c r="W14" i="20"/>
  <c r="S14" i="20"/>
  <c r="N14" i="20"/>
  <c r="J14" i="20"/>
  <c r="AH14" i="20" s="1"/>
  <c r="AJ14" i="20" s="1"/>
  <c r="W13" i="20"/>
  <c r="S13" i="20"/>
  <c r="R13" i="20"/>
  <c r="N13" i="20"/>
  <c r="J13" i="20"/>
  <c r="M13" i="20" s="1"/>
  <c r="O13" i="20" s="1"/>
  <c r="W12" i="20"/>
  <c r="S12" i="20"/>
  <c r="N12" i="20"/>
  <c r="J12" i="20"/>
  <c r="R12" i="20" s="1"/>
  <c r="W11" i="20"/>
  <c r="S11" i="20"/>
  <c r="N11" i="20"/>
  <c r="AD11" i="20"/>
  <c r="W10" i="20"/>
  <c r="N10" i="20"/>
  <c r="AH9" i="20"/>
  <c r="AJ9" i="20" s="1"/>
  <c r="W9" i="20"/>
  <c r="S9" i="20"/>
  <c r="N9" i="20"/>
  <c r="M9" i="20"/>
  <c r="J9" i="20"/>
  <c r="AD9" i="20" s="1"/>
  <c r="AE9" i="20" s="1"/>
  <c r="W8" i="20"/>
  <c r="S8" i="20"/>
  <c r="N8" i="20"/>
  <c r="J8" i="20"/>
  <c r="W7" i="20"/>
  <c r="S7" i="20"/>
  <c r="N7" i="20"/>
  <c r="J7" i="20"/>
  <c r="M7" i="20" s="1"/>
  <c r="O7" i="20" s="1"/>
  <c r="W6" i="20"/>
  <c r="S6" i="20"/>
  <c r="N6" i="20"/>
  <c r="J6" i="20"/>
  <c r="V6" i="20" s="1"/>
  <c r="AH5" i="20"/>
  <c r="AJ5" i="20" s="1"/>
  <c r="AD5" i="20"/>
  <c r="AE5" i="20" s="1"/>
  <c r="AA5" i="20"/>
  <c r="W5" i="20"/>
  <c r="S5" i="20"/>
  <c r="P5" i="20"/>
  <c r="N5" i="20"/>
  <c r="AH4" i="20"/>
  <c r="AD4" i="20"/>
  <c r="AE4" i="20" s="1"/>
  <c r="AA4" i="20"/>
  <c r="W4" i="20"/>
  <c r="S4" i="20"/>
  <c r="P4" i="20"/>
  <c r="N4" i="20"/>
  <c r="AB2" i="20"/>
  <c r="Q106" i="1"/>
  <c r="M106" i="1"/>
  <c r="G106" i="1"/>
  <c r="Q104" i="1"/>
  <c r="L104" i="1"/>
  <c r="M104" i="1" s="1"/>
  <c r="G104" i="1"/>
  <c r="P47" i="9"/>
  <c r="M47" i="9"/>
  <c r="J47" i="9"/>
  <c r="H47" i="9"/>
  <c r="P103" i="1"/>
  <c r="Q103" i="1" s="1"/>
  <c r="M103" i="1"/>
  <c r="J103" i="1"/>
  <c r="H103" i="1"/>
  <c r="AB19" i="5"/>
  <c r="AD19" i="5" s="1"/>
  <c r="Y19" i="5"/>
  <c r="Q19" i="5"/>
  <c r="L19" i="5"/>
  <c r="M19" i="5" s="1"/>
  <c r="G19" i="5"/>
  <c r="H19" i="5" s="1"/>
  <c r="AB18" i="5"/>
  <c r="AD18" i="5" s="1"/>
  <c r="Y18" i="5"/>
  <c r="Q18" i="5"/>
  <c r="L18" i="5"/>
  <c r="M18" i="5" s="1"/>
  <c r="G18" i="5"/>
  <c r="I18" i="5" s="1"/>
  <c r="AB17" i="5"/>
  <c r="AD17" i="5" s="1"/>
  <c r="Y17" i="5"/>
  <c r="U17" i="5"/>
  <c r="Q17" i="5"/>
  <c r="M17" i="5"/>
  <c r="J17" i="5"/>
  <c r="H17" i="5"/>
  <c r="Y20" i="5"/>
  <c r="Q20" i="5"/>
  <c r="D20" i="5"/>
  <c r="C17" i="19" s="1"/>
  <c r="Q16" i="5"/>
  <c r="L16" i="5"/>
  <c r="M16" i="5" s="1"/>
  <c r="G16" i="5"/>
  <c r="I16" i="5" s="1"/>
  <c r="Q46" i="9"/>
  <c r="M46" i="9"/>
  <c r="G46" i="9"/>
  <c r="H46" i="9" s="1"/>
  <c r="Q45" i="9"/>
  <c r="L45" i="9"/>
  <c r="M45" i="9" s="1"/>
  <c r="J45" i="9"/>
  <c r="H45" i="9"/>
  <c r="Q44" i="9"/>
  <c r="M44" i="9"/>
  <c r="G44" i="9"/>
  <c r="U43" i="9"/>
  <c r="Q43" i="9"/>
  <c r="M43" i="9"/>
  <c r="J43" i="9"/>
  <c r="H43" i="9"/>
  <c r="P72" i="1"/>
  <c r="Q95" i="1"/>
  <c r="M95" i="1"/>
  <c r="G95" i="1"/>
  <c r="Q94" i="1"/>
  <c r="L94" i="1"/>
  <c r="M94" i="1" s="1"/>
  <c r="J94" i="1"/>
  <c r="H94" i="1"/>
  <c r="Q93" i="1"/>
  <c r="M93" i="1"/>
  <c r="G93" i="1"/>
  <c r="U92" i="1"/>
  <c r="Q92" i="1"/>
  <c r="M92" i="1"/>
  <c r="J92" i="1"/>
  <c r="H92" i="1"/>
  <c r="AB42" i="9"/>
  <c r="AD42" i="9" s="1"/>
  <c r="Y42" i="9"/>
  <c r="P42" i="9"/>
  <c r="Q42" i="9" s="1"/>
  <c r="M42" i="9"/>
  <c r="J42" i="9"/>
  <c r="H42" i="9"/>
  <c r="G1" i="19"/>
  <c r="E1" i="19"/>
  <c r="B1" i="19"/>
  <c r="G1" i="18"/>
  <c r="E1" i="18"/>
  <c r="B1" i="18"/>
  <c r="A1" i="18"/>
  <c r="G1" i="17"/>
  <c r="E1" i="17"/>
  <c r="B1" i="17"/>
  <c r="P90" i="1"/>
  <c r="Q90" i="1" s="1"/>
  <c r="M90" i="1"/>
  <c r="J90" i="1"/>
  <c r="H90" i="1"/>
  <c r="H91" i="1"/>
  <c r="M91" i="1"/>
  <c r="P91" i="1"/>
  <c r="Q91" i="1" s="1"/>
  <c r="Y91" i="1"/>
  <c r="AB91" i="1"/>
  <c r="AD91" i="1" s="1"/>
  <c r="P89" i="1"/>
  <c r="M89" i="1"/>
  <c r="J89" i="1"/>
  <c r="H89" i="1"/>
  <c r="Q88" i="1"/>
  <c r="L88" i="1"/>
  <c r="M88" i="1" s="1"/>
  <c r="G88" i="1"/>
  <c r="Q87" i="1"/>
  <c r="L87" i="1"/>
  <c r="M87" i="1" s="1"/>
  <c r="G87" i="1"/>
  <c r="I87" i="1" s="1"/>
  <c r="AE131" i="1" l="1"/>
  <c r="E128" i="2"/>
  <c r="R44" i="21"/>
  <c r="M58" i="21"/>
  <c r="O58" i="21" s="1"/>
  <c r="AH43" i="21"/>
  <c r="AJ43" i="21" s="1"/>
  <c r="V23" i="21"/>
  <c r="U131" i="1"/>
  <c r="U25" i="5"/>
  <c r="E21" i="19"/>
  <c r="S45" i="9"/>
  <c r="AH31" i="21"/>
  <c r="AJ31" i="21" s="1"/>
  <c r="J39" i="21"/>
  <c r="R31" i="21"/>
  <c r="AH33" i="21"/>
  <c r="AJ33" i="21" s="1"/>
  <c r="AH30" i="21"/>
  <c r="AJ30" i="21" s="1"/>
  <c r="M31" i="21"/>
  <c r="O31" i="21" s="1"/>
  <c r="R38" i="21"/>
  <c r="R47" i="21"/>
  <c r="N13" i="21"/>
  <c r="AD45" i="21"/>
  <c r="AE45" i="21" s="1"/>
  <c r="AD36" i="21"/>
  <c r="V30" i="21"/>
  <c r="V33" i="21"/>
  <c r="H135" i="1"/>
  <c r="Q131" i="1"/>
  <c r="I134" i="1"/>
  <c r="J134" i="1" s="1"/>
  <c r="H46" i="5"/>
  <c r="J46" i="5"/>
  <c r="S46" i="5"/>
  <c r="S135" i="1"/>
  <c r="J135" i="1"/>
  <c r="R40" i="21"/>
  <c r="AH44" i="21"/>
  <c r="AJ44" i="21" s="1"/>
  <c r="M61" i="21"/>
  <c r="R22" i="21"/>
  <c r="V47" i="21"/>
  <c r="V52" i="21"/>
  <c r="S8" i="21"/>
  <c r="N10" i="21"/>
  <c r="V29" i="21"/>
  <c r="M36" i="21"/>
  <c r="O36" i="21" s="1"/>
  <c r="P36" i="21" s="1"/>
  <c r="R37" i="21"/>
  <c r="AD38" i="21"/>
  <c r="AE38" i="21" s="1"/>
  <c r="R61" i="21"/>
  <c r="AD40" i="21"/>
  <c r="AE40" i="21" s="1"/>
  <c r="R45" i="21"/>
  <c r="AD46" i="21"/>
  <c r="AE46" i="21" s="1"/>
  <c r="AD47" i="21"/>
  <c r="AE47" i="21" s="1"/>
  <c r="AH52" i="21"/>
  <c r="AJ52" i="21" s="1"/>
  <c r="R36" i="21"/>
  <c r="AH47" i="21"/>
  <c r="AJ47" i="21" s="1"/>
  <c r="M38" i="21"/>
  <c r="M43" i="21"/>
  <c r="O43" i="21" s="1"/>
  <c r="P43" i="21" s="1"/>
  <c r="N12" i="21"/>
  <c r="O28" i="21"/>
  <c r="P28" i="21" s="1"/>
  <c r="R21" i="21"/>
  <c r="S21" i="21" s="1"/>
  <c r="AH23" i="21"/>
  <c r="AJ23" i="21" s="1"/>
  <c r="M35" i="21"/>
  <c r="O35" i="21" s="1"/>
  <c r="V40" i="21"/>
  <c r="V43" i="21"/>
  <c r="AD49" i="21"/>
  <c r="AE49" i="21" s="1"/>
  <c r="AD53" i="21"/>
  <c r="AE53" i="21" s="1"/>
  <c r="M55" i="21"/>
  <c r="AH55" i="21"/>
  <c r="AJ55" i="21" s="1"/>
  <c r="R57" i="21"/>
  <c r="M60" i="21"/>
  <c r="R62" i="21"/>
  <c r="AH49" i="21"/>
  <c r="AJ49" i="21" s="1"/>
  <c r="V20" i="21"/>
  <c r="R35" i="21"/>
  <c r="M49" i="21"/>
  <c r="V57" i="21"/>
  <c r="AD21" i="21"/>
  <c r="M33" i="21"/>
  <c r="O33" i="21" s="1"/>
  <c r="O47" i="21"/>
  <c r="P47" i="21" s="1"/>
  <c r="M53" i="21"/>
  <c r="V60" i="21"/>
  <c r="P12" i="21"/>
  <c r="AH20" i="21"/>
  <c r="AJ20" i="21" s="1"/>
  <c r="AD31" i="21"/>
  <c r="M40" i="21"/>
  <c r="O40" i="21" s="1"/>
  <c r="P40" i="21" s="1"/>
  <c r="M44" i="21"/>
  <c r="M45" i="21"/>
  <c r="O45" i="21" s="1"/>
  <c r="R49" i="21"/>
  <c r="R55" i="21"/>
  <c r="AD57" i="21"/>
  <c r="AE57" i="21" s="1"/>
  <c r="AD61" i="21"/>
  <c r="AE61" i="21" s="1"/>
  <c r="AH57" i="21"/>
  <c r="AJ57" i="21" s="1"/>
  <c r="AH60" i="21"/>
  <c r="AJ60" i="21" s="1"/>
  <c r="M21" i="21"/>
  <c r="N21" i="21" s="1"/>
  <c r="V55" i="21"/>
  <c r="M32" i="21"/>
  <c r="AH32" i="21"/>
  <c r="AJ32" i="21" s="1"/>
  <c r="V32" i="21"/>
  <c r="AH41" i="21"/>
  <c r="AJ41" i="21" s="1"/>
  <c r="V41" i="21"/>
  <c r="AD41" i="21"/>
  <c r="AE41" i="21" s="1"/>
  <c r="R41" i="21"/>
  <c r="AH50" i="21"/>
  <c r="AJ50" i="21" s="1"/>
  <c r="V50" i="21"/>
  <c r="AD50" i="21"/>
  <c r="AE50" i="21" s="1"/>
  <c r="R50" i="21"/>
  <c r="M11" i="21"/>
  <c r="N11" i="21" s="1"/>
  <c r="AH11" i="21"/>
  <c r="AJ11" i="21" s="1"/>
  <c r="V11" i="21"/>
  <c r="M22" i="21"/>
  <c r="AH22" i="21"/>
  <c r="AJ22" i="21" s="1"/>
  <c r="V22" i="21"/>
  <c r="AB23" i="21"/>
  <c r="AB33" i="21"/>
  <c r="M41" i="21"/>
  <c r="AD42" i="21"/>
  <c r="AE42" i="21" s="1"/>
  <c r="R42" i="21"/>
  <c r="M42" i="21"/>
  <c r="M50" i="21"/>
  <c r="AD51" i="21"/>
  <c r="AE51" i="21" s="1"/>
  <c r="R51" i="21"/>
  <c r="M51" i="21"/>
  <c r="AH59" i="21"/>
  <c r="AJ59" i="21" s="1"/>
  <c r="V59" i="21"/>
  <c r="AD59" i="21"/>
  <c r="AE59" i="21" s="1"/>
  <c r="R59" i="21"/>
  <c r="M59" i="21"/>
  <c r="O61" i="21"/>
  <c r="P61" i="21" s="1"/>
  <c r="M62" i="21"/>
  <c r="AH62" i="21"/>
  <c r="AJ62" i="21" s="1"/>
  <c r="V62" i="21"/>
  <c r="O56" i="21"/>
  <c r="P56" i="21" s="1"/>
  <c r="AB13" i="21"/>
  <c r="R32" i="21"/>
  <c r="AB37" i="21"/>
  <c r="AB48" i="21"/>
  <c r="O53" i="21"/>
  <c r="M54" i="21"/>
  <c r="AH54" i="21"/>
  <c r="AJ54" i="21" s="1"/>
  <c r="V54" i="21"/>
  <c r="O23" i="21"/>
  <c r="P23" i="21" s="1"/>
  <c r="AB29" i="21"/>
  <c r="P34" i="21"/>
  <c r="AB39" i="21"/>
  <c r="P58" i="21"/>
  <c r="AB5" i="21"/>
  <c r="AC5" i="21" s="1"/>
  <c r="P13" i="21"/>
  <c r="AH28" i="21"/>
  <c r="AJ28" i="21" s="1"/>
  <c r="V28" i="21"/>
  <c r="AD28" i="21"/>
  <c r="R28" i="21"/>
  <c r="AH37" i="21"/>
  <c r="AJ37" i="21" s="1"/>
  <c r="V37" i="21"/>
  <c r="AD37" i="21"/>
  <c r="V42" i="21"/>
  <c r="M46" i="21"/>
  <c r="AH46" i="21"/>
  <c r="AJ46" i="21" s="1"/>
  <c r="V46" i="21"/>
  <c r="V51" i="21"/>
  <c r="AB55" i="21"/>
  <c r="AB56" i="21"/>
  <c r="AB12" i="21"/>
  <c r="AB34" i="21"/>
  <c r="O14" i="21"/>
  <c r="AH15" i="21"/>
  <c r="AJ15" i="21" s="1"/>
  <c r="V15" i="21"/>
  <c r="AD15" i="21"/>
  <c r="AE15" i="21" s="1"/>
  <c r="R15" i="21"/>
  <c r="AD29" i="21"/>
  <c r="R29" i="21"/>
  <c r="M29" i="21"/>
  <c r="O38" i="21"/>
  <c r="AH39" i="21"/>
  <c r="AJ39" i="21" s="1"/>
  <c r="AD39" i="21"/>
  <c r="O48" i="21"/>
  <c r="O49" i="21"/>
  <c r="P49" i="21" s="1"/>
  <c r="R54" i="21"/>
  <c r="AB62" i="21"/>
  <c r="AB54" i="21"/>
  <c r="AB46" i="21"/>
  <c r="AB32" i="21"/>
  <c r="AB22" i="21"/>
  <c r="AB11" i="21"/>
  <c r="AB9" i="21"/>
  <c r="AB61" i="21"/>
  <c r="AB53" i="21"/>
  <c r="AB45" i="21"/>
  <c r="AB31" i="21"/>
  <c r="AB21" i="21"/>
  <c r="AB10" i="21"/>
  <c r="AB8" i="21"/>
  <c r="AB60" i="21"/>
  <c r="AB52" i="21"/>
  <c r="AB44" i="21"/>
  <c r="AB43" i="21"/>
  <c r="AB30" i="21"/>
  <c r="AB20" i="21"/>
  <c r="AB7" i="21"/>
  <c r="AB58" i="21"/>
  <c r="AB50" i="21"/>
  <c r="AB41" i="21"/>
  <c r="AB28" i="21"/>
  <c r="AB15" i="21"/>
  <c r="AB57" i="21"/>
  <c r="AB49" i="21"/>
  <c r="AB40" i="21"/>
  <c r="AB38" i="21"/>
  <c r="AB36" i="21"/>
  <c r="AB14" i="21"/>
  <c r="AB35" i="21"/>
  <c r="AB4" i="21"/>
  <c r="AC4" i="21" s="1"/>
  <c r="O8" i="21"/>
  <c r="P8" i="21" s="1"/>
  <c r="M9" i="21"/>
  <c r="N9" i="21" s="1"/>
  <c r="AH9" i="21"/>
  <c r="AJ9" i="21" s="1"/>
  <c r="V9" i="21"/>
  <c r="M15" i="21"/>
  <c r="AD32" i="21"/>
  <c r="AB42" i="21"/>
  <c r="AB47" i="21"/>
  <c r="AB51" i="21"/>
  <c r="V8" i="21"/>
  <c r="V10" i="21"/>
  <c r="Y10" i="21" s="1"/>
  <c r="R12" i="21"/>
  <c r="V21" i="21"/>
  <c r="R23" i="21"/>
  <c r="AD23" i="21"/>
  <c r="AE23" i="21" s="1"/>
  <c r="V31" i="21"/>
  <c r="R33" i="21"/>
  <c r="V45" i="21"/>
  <c r="V53" i="21"/>
  <c r="O57" i="21"/>
  <c r="P57" i="21" s="1"/>
  <c r="V61" i="21"/>
  <c r="M7" i="21"/>
  <c r="R13" i="21"/>
  <c r="S13" i="21" s="1"/>
  <c r="AD13" i="21"/>
  <c r="M20" i="21"/>
  <c r="M30" i="21"/>
  <c r="R34" i="21"/>
  <c r="AD34" i="21"/>
  <c r="AD35" i="21"/>
  <c r="AD48" i="21"/>
  <c r="AE48" i="21" s="1"/>
  <c r="M52" i="21"/>
  <c r="R56" i="21"/>
  <c r="AD56" i="21"/>
  <c r="AE56" i="21" s="1"/>
  <c r="V13" i="21"/>
  <c r="AH13" i="21"/>
  <c r="AJ13" i="21" s="1"/>
  <c r="V34" i="21"/>
  <c r="AH34" i="21"/>
  <c r="AJ34" i="21" s="1"/>
  <c r="V35" i="21"/>
  <c r="V48" i="21"/>
  <c r="AH48" i="21"/>
  <c r="AJ48" i="21" s="1"/>
  <c r="V56" i="21"/>
  <c r="AH56" i="21"/>
  <c r="AJ56" i="21" s="1"/>
  <c r="R58" i="21"/>
  <c r="AD58" i="21"/>
  <c r="AE58" i="21" s="1"/>
  <c r="O60" i="21"/>
  <c r="P60" i="21" s="1"/>
  <c r="V14" i="21"/>
  <c r="V36" i="21"/>
  <c r="V38" i="21"/>
  <c r="R20" i="21"/>
  <c r="R30" i="21"/>
  <c r="R43" i="21"/>
  <c r="R52" i="21"/>
  <c r="V58" i="21"/>
  <c r="R60" i="21"/>
  <c r="I129" i="1"/>
  <c r="S129" i="1" s="1"/>
  <c r="I44" i="5"/>
  <c r="H132" i="1"/>
  <c r="I132" i="1"/>
  <c r="I43" i="5"/>
  <c r="J43" i="5" s="1"/>
  <c r="H42" i="5"/>
  <c r="I41" i="5"/>
  <c r="J41" i="5" s="1"/>
  <c r="H40" i="5"/>
  <c r="J16" i="5"/>
  <c r="J42" i="5"/>
  <c r="S40" i="5"/>
  <c r="S42" i="5"/>
  <c r="H130" i="1"/>
  <c r="J130" i="1"/>
  <c r="H128" i="1"/>
  <c r="I128" i="1"/>
  <c r="J128" i="1" s="1"/>
  <c r="S130" i="1"/>
  <c r="Q25" i="5"/>
  <c r="P112" i="1"/>
  <c r="V11" i="20"/>
  <c r="AB6" i="20"/>
  <c r="AB15" i="20"/>
  <c r="AH11" i="20"/>
  <c r="AJ11" i="20" s="1"/>
  <c r="R20" i="20"/>
  <c r="R21" i="20"/>
  <c r="V13" i="20"/>
  <c r="V9" i="20"/>
  <c r="M11" i="20"/>
  <c r="O11" i="20" s="1"/>
  <c r="AD19" i="20"/>
  <c r="AE19" i="20" s="1"/>
  <c r="AD13" i="20"/>
  <c r="AE13" i="20" s="1"/>
  <c r="AD20" i="20"/>
  <c r="AE20" i="20" s="1"/>
  <c r="M23" i="20"/>
  <c r="O23" i="20" s="1"/>
  <c r="AH6" i="20"/>
  <c r="AJ6" i="20" s="1"/>
  <c r="AH13" i="20"/>
  <c r="AJ13" i="20" s="1"/>
  <c r="M20" i="20"/>
  <c r="M6" i="20"/>
  <c r="O6" i="20" s="1"/>
  <c r="Y6" i="20" s="1"/>
  <c r="AA6" i="20" s="1"/>
  <c r="M14" i="20"/>
  <c r="O19" i="20"/>
  <c r="P19" i="20" s="1"/>
  <c r="AD8" i="20"/>
  <c r="R8" i="20"/>
  <c r="AH17" i="20"/>
  <c r="AJ17" i="20" s="1"/>
  <c r="V17" i="20"/>
  <c r="AD17" i="20"/>
  <c r="AE17" i="20" s="1"/>
  <c r="R17" i="20"/>
  <c r="O9" i="20"/>
  <c r="AB5" i="20"/>
  <c r="AC5" i="20" s="1"/>
  <c r="M8" i="20"/>
  <c r="M17" i="20"/>
  <c r="AD18" i="20"/>
  <c r="AE18" i="20" s="1"/>
  <c r="R18" i="20"/>
  <c r="M18" i="20"/>
  <c r="AB21" i="20"/>
  <c r="AJ4" i="20"/>
  <c r="AB14" i="20"/>
  <c r="R10" i="20"/>
  <c r="AD10" i="20"/>
  <c r="M10" i="20"/>
  <c r="O10" i="20" s="1"/>
  <c r="R6" i="20"/>
  <c r="AD6" i="20"/>
  <c r="AE6" i="20" s="1"/>
  <c r="V8" i="20"/>
  <c r="V10" i="20"/>
  <c r="P13" i="20"/>
  <c r="P21" i="20"/>
  <c r="M12" i="20"/>
  <c r="AH12" i="20"/>
  <c r="AJ12" i="20" s="1"/>
  <c r="V12" i="20"/>
  <c r="AB4" i="20"/>
  <c r="AC4" i="20" s="1"/>
  <c r="AH7" i="20"/>
  <c r="AJ7" i="20" s="1"/>
  <c r="V7" i="20"/>
  <c r="AD7" i="20"/>
  <c r="R7" i="20"/>
  <c r="AB7" i="20"/>
  <c r="P15" i="20"/>
  <c r="AB20" i="20"/>
  <c r="AB13" i="20"/>
  <c r="AB19" i="20"/>
  <c r="AB12" i="20"/>
  <c r="AB26" i="20"/>
  <c r="AB11" i="20"/>
  <c r="AB9" i="20"/>
  <c r="AB25" i="20"/>
  <c r="AB18" i="20"/>
  <c r="AB10" i="20"/>
  <c r="AB8" i="20"/>
  <c r="AB24" i="20"/>
  <c r="AB23" i="20"/>
  <c r="AB16" i="20"/>
  <c r="AB22" i="20"/>
  <c r="P7" i="20"/>
  <c r="AH8" i="20"/>
  <c r="AJ8" i="20" s="1"/>
  <c r="AH10" i="20"/>
  <c r="AJ10" i="20" s="1"/>
  <c r="AD12" i="20"/>
  <c r="AE12" i="20" s="1"/>
  <c r="AB17" i="20"/>
  <c r="V25" i="20"/>
  <c r="AH25" i="20"/>
  <c r="AJ25" i="20" s="1"/>
  <c r="M24" i="20"/>
  <c r="V26" i="20"/>
  <c r="AH26" i="20"/>
  <c r="AJ26" i="20" s="1"/>
  <c r="R14" i="20"/>
  <c r="AD14" i="20"/>
  <c r="AE14" i="20" s="1"/>
  <c r="V19" i="20"/>
  <c r="AH19" i="20"/>
  <c r="AJ19" i="20" s="1"/>
  <c r="P22" i="20"/>
  <c r="M25" i="20"/>
  <c r="V20" i="20"/>
  <c r="R22" i="20"/>
  <c r="AD22" i="20"/>
  <c r="AE22" i="20" s="1"/>
  <c r="M26" i="20"/>
  <c r="V14" i="20"/>
  <c r="R16" i="20"/>
  <c r="Y16" i="20" s="1"/>
  <c r="AC16" i="20" s="1"/>
  <c r="AD16" i="20"/>
  <c r="AE16" i="20" s="1"/>
  <c r="V21" i="20"/>
  <c r="R23" i="20"/>
  <c r="AD23" i="20"/>
  <c r="AE23" i="20" s="1"/>
  <c r="V15" i="20"/>
  <c r="Y15" i="20" s="1"/>
  <c r="AH15" i="20"/>
  <c r="AJ15" i="20" s="1"/>
  <c r="V22" i="20"/>
  <c r="R24" i="20"/>
  <c r="AD24" i="20"/>
  <c r="AE24" i="20" s="1"/>
  <c r="V16" i="20"/>
  <c r="V23" i="20"/>
  <c r="R25" i="20"/>
  <c r="R9" i="20"/>
  <c r="R11" i="20"/>
  <c r="V24" i="20"/>
  <c r="R26" i="20"/>
  <c r="H106" i="1"/>
  <c r="I106" i="1"/>
  <c r="J106" i="1" s="1"/>
  <c r="H104" i="1"/>
  <c r="I104" i="1"/>
  <c r="Q47" i="9"/>
  <c r="S47" i="9"/>
  <c r="S103" i="1"/>
  <c r="I19" i="5"/>
  <c r="J19" i="5" s="1"/>
  <c r="H18" i="5"/>
  <c r="S18" i="5"/>
  <c r="E15" i="19" s="1"/>
  <c r="J18" i="5"/>
  <c r="G20" i="5"/>
  <c r="L20" i="5"/>
  <c r="M20" i="5" s="1"/>
  <c r="AB20" i="5"/>
  <c r="AD20" i="5" s="1"/>
  <c r="H16" i="5"/>
  <c r="S16" i="5"/>
  <c r="H95" i="1"/>
  <c r="I95" i="1"/>
  <c r="J95" i="1" s="1"/>
  <c r="H44" i="9"/>
  <c r="I46" i="9"/>
  <c r="I44" i="9"/>
  <c r="S94" i="1"/>
  <c r="H93" i="1"/>
  <c r="I93" i="1"/>
  <c r="S42" i="9"/>
  <c r="S90" i="1"/>
  <c r="S91" i="1"/>
  <c r="H87" i="1"/>
  <c r="J91" i="1"/>
  <c r="Q89" i="1"/>
  <c r="S89" i="1"/>
  <c r="H88" i="1"/>
  <c r="I88" i="1"/>
  <c r="S87" i="1"/>
  <c r="J87" i="1"/>
  <c r="AE91" i="1" l="1"/>
  <c r="E88" i="2"/>
  <c r="AE103" i="1"/>
  <c r="E100" i="2"/>
  <c r="AE130" i="1"/>
  <c r="E127" i="2"/>
  <c r="AE129" i="1"/>
  <c r="E126" i="2"/>
  <c r="AE89" i="1"/>
  <c r="E86" i="2"/>
  <c r="AE87" i="1"/>
  <c r="E84" i="2"/>
  <c r="AE90" i="1"/>
  <c r="E87" i="2"/>
  <c r="AE94" i="1"/>
  <c r="E91" i="2"/>
  <c r="AE135" i="1"/>
  <c r="E132" i="2"/>
  <c r="R39" i="21"/>
  <c r="D136" i="1"/>
  <c r="C133" i="2" s="1"/>
  <c r="U91" i="1"/>
  <c r="U90" i="1"/>
  <c r="U89" i="1"/>
  <c r="U103" i="1"/>
  <c r="U94" i="1"/>
  <c r="U42" i="5"/>
  <c r="E38" i="19"/>
  <c r="U40" i="5"/>
  <c r="E36" i="19"/>
  <c r="U46" i="5"/>
  <c r="E42" i="19"/>
  <c r="U16" i="5"/>
  <c r="E13" i="19"/>
  <c r="U45" i="9"/>
  <c r="U47" i="9"/>
  <c r="U135" i="1"/>
  <c r="U130" i="1"/>
  <c r="U129" i="1"/>
  <c r="U87" i="1"/>
  <c r="J129" i="1"/>
  <c r="S134" i="1"/>
  <c r="V39" i="21"/>
  <c r="M39" i="21"/>
  <c r="O39" i="21" s="1"/>
  <c r="P33" i="21"/>
  <c r="P38" i="21"/>
  <c r="R16" i="21"/>
  <c r="L133" i="1" s="1"/>
  <c r="Y47" i="21"/>
  <c r="AC47" i="21" s="1"/>
  <c r="Y34" i="21"/>
  <c r="AC34" i="21" s="1"/>
  <c r="AE34" i="21" s="1"/>
  <c r="S20" i="21"/>
  <c r="R24" i="21"/>
  <c r="L45" i="5" s="1"/>
  <c r="N20" i="21"/>
  <c r="M24" i="21"/>
  <c r="G45" i="5" s="1"/>
  <c r="P14" i="21"/>
  <c r="P35" i="21"/>
  <c r="O44" i="21"/>
  <c r="P44" i="21" s="1"/>
  <c r="N7" i="21"/>
  <c r="M16" i="21"/>
  <c r="P45" i="21"/>
  <c r="O21" i="21"/>
  <c r="P21" i="21" s="1"/>
  <c r="Y12" i="21"/>
  <c r="AC12" i="21" s="1"/>
  <c r="AE12" i="21" s="1"/>
  <c r="S12" i="21"/>
  <c r="Y33" i="21"/>
  <c r="AC33" i="21" s="1"/>
  <c r="AE33" i="21" s="1"/>
  <c r="Y58" i="21"/>
  <c r="AC58" i="21" s="1"/>
  <c r="O55" i="21"/>
  <c r="Y55" i="21" s="1"/>
  <c r="AC55" i="21" s="1"/>
  <c r="AJ65" i="21"/>
  <c r="AJ67" i="21" s="1"/>
  <c r="AJ69" i="21" s="1"/>
  <c r="O7" i="21"/>
  <c r="Y48" i="21"/>
  <c r="AC48" i="21" s="1"/>
  <c r="R65" i="21"/>
  <c r="O54" i="21"/>
  <c r="P54" i="21" s="1"/>
  <c r="O9" i="21"/>
  <c r="P9" i="21" s="1"/>
  <c r="Y8" i="21"/>
  <c r="AC8" i="21" s="1"/>
  <c r="AE8" i="21" s="1"/>
  <c r="Y49" i="21"/>
  <c r="AC49" i="21" s="1"/>
  <c r="Y37" i="21"/>
  <c r="AC37" i="21" s="1"/>
  <c r="AE37" i="21" s="1"/>
  <c r="O42" i="21"/>
  <c r="P42" i="21" s="1"/>
  <c r="O22" i="21"/>
  <c r="P22" i="21" s="1"/>
  <c r="O30" i="21"/>
  <c r="Y57" i="21"/>
  <c r="AC57" i="21" s="1"/>
  <c r="O15" i="21"/>
  <c r="P15" i="21" s="1"/>
  <c r="AA58" i="21"/>
  <c r="Y14" i="21"/>
  <c r="Y53" i="21"/>
  <c r="AC53" i="21" s="1"/>
  <c r="AA10" i="21"/>
  <c r="O41" i="21"/>
  <c r="P41" i="21" s="1"/>
  <c r="Y31" i="21"/>
  <c r="AC31" i="21" s="1"/>
  <c r="AE31" i="21" s="1"/>
  <c r="O29" i="21"/>
  <c r="AA12" i="21"/>
  <c r="O51" i="21"/>
  <c r="P51" i="21" s="1"/>
  <c r="O32" i="21"/>
  <c r="P32" i="21" s="1"/>
  <c r="Y43" i="21"/>
  <c r="AC43" i="21" s="1"/>
  <c r="AC10" i="21"/>
  <c r="AE10" i="21" s="1"/>
  <c r="Y40" i="21"/>
  <c r="AC40" i="21" s="1"/>
  <c r="Y13" i="21"/>
  <c r="AC13" i="21" s="1"/>
  <c r="AE13" i="21" s="1"/>
  <c r="Y36" i="21"/>
  <c r="AC36" i="21" s="1"/>
  <c r="AE36" i="21" s="1"/>
  <c r="P53" i="21"/>
  <c r="P31" i="21"/>
  <c r="Y28" i="21"/>
  <c r="AC28" i="21" s="1"/>
  <c r="AE28" i="21" s="1"/>
  <c r="Y60" i="21"/>
  <c r="AC60" i="21" s="1"/>
  <c r="V65" i="21"/>
  <c r="O46" i="21"/>
  <c r="P46" i="21" s="1"/>
  <c r="P48" i="21"/>
  <c r="AH65" i="21"/>
  <c r="O59" i="21"/>
  <c r="O50" i="21"/>
  <c r="P50" i="21" s="1"/>
  <c r="O11" i="21"/>
  <c r="P11" i="21" s="1"/>
  <c r="O62" i="21"/>
  <c r="P62" i="21" s="1"/>
  <c r="Y61" i="21"/>
  <c r="AC61" i="21" s="1"/>
  <c r="O52" i="21"/>
  <c r="O20" i="21"/>
  <c r="Y38" i="21"/>
  <c r="AC38" i="21" s="1"/>
  <c r="Y45" i="21"/>
  <c r="AC45" i="21" s="1"/>
  <c r="Y35" i="21"/>
  <c r="AC35" i="21" s="1"/>
  <c r="AE35" i="21" s="1"/>
  <c r="Y44" i="21"/>
  <c r="AC44" i="21" s="1"/>
  <c r="Y23" i="21"/>
  <c r="AC23" i="21" s="1"/>
  <c r="Y56" i="21"/>
  <c r="AC56" i="21" s="1"/>
  <c r="S44" i="5"/>
  <c r="J44" i="5"/>
  <c r="S132" i="1"/>
  <c r="J132" i="1"/>
  <c r="S43" i="5"/>
  <c r="S41" i="5"/>
  <c r="S128" i="1"/>
  <c r="S112" i="1"/>
  <c r="Q112" i="1"/>
  <c r="AA13" i="20"/>
  <c r="Y7" i="20"/>
  <c r="AC7" i="20" s="1"/>
  <c r="AE7" i="20" s="1"/>
  <c r="Y13" i="20"/>
  <c r="P6" i="20"/>
  <c r="O20" i="20"/>
  <c r="Y20" i="20" s="1"/>
  <c r="P20" i="20"/>
  <c r="P14" i="20"/>
  <c r="O14" i="20"/>
  <c r="Y14" i="20" s="1"/>
  <c r="AC15" i="20"/>
  <c r="AA15" i="20"/>
  <c r="Y10" i="20"/>
  <c r="AC10" i="20" s="1"/>
  <c r="AE10" i="20" s="1"/>
  <c r="Y11" i="20"/>
  <c r="AC11" i="20" s="1"/>
  <c r="AE11" i="20" s="1"/>
  <c r="Y23" i="20"/>
  <c r="AC23" i="20" s="1"/>
  <c r="AH29" i="20"/>
  <c r="O24" i="20"/>
  <c r="P24" i="20" s="1"/>
  <c r="AC13" i="20"/>
  <c r="P11" i="20"/>
  <c r="P23" i="20"/>
  <c r="O17" i="20"/>
  <c r="P17" i="20" s="1"/>
  <c r="AA16" i="20"/>
  <c r="Y9" i="20"/>
  <c r="AC9" i="20" s="1"/>
  <c r="P18" i="20"/>
  <c r="O18" i="20"/>
  <c r="M29" i="20"/>
  <c r="M34" i="20" s="1"/>
  <c r="Y19" i="20"/>
  <c r="AC19" i="20" s="1"/>
  <c r="AC20" i="20"/>
  <c r="O25" i="20"/>
  <c r="P25" i="20" s="1"/>
  <c r="AJ29" i="20"/>
  <c r="P9" i="20"/>
  <c r="O12" i="20"/>
  <c r="P12" i="20" s="1"/>
  <c r="O8" i="20"/>
  <c r="V29" i="20"/>
  <c r="Y22" i="20"/>
  <c r="AC22" i="20" s="1"/>
  <c r="Y21" i="20"/>
  <c r="AC21" i="20" s="1"/>
  <c r="R29" i="20"/>
  <c r="AC6" i="20"/>
  <c r="O26" i="20"/>
  <c r="P26" i="20" s="1"/>
  <c r="S106" i="1"/>
  <c r="S104" i="1"/>
  <c r="J104" i="1"/>
  <c r="S19" i="5"/>
  <c r="E16" i="19" s="1"/>
  <c r="U18" i="5"/>
  <c r="I20" i="5"/>
  <c r="H20" i="5"/>
  <c r="S95" i="1"/>
  <c r="S46" i="9"/>
  <c r="J46" i="9"/>
  <c r="S44" i="9"/>
  <c r="J44" i="9"/>
  <c r="S93" i="1"/>
  <c r="J93" i="1"/>
  <c r="U42" i="9"/>
  <c r="S88" i="1"/>
  <c r="J88" i="1"/>
  <c r="AE95" i="1" l="1"/>
  <c r="E92" i="2"/>
  <c r="AE104" i="1"/>
  <c r="E101" i="2"/>
  <c r="AE88" i="1"/>
  <c r="E85" i="2"/>
  <c r="AE93" i="1"/>
  <c r="E90" i="2"/>
  <c r="E103" i="2"/>
  <c r="E125" i="2"/>
  <c r="AE132" i="1"/>
  <c r="E129" i="2"/>
  <c r="AE112" i="1"/>
  <c r="E109" i="2"/>
  <c r="AE134" i="1"/>
  <c r="E131" i="2"/>
  <c r="AE106" i="1"/>
  <c r="AE128" i="1"/>
  <c r="AA47" i="21"/>
  <c r="Y39" i="21"/>
  <c r="AC39" i="21" s="1"/>
  <c r="AE39" i="21" s="1"/>
  <c r="U132" i="1"/>
  <c r="U41" i="5"/>
  <c r="E37" i="19"/>
  <c r="U43" i="5"/>
  <c r="E39" i="19"/>
  <c r="U44" i="5"/>
  <c r="E40" i="19"/>
  <c r="U46" i="9"/>
  <c r="U44" i="9"/>
  <c r="U104" i="1"/>
  <c r="U88" i="1"/>
  <c r="U95" i="1"/>
  <c r="U112" i="1"/>
  <c r="U134" i="1"/>
  <c r="U93" i="1"/>
  <c r="U128" i="1"/>
  <c r="U106" i="1"/>
  <c r="S48" i="9"/>
  <c r="AA39" i="21"/>
  <c r="AA34" i="21"/>
  <c r="O24" i="21"/>
  <c r="O16" i="21"/>
  <c r="O65" i="21" s="1"/>
  <c r="AA57" i="21"/>
  <c r="AA35" i="21"/>
  <c r="G133" i="1"/>
  <c r="AC14" i="21"/>
  <c r="AE14" i="21" s="1"/>
  <c r="Y21" i="21"/>
  <c r="AC21" i="21" s="1"/>
  <c r="AE21" i="21" s="1"/>
  <c r="AA38" i="21"/>
  <c r="P55" i="21"/>
  <c r="AA23" i="21"/>
  <c r="AA44" i="21"/>
  <c r="AA55" i="21"/>
  <c r="AA33" i="21"/>
  <c r="AA14" i="21"/>
  <c r="AA13" i="21"/>
  <c r="AA8" i="21"/>
  <c r="AA40" i="21"/>
  <c r="Y20" i="21"/>
  <c r="P20" i="21"/>
  <c r="Y11" i="21"/>
  <c r="AC11" i="21" s="1"/>
  <c r="AE11" i="21" s="1"/>
  <c r="Y29" i="21"/>
  <c r="AC29" i="21" s="1"/>
  <c r="AE29" i="21" s="1"/>
  <c r="AA53" i="21"/>
  <c r="Y30" i="21"/>
  <c r="AC30" i="21" s="1"/>
  <c r="AE30" i="21" s="1"/>
  <c r="AA49" i="21"/>
  <c r="Y9" i="21"/>
  <c r="AC9" i="21" s="1"/>
  <c r="AE9" i="21" s="1"/>
  <c r="Y7" i="21"/>
  <c r="AC7" i="21" s="1"/>
  <c r="AE7" i="21" s="1"/>
  <c r="Y52" i="21"/>
  <c r="AC52" i="21" s="1"/>
  <c r="P52" i="21"/>
  <c r="AA43" i="21"/>
  <c r="P29" i="21"/>
  <c r="P30" i="21"/>
  <c r="P7" i="21"/>
  <c r="Y46" i="21"/>
  <c r="AC46" i="21" s="1"/>
  <c r="AA37" i="21"/>
  <c r="Y50" i="21"/>
  <c r="AC50" i="21" s="1"/>
  <c r="AA56" i="21"/>
  <c r="AA45" i="21"/>
  <c r="AA61" i="21"/>
  <c r="Y59" i="21"/>
  <c r="AC59" i="21" s="1"/>
  <c r="AA36" i="21"/>
  <c r="AA31" i="21"/>
  <c r="Y22" i="21"/>
  <c r="AC22" i="21" s="1"/>
  <c r="Y54" i="21"/>
  <c r="AC54" i="21" s="1"/>
  <c r="Y62" i="21"/>
  <c r="AC62" i="21" s="1"/>
  <c r="P59" i="21"/>
  <c r="AA60" i="21"/>
  <c r="Y32" i="21"/>
  <c r="AC32" i="21" s="1"/>
  <c r="AE32" i="21" s="1"/>
  <c r="Y42" i="21"/>
  <c r="AC42" i="21" s="1"/>
  <c r="Y51" i="21"/>
  <c r="AC51" i="21" s="1"/>
  <c r="Y41" i="21"/>
  <c r="AC41" i="21" s="1"/>
  <c r="Y15" i="21"/>
  <c r="AC15" i="21" s="1"/>
  <c r="AA48" i="21"/>
  <c r="AA28" i="21"/>
  <c r="AA7" i="20"/>
  <c r="AC14" i="20"/>
  <c r="AA14" i="20"/>
  <c r="AA20" i="20"/>
  <c r="AA22" i="20"/>
  <c r="Y25" i="20"/>
  <c r="AC25" i="20" s="1"/>
  <c r="AA19" i="20"/>
  <c r="AA23" i="20"/>
  <c r="AA26" i="20"/>
  <c r="Y26" i="20"/>
  <c r="AC26" i="20" s="1"/>
  <c r="Y24" i="20"/>
  <c r="AC24" i="20" s="1"/>
  <c r="Y8" i="20"/>
  <c r="AA8" i="20" s="1"/>
  <c r="O29" i="20"/>
  <c r="AJ31" i="20"/>
  <c r="AJ33" i="20" s="1"/>
  <c r="Y18" i="20"/>
  <c r="AC18" i="20" s="1"/>
  <c r="AA11" i="20"/>
  <c r="P8" i="20"/>
  <c r="AA10" i="20"/>
  <c r="Y12" i="20"/>
  <c r="AC12" i="20" s="1"/>
  <c r="Y17" i="20"/>
  <c r="AC17" i="20" s="1"/>
  <c r="AA9" i="20"/>
  <c r="AA21" i="20"/>
  <c r="U19" i="5"/>
  <c r="S20" i="5"/>
  <c r="E17" i="19" s="1"/>
  <c r="J20" i="5"/>
  <c r="K31" i="26" l="1"/>
  <c r="AJ31" i="26" s="1"/>
  <c r="AK31" i="26" s="1"/>
  <c r="P16" i="21"/>
  <c r="AA30" i="21"/>
  <c r="AC20" i="21"/>
  <c r="AE20" i="21" s="1"/>
  <c r="Y24" i="21"/>
  <c r="P24" i="21"/>
  <c r="M65" i="21"/>
  <c r="M70" i="21" s="1"/>
  <c r="AA46" i="21"/>
  <c r="Y16" i="21"/>
  <c r="Y65" i="21" s="1"/>
  <c r="AA21" i="21"/>
  <c r="AA9" i="21"/>
  <c r="AA20" i="21"/>
  <c r="AA42" i="21"/>
  <c r="AA54" i="21"/>
  <c r="AA7" i="21"/>
  <c r="AA59" i="21"/>
  <c r="AA11" i="21"/>
  <c r="AA22" i="21"/>
  <c r="AA50" i="21"/>
  <c r="AA41" i="21"/>
  <c r="AA51" i="21"/>
  <c r="AA62" i="21"/>
  <c r="AA52" i="21"/>
  <c r="AA29" i="21"/>
  <c r="AA15" i="21"/>
  <c r="AA32" i="21"/>
  <c r="AA24" i="20"/>
  <c r="AA18" i="20"/>
  <c r="AA12" i="20"/>
  <c r="AC8" i="20"/>
  <c r="AE8" i="20" s="1"/>
  <c r="Y29" i="20"/>
  <c r="AA25" i="20"/>
  <c r="AA17" i="20"/>
  <c r="U20" i="5"/>
  <c r="T68" i="21" l="1"/>
  <c r="Y73" i="21"/>
  <c r="T32" i="20"/>
  <c r="Y37" i="20"/>
  <c r="Y75" i="21" l="1"/>
  <c r="Y39" i="20"/>
  <c r="Y43" i="20" s="1"/>
  <c r="Y79" i="21" l="1"/>
  <c r="Y83" i="21" s="1"/>
  <c r="M77" i="21" s="1"/>
  <c r="Y47" i="20"/>
  <c r="M41" i="20" s="1"/>
  <c r="AB101" i="1" l="1"/>
  <c r="AD101" i="1" s="1"/>
  <c r="Y101" i="1"/>
  <c r="Q101" i="1"/>
  <c r="L101" i="1"/>
  <c r="M101" i="1" s="1"/>
  <c r="H101" i="1"/>
  <c r="AB100" i="1"/>
  <c r="AD100" i="1" s="1"/>
  <c r="Y100" i="1"/>
  <c r="Q100" i="1"/>
  <c r="L100" i="1"/>
  <c r="M100" i="1" s="1"/>
  <c r="G100" i="1"/>
  <c r="I100" i="1" s="1"/>
  <c r="AB99" i="1"/>
  <c r="AD99" i="1" s="1"/>
  <c r="Y99" i="1"/>
  <c r="Q99" i="1"/>
  <c r="L99" i="1"/>
  <c r="M99" i="1" s="1"/>
  <c r="G99" i="1"/>
  <c r="I99" i="1" s="1"/>
  <c r="AB98" i="1"/>
  <c r="AD98" i="1" s="1"/>
  <c r="Y98" i="1"/>
  <c r="Q98" i="1"/>
  <c r="L98" i="1"/>
  <c r="M98" i="1" s="1"/>
  <c r="G98" i="1"/>
  <c r="H98" i="1" s="1"/>
  <c r="AB97" i="1"/>
  <c r="AD97" i="1" s="1"/>
  <c r="Y97" i="1"/>
  <c r="Q97" i="1"/>
  <c r="L97" i="1"/>
  <c r="M97" i="1" s="1"/>
  <c r="G97" i="1"/>
  <c r="H97" i="1" s="1"/>
  <c r="AB96" i="1"/>
  <c r="AD96" i="1" s="1"/>
  <c r="Y96" i="1"/>
  <c r="Q96" i="1"/>
  <c r="M96" i="1"/>
  <c r="H96" i="1"/>
  <c r="AB86" i="1"/>
  <c r="AD86" i="1" s="1"/>
  <c r="Y86" i="1"/>
  <c r="Q86" i="1"/>
  <c r="L86" i="1"/>
  <c r="M86" i="1" s="1"/>
  <c r="G86" i="1"/>
  <c r="H86" i="1" s="1"/>
  <c r="AB85" i="1"/>
  <c r="AD85" i="1" s="1"/>
  <c r="Y85" i="1"/>
  <c r="Q85" i="1"/>
  <c r="L85" i="1"/>
  <c r="M85" i="1" s="1"/>
  <c r="G85" i="1"/>
  <c r="H85" i="1" s="1"/>
  <c r="AB84" i="1"/>
  <c r="AD84" i="1" s="1"/>
  <c r="Y84" i="1"/>
  <c r="Q84" i="1"/>
  <c r="L84" i="1"/>
  <c r="M84" i="1" s="1"/>
  <c r="G84" i="1"/>
  <c r="I84" i="1" s="1"/>
  <c r="AB83" i="1"/>
  <c r="AD83" i="1" s="1"/>
  <c r="Y83" i="1"/>
  <c r="Q83" i="1"/>
  <c r="L83" i="1"/>
  <c r="M83" i="1" s="1"/>
  <c r="G83" i="1"/>
  <c r="I83" i="1" s="1"/>
  <c r="AB38" i="9"/>
  <c r="AD38" i="9" s="1"/>
  <c r="Y38" i="9"/>
  <c r="P38" i="9"/>
  <c r="M38" i="9"/>
  <c r="J38" i="9"/>
  <c r="H38" i="9"/>
  <c r="AB78" i="1"/>
  <c r="AD78" i="1" s="1"/>
  <c r="P78" i="1"/>
  <c r="Q78" i="1" s="1"/>
  <c r="Y80" i="1"/>
  <c r="Q80" i="1"/>
  <c r="AB79" i="1"/>
  <c r="AD79" i="1" s="1"/>
  <c r="Y79" i="1"/>
  <c r="Q79" i="1"/>
  <c r="M79" i="1"/>
  <c r="H79" i="1"/>
  <c r="Y78" i="1"/>
  <c r="M78" i="1"/>
  <c r="H78" i="1"/>
  <c r="AB77" i="1"/>
  <c r="AD77" i="1" s="1"/>
  <c r="Y77" i="1"/>
  <c r="Q77" i="1"/>
  <c r="M77" i="1"/>
  <c r="G77" i="1"/>
  <c r="I77" i="1" s="1"/>
  <c r="AB76" i="1"/>
  <c r="AD76" i="1" s="1"/>
  <c r="Y76" i="1"/>
  <c r="Q76" i="1"/>
  <c r="M76" i="1"/>
  <c r="H76" i="1"/>
  <c r="AB75" i="1"/>
  <c r="AD75" i="1" s="1"/>
  <c r="Y75" i="1"/>
  <c r="P75" i="1"/>
  <c r="Q75" i="1" s="1"/>
  <c r="M75" i="1"/>
  <c r="H75" i="1"/>
  <c r="AB74" i="1"/>
  <c r="AD74" i="1" s="1"/>
  <c r="Y74" i="1"/>
  <c r="Q74" i="1"/>
  <c r="M74" i="1"/>
  <c r="H74" i="1"/>
  <c r="AB73" i="1"/>
  <c r="AD73" i="1" s="1"/>
  <c r="Y73" i="1"/>
  <c r="Q73" i="1"/>
  <c r="M73" i="1"/>
  <c r="H73" i="1"/>
  <c r="J73" i="1"/>
  <c r="I11" i="1"/>
  <c r="S37" i="1"/>
  <c r="E34" i="2" s="1"/>
  <c r="AB27" i="1"/>
  <c r="AD27" i="1" s="1"/>
  <c r="Y27" i="1"/>
  <c r="Q27" i="1"/>
  <c r="L27" i="1"/>
  <c r="M27" i="1" s="1"/>
  <c r="G27" i="1"/>
  <c r="H27" i="1" l="1"/>
  <c r="I27" i="1"/>
  <c r="J27" i="1" s="1"/>
  <c r="H100" i="1"/>
  <c r="H99" i="1"/>
  <c r="I97" i="1"/>
  <c r="J97" i="1" s="1"/>
  <c r="J101" i="1"/>
  <c r="I98" i="1"/>
  <c r="S98" i="1" s="1"/>
  <c r="J99" i="1"/>
  <c r="H84" i="1"/>
  <c r="H83" i="1"/>
  <c r="I85" i="1"/>
  <c r="J85" i="1" s="1"/>
  <c r="I86" i="1"/>
  <c r="S86" i="1" s="1"/>
  <c r="E83" i="2" s="1"/>
  <c r="J83" i="1"/>
  <c r="J84" i="1"/>
  <c r="S84" i="1"/>
  <c r="E81" i="2" s="1"/>
  <c r="J100" i="1"/>
  <c r="S100" i="1"/>
  <c r="E97" i="2" s="1"/>
  <c r="S101" i="1"/>
  <c r="E98" i="2" s="1"/>
  <c r="S99" i="1"/>
  <c r="E96" i="2" s="1"/>
  <c r="S83" i="1"/>
  <c r="Q38" i="9"/>
  <c r="S38" i="9"/>
  <c r="H77" i="1"/>
  <c r="U76" i="1"/>
  <c r="J78" i="1"/>
  <c r="S78" i="1"/>
  <c r="E75" i="2" s="1"/>
  <c r="J77" i="1"/>
  <c r="J76" i="1"/>
  <c r="J74" i="1"/>
  <c r="S77" i="1"/>
  <c r="E74" i="2" s="1"/>
  <c r="S261" i="8"/>
  <c r="S251" i="8"/>
  <c r="AB14" i="9"/>
  <c r="AD14" i="9" s="1"/>
  <c r="Y14" i="9"/>
  <c r="Q14" i="9"/>
  <c r="L14" i="9"/>
  <c r="M14" i="9" s="1"/>
  <c r="G14" i="9"/>
  <c r="I14" i="9" s="1"/>
  <c r="AB13" i="9"/>
  <c r="AD13" i="9" s="1"/>
  <c r="Y13" i="9"/>
  <c r="Q13" i="9"/>
  <c r="M13" i="9"/>
  <c r="H13" i="9"/>
  <c r="AB12" i="9"/>
  <c r="AD12" i="9" s="1"/>
  <c r="Y12" i="9"/>
  <c r="Q12" i="9"/>
  <c r="M12" i="9"/>
  <c r="H12" i="9"/>
  <c r="AB11" i="9"/>
  <c r="AD11" i="9" s="1"/>
  <c r="Y11" i="9"/>
  <c r="Q11" i="9"/>
  <c r="M11" i="9"/>
  <c r="H11" i="9"/>
  <c r="J11" i="9"/>
  <c r="AB10" i="9"/>
  <c r="AD10" i="9" s="1"/>
  <c r="Y10" i="9"/>
  <c r="Q10" i="9"/>
  <c r="M10" i="9"/>
  <c r="H10" i="9"/>
  <c r="AB9" i="9"/>
  <c r="AD9" i="9" s="1"/>
  <c r="Y9" i="9"/>
  <c r="Q9" i="9"/>
  <c r="M9" i="9"/>
  <c r="H9" i="9"/>
  <c r="AB8" i="9"/>
  <c r="AD8" i="9" s="1"/>
  <c r="Y8" i="9"/>
  <c r="P8" i="9"/>
  <c r="Q8" i="9" s="1"/>
  <c r="M8" i="9"/>
  <c r="H8" i="9"/>
  <c r="AB5" i="4"/>
  <c r="AD5" i="4" s="1"/>
  <c r="Y5" i="4"/>
  <c r="Q5" i="4"/>
  <c r="M5" i="4"/>
  <c r="H5" i="4"/>
  <c r="AB19" i="1"/>
  <c r="AD19" i="1" s="1"/>
  <c r="Y19" i="1"/>
  <c r="Q19" i="1"/>
  <c r="L19" i="1"/>
  <c r="M19" i="1" s="1"/>
  <c r="G19" i="1"/>
  <c r="I19" i="1" s="1"/>
  <c r="AB18" i="1"/>
  <c r="AD18" i="1" s="1"/>
  <c r="Y18" i="1"/>
  <c r="Q18" i="1"/>
  <c r="M18" i="1"/>
  <c r="J18" i="1"/>
  <c r="H18" i="1"/>
  <c r="AB17" i="1"/>
  <c r="AD17" i="1" s="1"/>
  <c r="Y17" i="1"/>
  <c r="Q17" i="1"/>
  <c r="M17" i="1"/>
  <c r="J17" i="1"/>
  <c r="H17" i="1"/>
  <c r="AB16" i="1"/>
  <c r="AD16" i="1" s="1"/>
  <c r="Y16" i="1"/>
  <c r="Q16" i="1"/>
  <c r="M16" i="1"/>
  <c r="H16" i="1"/>
  <c r="AB15" i="1"/>
  <c r="AD15" i="1" s="1"/>
  <c r="Y15" i="1"/>
  <c r="P15" i="1"/>
  <c r="Q15" i="1" s="1"/>
  <c r="M15" i="1"/>
  <c r="H15" i="1"/>
  <c r="AB14" i="1"/>
  <c r="AD14" i="1" s="1"/>
  <c r="Y14" i="1"/>
  <c r="Q14" i="1"/>
  <c r="M14" i="1"/>
  <c r="H14" i="1"/>
  <c r="AB34" i="5"/>
  <c r="AD34" i="5" s="1"/>
  <c r="Y34" i="5"/>
  <c r="P34" i="5"/>
  <c r="Q34" i="5" s="1"/>
  <c r="M34" i="5"/>
  <c r="J34" i="5"/>
  <c r="H34" i="5"/>
  <c r="AB33" i="5"/>
  <c r="AD33" i="5" s="1"/>
  <c r="Y33" i="5"/>
  <c r="P33" i="5"/>
  <c r="S33" i="5" s="1"/>
  <c r="E29" i="19" s="1"/>
  <c r="M33" i="5"/>
  <c r="J33" i="5"/>
  <c r="H33" i="5"/>
  <c r="AB32" i="5"/>
  <c r="AD32" i="5" s="1"/>
  <c r="Y32" i="5"/>
  <c r="P32" i="5"/>
  <c r="S32" i="5" s="1"/>
  <c r="E28" i="19" s="1"/>
  <c r="M32" i="5"/>
  <c r="J32" i="5"/>
  <c r="H32" i="5"/>
  <c r="AB31" i="5"/>
  <c r="AD31" i="5" s="1"/>
  <c r="Y31" i="5"/>
  <c r="P31" i="5"/>
  <c r="S31" i="5" s="1"/>
  <c r="E27" i="19" s="1"/>
  <c r="M31" i="5"/>
  <c r="J31" i="5"/>
  <c r="H31" i="5"/>
  <c r="AB30" i="5"/>
  <c r="AD30" i="5" s="1"/>
  <c r="Y30" i="5"/>
  <c r="P30" i="5"/>
  <c r="S30" i="5" s="1"/>
  <c r="E26" i="19" s="1"/>
  <c r="M30" i="5"/>
  <c r="J30" i="5"/>
  <c r="H30" i="5"/>
  <c r="AB29" i="5"/>
  <c r="AD29" i="5" s="1"/>
  <c r="Y29" i="5"/>
  <c r="P29" i="5"/>
  <c r="S29" i="5" s="1"/>
  <c r="M29" i="5"/>
  <c r="J29" i="5"/>
  <c r="H29" i="5"/>
  <c r="AB28" i="5"/>
  <c r="AD28" i="5" s="1"/>
  <c r="Y28" i="5"/>
  <c r="P28" i="5"/>
  <c r="Q28" i="5" s="1"/>
  <c r="M28" i="5"/>
  <c r="J28" i="5"/>
  <c r="H28" i="5"/>
  <c r="AB27" i="5"/>
  <c r="AD27" i="5" s="1"/>
  <c r="Y27" i="5"/>
  <c r="P27" i="5"/>
  <c r="S27" i="5" s="1"/>
  <c r="M27" i="5"/>
  <c r="J27" i="5"/>
  <c r="H27" i="5"/>
  <c r="AB26" i="5"/>
  <c r="AD26" i="5" s="1"/>
  <c r="Y26" i="5"/>
  <c r="Q26" i="5"/>
  <c r="P26" i="5"/>
  <c r="M26" i="5"/>
  <c r="J26" i="5"/>
  <c r="H26" i="5"/>
  <c r="AB121" i="1"/>
  <c r="AD121" i="1" s="1"/>
  <c r="Y121" i="1"/>
  <c r="P121" i="1"/>
  <c r="Q121" i="1" s="1"/>
  <c r="M121" i="1"/>
  <c r="H121" i="1"/>
  <c r="AB120" i="1"/>
  <c r="AD120" i="1" s="1"/>
  <c r="Y120" i="1"/>
  <c r="P120" i="1"/>
  <c r="Q120" i="1" s="1"/>
  <c r="M120" i="1"/>
  <c r="H120" i="1"/>
  <c r="AB119" i="1"/>
  <c r="AD119" i="1" s="1"/>
  <c r="Y119" i="1"/>
  <c r="P119" i="1"/>
  <c r="Q119" i="1" s="1"/>
  <c r="M119" i="1"/>
  <c r="H119" i="1"/>
  <c r="AB118" i="1"/>
  <c r="AD118" i="1" s="1"/>
  <c r="Y118" i="1"/>
  <c r="P118" i="1"/>
  <c r="Q118" i="1" s="1"/>
  <c r="M118" i="1"/>
  <c r="J118" i="1"/>
  <c r="H118" i="1"/>
  <c r="AB117" i="1"/>
  <c r="AD117" i="1" s="1"/>
  <c r="Y117" i="1"/>
  <c r="P117" i="1"/>
  <c r="Q117" i="1" s="1"/>
  <c r="M117" i="1"/>
  <c r="H117" i="1"/>
  <c r="AB116" i="1"/>
  <c r="AD116" i="1" s="1"/>
  <c r="Y116" i="1"/>
  <c r="P116" i="1"/>
  <c r="S116" i="1" s="1"/>
  <c r="E113" i="2" s="1"/>
  <c r="M116" i="1"/>
  <c r="H116" i="1"/>
  <c r="AB115" i="1"/>
  <c r="AD115" i="1" s="1"/>
  <c r="Y115" i="1"/>
  <c r="P115" i="1"/>
  <c r="Q115" i="1" s="1"/>
  <c r="M115" i="1"/>
  <c r="H115" i="1"/>
  <c r="AB114" i="1"/>
  <c r="AD114" i="1" s="1"/>
  <c r="Y114" i="1"/>
  <c r="P114" i="1"/>
  <c r="Q114" i="1" s="1"/>
  <c r="M114" i="1"/>
  <c r="H114" i="1"/>
  <c r="AB113" i="1"/>
  <c r="AD113" i="1" s="1"/>
  <c r="Y113" i="1"/>
  <c r="Q113" i="1"/>
  <c r="M113" i="1"/>
  <c r="H113" i="1"/>
  <c r="E80" i="2" l="1"/>
  <c r="AE98" i="1"/>
  <c r="E95" i="2"/>
  <c r="AE84" i="1"/>
  <c r="AE77" i="1"/>
  <c r="AE116" i="1"/>
  <c r="AE83" i="1"/>
  <c r="AE86" i="1"/>
  <c r="AE99" i="1"/>
  <c r="AE78" i="1"/>
  <c r="AE101" i="1"/>
  <c r="AE100" i="1"/>
  <c r="U27" i="5"/>
  <c r="E23" i="19"/>
  <c r="U29" i="5"/>
  <c r="E25" i="19"/>
  <c r="U98" i="1"/>
  <c r="S97" i="1"/>
  <c r="S85" i="1"/>
  <c r="J98" i="1"/>
  <c r="U86" i="1"/>
  <c r="J86" i="1"/>
  <c r="U84" i="1"/>
  <c r="U100" i="1"/>
  <c r="U83" i="1"/>
  <c r="U99" i="1"/>
  <c r="U101" i="1"/>
  <c r="J96" i="1"/>
  <c r="U38" i="9"/>
  <c r="S75" i="1"/>
  <c r="E72" i="2" s="1"/>
  <c r="U78" i="1"/>
  <c r="J75" i="1"/>
  <c r="U77" i="1"/>
  <c r="S79" i="1"/>
  <c r="E76" i="2" s="1"/>
  <c r="J79" i="1"/>
  <c r="U73" i="1"/>
  <c r="S27" i="1"/>
  <c r="E24" i="2" s="1"/>
  <c r="J16" i="1"/>
  <c r="J14" i="1"/>
  <c r="H14" i="9"/>
  <c r="H19" i="1"/>
  <c r="J14" i="9"/>
  <c r="J10" i="9"/>
  <c r="J9" i="9"/>
  <c r="S14" i="9"/>
  <c r="J13" i="9"/>
  <c r="J8" i="9"/>
  <c r="J5" i="4"/>
  <c r="S15" i="1"/>
  <c r="E12" i="2" s="1"/>
  <c r="J15" i="1"/>
  <c r="J19" i="1"/>
  <c r="S19" i="1"/>
  <c r="E16" i="2" s="1"/>
  <c r="U17" i="1"/>
  <c r="S26" i="5"/>
  <c r="E22" i="19" s="1"/>
  <c r="Q29" i="5"/>
  <c r="Q31" i="5"/>
  <c r="Q32" i="5"/>
  <c r="Q27" i="5"/>
  <c r="Q30" i="5"/>
  <c r="Q33" i="5"/>
  <c r="Q116" i="1"/>
  <c r="U30" i="5"/>
  <c r="U31" i="5"/>
  <c r="U32" i="5"/>
  <c r="U33" i="5"/>
  <c r="S28" i="5"/>
  <c r="E24" i="19" s="1"/>
  <c r="S34" i="5"/>
  <c r="E30" i="19" s="1"/>
  <c r="J121" i="1"/>
  <c r="J117" i="1"/>
  <c r="S118" i="1"/>
  <c r="E115" i="2" s="1"/>
  <c r="J120" i="1"/>
  <c r="S117" i="1"/>
  <c r="E114" i="2" s="1"/>
  <c r="J119" i="1"/>
  <c r="U116" i="1"/>
  <c r="J116" i="1"/>
  <c r="AE85" i="1" l="1"/>
  <c r="E82" i="2"/>
  <c r="AE97" i="1"/>
  <c r="E94" i="2"/>
  <c r="S105" i="1"/>
  <c r="E102" i="2" s="1"/>
  <c r="AE118" i="1"/>
  <c r="AE75" i="1"/>
  <c r="AE19" i="1"/>
  <c r="AE27" i="1"/>
  <c r="AE117" i="1"/>
  <c r="AE15" i="1"/>
  <c r="AE79" i="1"/>
  <c r="U85" i="1"/>
  <c r="U97" i="1"/>
  <c r="S6" i="4"/>
  <c r="I26" i="26" s="1"/>
  <c r="U10" i="9"/>
  <c r="U96" i="1"/>
  <c r="U79" i="1"/>
  <c r="U74" i="1"/>
  <c r="U75" i="1"/>
  <c r="U27" i="1"/>
  <c r="U14" i="1"/>
  <c r="U19" i="1"/>
  <c r="U9" i="9"/>
  <c r="S8" i="9"/>
  <c r="U11" i="9"/>
  <c r="J12" i="9"/>
  <c r="U14" i="9"/>
  <c r="U5" i="4"/>
  <c r="U18" i="1"/>
  <c r="U15" i="1"/>
  <c r="U16" i="1"/>
  <c r="U26" i="5"/>
  <c r="U28" i="5"/>
  <c r="U34" i="5"/>
  <c r="U117" i="1"/>
  <c r="S121" i="1"/>
  <c r="E118" i="2" s="1"/>
  <c r="S119" i="1"/>
  <c r="E116" i="2" s="1"/>
  <c r="U118" i="1"/>
  <c r="S120" i="1"/>
  <c r="E117" i="2" s="1"/>
  <c r="S114" i="1"/>
  <c r="E111" i="2" s="1"/>
  <c r="S115" i="1"/>
  <c r="E112" i="2" s="1"/>
  <c r="J115" i="1"/>
  <c r="J114" i="1"/>
  <c r="J113" i="1"/>
  <c r="AE115" i="1" l="1"/>
  <c r="AE114" i="1"/>
  <c r="AE120" i="1"/>
  <c r="AE121" i="1"/>
  <c r="AE119" i="1"/>
  <c r="Z26" i="26"/>
  <c r="AA26" i="26" s="1"/>
  <c r="E3" i="17"/>
  <c r="J31" i="26"/>
  <c r="AE31" i="26" s="1"/>
  <c r="AF31" i="26" s="1"/>
  <c r="S15" i="9"/>
  <c r="U13" i="9"/>
  <c r="U8" i="9"/>
  <c r="U12" i="9"/>
  <c r="U115" i="1"/>
  <c r="U121" i="1"/>
  <c r="U120" i="1"/>
  <c r="U119" i="1"/>
  <c r="U114" i="1"/>
  <c r="U113" i="1"/>
  <c r="AJ26" i="26" l="1"/>
  <c r="AK26" i="26" s="1"/>
  <c r="D69" i="1"/>
  <c r="Q60" i="1"/>
  <c r="S60" i="1"/>
  <c r="M60" i="1"/>
  <c r="H60" i="1"/>
  <c r="Q59" i="1"/>
  <c r="S59" i="1"/>
  <c r="M59" i="1"/>
  <c r="H59" i="1"/>
  <c r="U58" i="1"/>
  <c r="Q58" i="1"/>
  <c r="M58" i="1"/>
  <c r="H58" i="1"/>
  <c r="Q57" i="1"/>
  <c r="M57" i="1"/>
  <c r="G57" i="1"/>
  <c r="I57" i="1" s="1"/>
  <c r="J57" i="1" s="1"/>
  <c r="D32" i="9"/>
  <c r="AE59" i="1" l="1"/>
  <c r="E56" i="2"/>
  <c r="AE60" i="1"/>
  <c r="E57" i="2"/>
  <c r="D71" i="1"/>
  <c r="C68" i="2" s="1"/>
  <c r="C66" i="2"/>
  <c r="AB71" i="1"/>
  <c r="AD71" i="1" s="1"/>
  <c r="U60" i="1"/>
  <c r="U59" i="1"/>
  <c r="D124" i="1"/>
  <c r="C121" i="2" s="1"/>
  <c r="D68" i="1"/>
  <c r="C65" i="2" s="1"/>
  <c r="D80" i="1"/>
  <c r="C77" i="2" s="1"/>
  <c r="H57" i="1"/>
  <c r="S57" i="1"/>
  <c r="E54" i="2" s="1"/>
  <c r="AE57" i="1" l="1"/>
  <c r="M71" i="1"/>
  <c r="S71" i="1"/>
  <c r="E68" i="2" s="1"/>
  <c r="U57" i="1"/>
  <c r="L80" i="1"/>
  <c r="M80" i="1" s="1"/>
  <c r="G80" i="1"/>
  <c r="AB80" i="1"/>
  <c r="AD80" i="1" s="1"/>
  <c r="U71" i="1" l="1"/>
  <c r="AE71" i="1"/>
  <c r="H80" i="1"/>
  <c r="I80" i="1"/>
  <c r="J80" i="1" s="1"/>
  <c r="S80" i="1" l="1"/>
  <c r="E77" i="2" s="1"/>
  <c r="J22" i="16"/>
  <c r="AD22" i="16" s="1"/>
  <c r="J12" i="16"/>
  <c r="J68" i="16"/>
  <c r="J73" i="16" s="1"/>
  <c r="J74" i="16" s="1"/>
  <c r="M48" i="16"/>
  <c r="T40" i="16"/>
  <c r="W37" i="16"/>
  <c r="S37" i="16"/>
  <c r="N37" i="16"/>
  <c r="J37" i="16"/>
  <c r="AD37" i="16" s="1"/>
  <c r="AE37" i="16" s="1"/>
  <c r="W36" i="16"/>
  <c r="S36" i="16"/>
  <c r="N36" i="16"/>
  <c r="J36" i="16"/>
  <c r="AD36" i="16" s="1"/>
  <c r="AE36" i="16" s="1"/>
  <c r="W35" i="16"/>
  <c r="S35" i="16"/>
  <c r="N35" i="16"/>
  <c r="J35" i="16"/>
  <c r="AH35" i="16" s="1"/>
  <c r="AJ35" i="16" s="1"/>
  <c r="W34" i="16"/>
  <c r="S34" i="16"/>
  <c r="N34" i="16"/>
  <c r="J34" i="16"/>
  <c r="AH34" i="16" s="1"/>
  <c r="AJ34" i="16" s="1"/>
  <c r="W33" i="16"/>
  <c r="S33" i="16"/>
  <c r="N33" i="16"/>
  <c r="J33" i="16"/>
  <c r="AH33" i="16" s="1"/>
  <c r="AJ33" i="16" s="1"/>
  <c r="W32" i="16"/>
  <c r="S32" i="16"/>
  <c r="N32" i="16"/>
  <c r="J32" i="16"/>
  <c r="AH32" i="16" s="1"/>
  <c r="AJ32" i="16" s="1"/>
  <c r="W31" i="16"/>
  <c r="S31" i="16"/>
  <c r="O31" i="16"/>
  <c r="N31" i="16"/>
  <c r="M31" i="16"/>
  <c r="J31" i="16"/>
  <c r="AH31" i="16" s="1"/>
  <c r="AJ31" i="16" s="1"/>
  <c r="W30" i="16"/>
  <c r="S30" i="16"/>
  <c r="R30" i="16"/>
  <c r="N30" i="16"/>
  <c r="J30" i="16"/>
  <c r="M30" i="16" s="1"/>
  <c r="O30" i="16" s="1"/>
  <c r="W29" i="16"/>
  <c r="S29" i="16"/>
  <c r="N29" i="16"/>
  <c r="J29" i="16"/>
  <c r="AD29" i="16" s="1"/>
  <c r="AE29" i="16" s="1"/>
  <c r="W28" i="16"/>
  <c r="R28" i="16"/>
  <c r="N28" i="16"/>
  <c r="J28" i="16"/>
  <c r="AH28" i="16" s="1"/>
  <c r="AJ28" i="16" s="1"/>
  <c r="W27" i="16"/>
  <c r="S27" i="16"/>
  <c r="R27" i="16"/>
  <c r="N27" i="16"/>
  <c r="J27" i="16"/>
  <c r="M27" i="16" s="1"/>
  <c r="W26" i="16"/>
  <c r="N26" i="16"/>
  <c r="J26" i="16"/>
  <c r="M26" i="16" s="1"/>
  <c r="W25" i="16"/>
  <c r="S25" i="16"/>
  <c r="O25" i="16"/>
  <c r="N25" i="16"/>
  <c r="J25" i="16"/>
  <c r="M25" i="16" s="1"/>
  <c r="AH24" i="16"/>
  <c r="AJ24" i="16" s="1"/>
  <c r="W24" i="16"/>
  <c r="V24" i="16"/>
  <c r="S24" i="16"/>
  <c r="N24" i="16"/>
  <c r="J24" i="16"/>
  <c r="M24" i="16" s="1"/>
  <c r="O24" i="16" s="1"/>
  <c r="W23" i="16"/>
  <c r="S23" i="16"/>
  <c r="N23" i="16"/>
  <c r="AD23" i="16"/>
  <c r="W22" i="16"/>
  <c r="S22" i="16"/>
  <c r="N22" i="16"/>
  <c r="W21" i="16"/>
  <c r="S21" i="16"/>
  <c r="N21" i="16"/>
  <c r="W20" i="16"/>
  <c r="S20" i="16"/>
  <c r="N20" i="16"/>
  <c r="J20" i="16"/>
  <c r="W19" i="16"/>
  <c r="S19" i="16"/>
  <c r="N19" i="16"/>
  <c r="J19" i="16"/>
  <c r="AH19" i="16" s="1"/>
  <c r="AJ19" i="16" s="1"/>
  <c r="W18" i="16"/>
  <c r="S18" i="16"/>
  <c r="N18" i="16"/>
  <c r="J18" i="16"/>
  <c r="M18" i="16" s="1"/>
  <c r="W17" i="16"/>
  <c r="S17" i="16"/>
  <c r="N17" i="16"/>
  <c r="J17" i="16"/>
  <c r="M17" i="16" s="1"/>
  <c r="O17" i="16" s="1"/>
  <c r="W16" i="16"/>
  <c r="S16" i="16"/>
  <c r="N16" i="16"/>
  <c r="J16" i="16"/>
  <c r="M16" i="16" s="1"/>
  <c r="O16" i="16" s="1"/>
  <c r="W14" i="16"/>
  <c r="S14" i="16"/>
  <c r="N14" i="16"/>
  <c r="J14" i="16"/>
  <c r="AD14" i="16" s="1"/>
  <c r="AE14" i="16" s="1"/>
  <c r="W13" i="16"/>
  <c r="S13" i="16"/>
  <c r="N13" i="16"/>
  <c r="J13" i="16"/>
  <c r="AD13" i="16" s="1"/>
  <c r="AE13" i="16" s="1"/>
  <c r="W12" i="16"/>
  <c r="S12" i="16"/>
  <c r="N12" i="16"/>
  <c r="AD12" i="16"/>
  <c r="W11" i="16"/>
  <c r="N11" i="16"/>
  <c r="W10" i="16"/>
  <c r="S10" i="16"/>
  <c r="N10" i="16"/>
  <c r="J10" i="16"/>
  <c r="W9" i="16"/>
  <c r="S9" i="16"/>
  <c r="N9" i="16"/>
  <c r="J9" i="16"/>
  <c r="AD9" i="16" s="1"/>
  <c r="W8" i="16"/>
  <c r="S8" i="16"/>
  <c r="N8" i="16"/>
  <c r="J8" i="16"/>
  <c r="AD8" i="16" s="1"/>
  <c r="AJ7" i="16"/>
  <c r="W7" i="16"/>
  <c r="S7" i="16"/>
  <c r="R7" i="16"/>
  <c r="N7" i="16"/>
  <c r="J7" i="16"/>
  <c r="AH7" i="16" s="1"/>
  <c r="AH5" i="16"/>
  <c r="AJ5" i="16" s="1"/>
  <c r="AD5" i="16"/>
  <c r="AE5" i="16" s="1"/>
  <c r="AA5" i="16"/>
  <c r="W5" i="16"/>
  <c r="S5" i="16"/>
  <c r="P5" i="16"/>
  <c r="N5" i="16"/>
  <c r="AH4" i="16"/>
  <c r="AJ4" i="16" s="1"/>
  <c r="AD4" i="16"/>
  <c r="AE4" i="16" s="1"/>
  <c r="AA4" i="16"/>
  <c r="W4" i="16"/>
  <c r="S4" i="16"/>
  <c r="P4" i="16"/>
  <c r="N4" i="16"/>
  <c r="AB2" i="16"/>
  <c r="Y2" i="16"/>
  <c r="P62" i="1"/>
  <c r="S62" i="1" s="1"/>
  <c r="E59" i="2" s="1"/>
  <c r="M62" i="1"/>
  <c r="H62" i="1"/>
  <c r="Q55" i="1"/>
  <c r="L55" i="1"/>
  <c r="M55" i="1" s="1"/>
  <c r="G55" i="1"/>
  <c r="Q54" i="1"/>
  <c r="Q53" i="1"/>
  <c r="L53" i="1"/>
  <c r="M53" i="1" s="1"/>
  <c r="G53" i="1"/>
  <c r="U52" i="1"/>
  <c r="Q52" i="1"/>
  <c r="M52" i="1"/>
  <c r="H52" i="1"/>
  <c r="P29" i="1"/>
  <c r="S29" i="1" s="1"/>
  <c r="M29" i="1"/>
  <c r="H29" i="1"/>
  <c r="S28" i="1"/>
  <c r="E25" i="2" s="1"/>
  <c r="Q28" i="1"/>
  <c r="M28" i="1"/>
  <c r="H28" i="1"/>
  <c r="P26" i="1"/>
  <c r="M26" i="1"/>
  <c r="H26" i="1"/>
  <c r="U25" i="1"/>
  <c r="Q25" i="1"/>
  <c r="M25" i="1"/>
  <c r="H25" i="1"/>
  <c r="S9" i="1"/>
  <c r="E6" i="2" s="1"/>
  <c r="Q9" i="1"/>
  <c r="M9" i="1"/>
  <c r="J9" i="1"/>
  <c r="H9" i="1"/>
  <c r="Q7" i="1"/>
  <c r="J7" i="1"/>
  <c r="H7" i="1"/>
  <c r="Q6" i="1"/>
  <c r="L6" i="1"/>
  <c r="M6" i="1" s="1"/>
  <c r="H6" i="1"/>
  <c r="Q5" i="1"/>
  <c r="M5" i="1"/>
  <c r="G5" i="1"/>
  <c r="X304" i="8"/>
  <c r="T304" i="8"/>
  <c r="O304" i="8"/>
  <c r="K304" i="8"/>
  <c r="AI304" i="8" s="1"/>
  <c r="AK304" i="8" s="1"/>
  <c r="X303" i="8"/>
  <c r="T303" i="8"/>
  <c r="O303" i="8"/>
  <c r="K303" i="8"/>
  <c r="AI303" i="8" s="1"/>
  <c r="AK303" i="8" s="1"/>
  <c r="X302" i="8"/>
  <c r="T302" i="8"/>
  <c r="O302" i="8"/>
  <c r="K302" i="8"/>
  <c r="N302" i="8" s="1"/>
  <c r="X301" i="8"/>
  <c r="T301" i="8"/>
  <c r="O301" i="8"/>
  <c r="K301" i="8"/>
  <c r="AE301" i="8" s="1"/>
  <c r="AF301" i="8" s="1"/>
  <c r="X300" i="8"/>
  <c r="T300" i="8"/>
  <c r="O300" i="8"/>
  <c r="K300" i="8"/>
  <c r="N300" i="8" s="1"/>
  <c r="D123" i="1"/>
  <c r="C120" i="2" s="1"/>
  <c r="D72" i="15"/>
  <c r="D36" i="5"/>
  <c r="C32" i="19" s="1"/>
  <c r="W16" i="15"/>
  <c r="S16" i="15"/>
  <c r="N16" i="15"/>
  <c r="J16" i="15"/>
  <c r="AH16" i="15" s="1"/>
  <c r="AJ16" i="15" s="1"/>
  <c r="J108" i="15"/>
  <c r="J113" i="15" s="1"/>
  <c r="J114" i="15" s="1"/>
  <c r="Y2" i="15" s="1"/>
  <c r="AB16" i="15" s="1"/>
  <c r="M88" i="15"/>
  <c r="T80" i="15"/>
  <c r="W77" i="15"/>
  <c r="S77" i="15"/>
  <c r="N77" i="15"/>
  <c r="J77" i="15"/>
  <c r="W76" i="15"/>
  <c r="S76" i="15"/>
  <c r="N76" i="15"/>
  <c r="J76" i="15"/>
  <c r="AH76" i="15" s="1"/>
  <c r="AJ76" i="15" s="1"/>
  <c r="W75" i="15"/>
  <c r="S75" i="15"/>
  <c r="N75" i="15"/>
  <c r="J75" i="15"/>
  <c r="AH75" i="15" s="1"/>
  <c r="AJ75" i="15" s="1"/>
  <c r="AH74" i="15"/>
  <c r="AJ74" i="15" s="1"/>
  <c r="AD74" i="15"/>
  <c r="W74" i="15"/>
  <c r="V74" i="15"/>
  <c r="S74" i="15"/>
  <c r="R74" i="15"/>
  <c r="N74" i="15"/>
  <c r="M74" i="15"/>
  <c r="O74" i="15" s="1"/>
  <c r="W72" i="15"/>
  <c r="S72" i="15"/>
  <c r="N72" i="15"/>
  <c r="W71" i="15"/>
  <c r="S71" i="15"/>
  <c r="N71" i="15"/>
  <c r="J71" i="15"/>
  <c r="AD71" i="15" s="1"/>
  <c r="AE71" i="15" s="1"/>
  <c r="W69" i="15"/>
  <c r="S69" i="15"/>
  <c r="N69" i="15"/>
  <c r="J69" i="15"/>
  <c r="M69" i="15" s="1"/>
  <c r="W68" i="15"/>
  <c r="S68" i="15"/>
  <c r="N68" i="15"/>
  <c r="W67" i="15"/>
  <c r="S67" i="15"/>
  <c r="N67" i="15"/>
  <c r="W66" i="15"/>
  <c r="S66" i="15"/>
  <c r="N66" i="15"/>
  <c r="J66" i="15"/>
  <c r="AD66" i="15" s="1"/>
  <c r="AE66" i="15" s="1"/>
  <c r="W65" i="15"/>
  <c r="S65" i="15"/>
  <c r="N65" i="15"/>
  <c r="D65" i="15"/>
  <c r="J65" i="15" s="1"/>
  <c r="W64" i="15"/>
  <c r="S64" i="15"/>
  <c r="N64" i="15"/>
  <c r="J64" i="15"/>
  <c r="M64" i="15" s="1"/>
  <c r="O64" i="15" s="1"/>
  <c r="W63" i="15"/>
  <c r="S63" i="15"/>
  <c r="N63" i="15"/>
  <c r="J63" i="15"/>
  <c r="AH63" i="15" s="1"/>
  <c r="AJ63" i="15" s="1"/>
  <c r="W62" i="15"/>
  <c r="S62" i="15"/>
  <c r="N62" i="15"/>
  <c r="J62" i="15"/>
  <c r="M62" i="15" s="1"/>
  <c r="W61" i="15"/>
  <c r="S61" i="15"/>
  <c r="N61" i="15"/>
  <c r="J61" i="15"/>
  <c r="M61" i="15" s="1"/>
  <c r="W58" i="15"/>
  <c r="S58" i="15"/>
  <c r="N58" i="15"/>
  <c r="W56" i="15"/>
  <c r="S56" i="15"/>
  <c r="N56" i="15"/>
  <c r="W54" i="15"/>
  <c r="S54" i="15"/>
  <c r="N54" i="15"/>
  <c r="W52" i="15"/>
  <c r="S52" i="15"/>
  <c r="N52" i="15"/>
  <c r="J52" i="15"/>
  <c r="AH52" i="15" s="1"/>
  <c r="AJ52" i="15" s="1"/>
  <c r="W51" i="15"/>
  <c r="S51" i="15"/>
  <c r="N51" i="15"/>
  <c r="J51" i="15"/>
  <c r="AH51" i="15" s="1"/>
  <c r="AJ51" i="15" s="1"/>
  <c r="W50" i="15"/>
  <c r="S50" i="15"/>
  <c r="N50" i="15"/>
  <c r="J50" i="15"/>
  <c r="M50" i="15" s="1"/>
  <c r="O50" i="15" s="1"/>
  <c r="W49" i="15"/>
  <c r="S49" i="15"/>
  <c r="N49" i="15"/>
  <c r="J49" i="15"/>
  <c r="M49" i="15" s="1"/>
  <c r="O49" i="15" s="1"/>
  <c r="W48" i="15"/>
  <c r="S48" i="15"/>
  <c r="N48" i="15"/>
  <c r="J48" i="15"/>
  <c r="V48" i="15" s="1"/>
  <c r="W47" i="15"/>
  <c r="S47" i="15"/>
  <c r="N47" i="15"/>
  <c r="J47" i="15"/>
  <c r="M47" i="15" s="1"/>
  <c r="W46" i="15"/>
  <c r="S46" i="15"/>
  <c r="N46" i="15"/>
  <c r="J46" i="15"/>
  <c r="M46" i="15" s="1"/>
  <c r="W45" i="15"/>
  <c r="S45" i="15"/>
  <c r="N45" i="15"/>
  <c r="J45" i="15"/>
  <c r="W44" i="15"/>
  <c r="S44" i="15"/>
  <c r="N44" i="15"/>
  <c r="J44" i="15"/>
  <c r="AD44" i="15" s="1"/>
  <c r="W42" i="15"/>
  <c r="S42" i="15"/>
  <c r="N42" i="15"/>
  <c r="W40" i="15"/>
  <c r="N40" i="15"/>
  <c r="J40" i="15"/>
  <c r="R40" i="15" s="1"/>
  <c r="W39" i="15"/>
  <c r="S39" i="15"/>
  <c r="N39" i="15"/>
  <c r="J39" i="15"/>
  <c r="M39" i="15" s="1"/>
  <c r="W38" i="15"/>
  <c r="S38" i="15"/>
  <c r="N38" i="15"/>
  <c r="J38" i="15"/>
  <c r="M38" i="15" s="1"/>
  <c r="W37" i="15"/>
  <c r="S37" i="15"/>
  <c r="N37" i="15"/>
  <c r="J37" i="15"/>
  <c r="M37" i="15" s="1"/>
  <c r="W36" i="15"/>
  <c r="S36" i="15"/>
  <c r="N36" i="15"/>
  <c r="J36" i="15"/>
  <c r="AH36" i="15" s="1"/>
  <c r="AJ36" i="15" s="1"/>
  <c r="W35" i="15"/>
  <c r="S35" i="15"/>
  <c r="N35" i="15"/>
  <c r="J35" i="15"/>
  <c r="AH35" i="15" s="1"/>
  <c r="AJ35" i="15" s="1"/>
  <c r="W34" i="15"/>
  <c r="S34" i="15"/>
  <c r="N34" i="15"/>
  <c r="J34" i="15"/>
  <c r="AD34" i="15" s="1"/>
  <c r="W33" i="15"/>
  <c r="S33" i="15"/>
  <c r="N33" i="15"/>
  <c r="J33" i="15"/>
  <c r="AH33" i="15" s="1"/>
  <c r="AJ33" i="15" s="1"/>
  <c r="W32" i="15"/>
  <c r="S32" i="15"/>
  <c r="N32" i="15"/>
  <c r="J32" i="15"/>
  <c r="AD32" i="15" s="1"/>
  <c r="W30" i="15"/>
  <c r="S30" i="15"/>
  <c r="N30" i="15"/>
  <c r="W28" i="15"/>
  <c r="S28" i="15"/>
  <c r="N28" i="15"/>
  <c r="J28" i="15"/>
  <c r="AD28" i="15" s="1"/>
  <c r="W27" i="15"/>
  <c r="S27" i="15"/>
  <c r="N27" i="15"/>
  <c r="J27" i="15"/>
  <c r="M27" i="15" s="1"/>
  <c r="W26" i="15"/>
  <c r="N26" i="15"/>
  <c r="J26" i="15"/>
  <c r="AD26" i="15" s="1"/>
  <c r="W25" i="15"/>
  <c r="S25" i="15"/>
  <c r="N25" i="15"/>
  <c r="J25" i="15"/>
  <c r="AH25" i="15" s="1"/>
  <c r="AJ25" i="15" s="1"/>
  <c r="W24" i="15"/>
  <c r="S24" i="15"/>
  <c r="N24" i="15"/>
  <c r="J24" i="15"/>
  <c r="M24" i="15" s="1"/>
  <c r="AH20" i="15"/>
  <c r="AJ20" i="15" s="1"/>
  <c r="AD20" i="15"/>
  <c r="W20" i="15"/>
  <c r="V20" i="15"/>
  <c r="S20" i="15"/>
  <c r="R20" i="15"/>
  <c r="N20" i="15"/>
  <c r="M20" i="15"/>
  <c r="O20" i="15" s="1"/>
  <c r="W18" i="15"/>
  <c r="S18" i="15"/>
  <c r="N18" i="15"/>
  <c r="W15" i="15"/>
  <c r="S15" i="15"/>
  <c r="N15" i="15"/>
  <c r="J15" i="15"/>
  <c r="AH15" i="15" s="1"/>
  <c r="AJ15" i="15" s="1"/>
  <c r="W14" i="15"/>
  <c r="S14" i="15"/>
  <c r="N14" i="15"/>
  <c r="J14" i="15"/>
  <c r="AD14" i="15" s="1"/>
  <c r="W13" i="15"/>
  <c r="S13" i="15"/>
  <c r="N13" i="15"/>
  <c r="J13" i="15"/>
  <c r="W12" i="15"/>
  <c r="S12" i="15"/>
  <c r="N12" i="15"/>
  <c r="J12" i="15"/>
  <c r="AH12" i="15" s="1"/>
  <c r="AJ12" i="15" s="1"/>
  <c r="W11" i="15"/>
  <c r="S11" i="15"/>
  <c r="N11" i="15"/>
  <c r="J11" i="15"/>
  <c r="M11" i="15" s="1"/>
  <c r="W10" i="15"/>
  <c r="S10" i="15"/>
  <c r="N10" i="15"/>
  <c r="J10" i="15"/>
  <c r="AH10" i="15" s="1"/>
  <c r="AJ10" i="15" s="1"/>
  <c r="W9" i="15"/>
  <c r="S9" i="15"/>
  <c r="N9" i="15"/>
  <c r="J9" i="15"/>
  <c r="AD9" i="15" s="1"/>
  <c r="W8" i="15"/>
  <c r="S8" i="15"/>
  <c r="N8" i="15"/>
  <c r="J8" i="15"/>
  <c r="R8" i="15" s="1"/>
  <c r="AH7" i="15"/>
  <c r="AJ7" i="15" s="1"/>
  <c r="AD7" i="15"/>
  <c r="AE7" i="15" s="1"/>
  <c r="AA7" i="15"/>
  <c r="W7" i="15"/>
  <c r="S7" i="15"/>
  <c r="P7" i="15"/>
  <c r="N7" i="15"/>
  <c r="W5" i="15"/>
  <c r="S5" i="15"/>
  <c r="N5" i="15"/>
  <c r="J5" i="15"/>
  <c r="AD5" i="15" s="1"/>
  <c r="AE5" i="15" s="1"/>
  <c r="W4" i="15"/>
  <c r="S4" i="15"/>
  <c r="N4" i="15"/>
  <c r="J4" i="15"/>
  <c r="M4" i="15" s="1"/>
  <c r="D109" i="1"/>
  <c r="C106" i="2" s="1"/>
  <c r="D108" i="1"/>
  <c r="C105" i="2" s="1"/>
  <c r="W96" i="13"/>
  <c r="S96" i="13"/>
  <c r="N96" i="13"/>
  <c r="W97" i="13"/>
  <c r="S97" i="13"/>
  <c r="N97" i="13"/>
  <c r="W95" i="13"/>
  <c r="S95" i="13"/>
  <c r="N95" i="13"/>
  <c r="J95" i="13"/>
  <c r="AH95" i="13" s="1"/>
  <c r="AJ95" i="13" s="1"/>
  <c r="W93" i="13"/>
  <c r="S93" i="13"/>
  <c r="N93" i="13"/>
  <c r="J93" i="13"/>
  <c r="AH93" i="13" s="1"/>
  <c r="AJ93" i="13" s="1"/>
  <c r="W89" i="13"/>
  <c r="S89" i="13"/>
  <c r="N89" i="13"/>
  <c r="D89" i="13"/>
  <c r="J89" i="13" s="1"/>
  <c r="W88" i="13"/>
  <c r="S88" i="13"/>
  <c r="N88" i="13"/>
  <c r="J88" i="13"/>
  <c r="M88" i="13" s="1"/>
  <c r="W87" i="13"/>
  <c r="S87" i="13"/>
  <c r="N87" i="13"/>
  <c r="J87" i="13"/>
  <c r="AH87" i="13" s="1"/>
  <c r="AJ87" i="13" s="1"/>
  <c r="W86" i="13"/>
  <c r="S86" i="13"/>
  <c r="N86" i="13"/>
  <c r="J86" i="13"/>
  <c r="AH86" i="13" s="1"/>
  <c r="AJ86" i="13" s="1"/>
  <c r="W79" i="13"/>
  <c r="S79" i="13"/>
  <c r="N79" i="13"/>
  <c r="W78" i="13"/>
  <c r="S78" i="13"/>
  <c r="N78" i="13"/>
  <c r="W76" i="13"/>
  <c r="S76" i="13"/>
  <c r="N76" i="13"/>
  <c r="W75" i="13"/>
  <c r="S75" i="13"/>
  <c r="N75" i="13"/>
  <c r="W73" i="13"/>
  <c r="S73" i="13"/>
  <c r="N73" i="13"/>
  <c r="W72" i="13"/>
  <c r="S72" i="13"/>
  <c r="N72" i="13"/>
  <c r="W70" i="13"/>
  <c r="S70" i="13"/>
  <c r="N70" i="13"/>
  <c r="J70" i="13"/>
  <c r="AH70" i="13" s="1"/>
  <c r="AJ70" i="13" s="1"/>
  <c r="W69" i="13"/>
  <c r="S69" i="13"/>
  <c r="N69" i="13"/>
  <c r="J69" i="13"/>
  <c r="AH69" i="13" s="1"/>
  <c r="AJ69" i="13" s="1"/>
  <c r="W66" i="13"/>
  <c r="S66" i="13"/>
  <c r="N66" i="13"/>
  <c r="J66" i="13"/>
  <c r="AH66" i="13" s="1"/>
  <c r="AJ66" i="13" s="1"/>
  <c r="W65" i="13"/>
  <c r="S65" i="13"/>
  <c r="N65" i="13"/>
  <c r="J65" i="13"/>
  <c r="AH65" i="13" s="1"/>
  <c r="AJ65" i="13" s="1"/>
  <c r="W58" i="13"/>
  <c r="S58" i="13"/>
  <c r="N58" i="13"/>
  <c r="W57" i="13"/>
  <c r="S57" i="13"/>
  <c r="N57" i="13"/>
  <c r="W55" i="13"/>
  <c r="S55" i="13"/>
  <c r="N55" i="13"/>
  <c r="J55" i="13"/>
  <c r="AH55" i="13" s="1"/>
  <c r="AJ55" i="13" s="1"/>
  <c r="W54" i="13"/>
  <c r="S54" i="13"/>
  <c r="N54" i="13"/>
  <c r="J54" i="13"/>
  <c r="AH54" i="13" s="1"/>
  <c r="AJ54" i="13" s="1"/>
  <c r="W51" i="13"/>
  <c r="S51" i="13"/>
  <c r="N51" i="13"/>
  <c r="J51" i="13"/>
  <c r="AH51" i="13" s="1"/>
  <c r="AJ51" i="13" s="1"/>
  <c r="W50" i="13"/>
  <c r="S50" i="13"/>
  <c r="N50" i="13"/>
  <c r="J50" i="13"/>
  <c r="AH50" i="13" s="1"/>
  <c r="AJ50" i="13" s="1"/>
  <c r="W43" i="13"/>
  <c r="S43" i="13"/>
  <c r="N43" i="13"/>
  <c r="W42" i="13"/>
  <c r="S42" i="13"/>
  <c r="N42" i="13"/>
  <c r="W39" i="13"/>
  <c r="S39" i="13"/>
  <c r="N39" i="13"/>
  <c r="J39" i="13"/>
  <c r="AH39" i="13" s="1"/>
  <c r="AJ39" i="13" s="1"/>
  <c r="D24" i="5"/>
  <c r="C20" i="19" s="1"/>
  <c r="D23" i="5"/>
  <c r="C19" i="19" s="1"/>
  <c r="W29" i="13"/>
  <c r="S29" i="13"/>
  <c r="N29" i="13"/>
  <c r="W15" i="13"/>
  <c r="S15" i="13"/>
  <c r="N15" i="13"/>
  <c r="AH15" i="13"/>
  <c r="AJ15" i="13" s="1"/>
  <c r="W26" i="13"/>
  <c r="S26" i="13"/>
  <c r="N26" i="13"/>
  <c r="J26" i="13"/>
  <c r="AH26" i="13" s="1"/>
  <c r="AJ26" i="13" s="1"/>
  <c r="W25" i="13"/>
  <c r="S25" i="13"/>
  <c r="N25" i="13"/>
  <c r="J25" i="13"/>
  <c r="AH25" i="13" s="1"/>
  <c r="AJ25" i="13" s="1"/>
  <c r="W8" i="13"/>
  <c r="S8" i="13"/>
  <c r="N8" i="13"/>
  <c r="J8" i="13"/>
  <c r="J134" i="13"/>
  <c r="J139" i="13" s="1"/>
  <c r="J140" i="13" s="1"/>
  <c r="Y2" i="13" s="1"/>
  <c r="M114" i="13"/>
  <c r="T106" i="13"/>
  <c r="W103" i="13"/>
  <c r="S103" i="13"/>
  <c r="N103" i="13"/>
  <c r="J103" i="13"/>
  <c r="AD103" i="13" s="1"/>
  <c r="AE103" i="13" s="1"/>
  <c r="W102" i="13"/>
  <c r="S102" i="13"/>
  <c r="N102" i="13"/>
  <c r="J102" i="13"/>
  <c r="AH102" i="13" s="1"/>
  <c r="AJ102" i="13" s="1"/>
  <c r="W101" i="13"/>
  <c r="S101" i="13"/>
  <c r="N101" i="13"/>
  <c r="J101" i="13"/>
  <c r="AH101" i="13" s="1"/>
  <c r="AJ101" i="13" s="1"/>
  <c r="AH100" i="13"/>
  <c r="AJ100" i="13" s="1"/>
  <c r="AD100" i="13"/>
  <c r="W100" i="13"/>
  <c r="V100" i="13"/>
  <c r="S100" i="13"/>
  <c r="R100" i="13"/>
  <c r="N100" i="13"/>
  <c r="M100" i="13"/>
  <c r="O100" i="13" s="1"/>
  <c r="P100" i="13" s="1"/>
  <c r="AH99" i="13"/>
  <c r="AJ99" i="13" s="1"/>
  <c r="AD99" i="13"/>
  <c r="W99" i="13"/>
  <c r="V99" i="13"/>
  <c r="S99" i="13"/>
  <c r="R99" i="13"/>
  <c r="N99" i="13"/>
  <c r="M99" i="13"/>
  <c r="O99" i="13" s="1"/>
  <c r="P99" i="13" s="1"/>
  <c r="W92" i="13"/>
  <c r="S92" i="13"/>
  <c r="N92" i="13"/>
  <c r="W91" i="13"/>
  <c r="S91" i="13"/>
  <c r="N91" i="13"/>
  <c r="W90" i="13"/>
  <c r="S90" i="13"/>
  <c r="N90" i="13"/>
  <c r="J90" i="13"/>
  <c r="W85" i="13"/>
  <c r="S85" i="13"/>
  <c r="N85" i="13"/>
  <c r="D85" i="13"/>
  <c r="J85" i="13" s="1"/>
  <c r="AH85" i="13" s="1"/>
  <c r="AJ85" i="13" s="1"/>
  <c r="W84" i="13"/>
  <c r="S84" i="13"/>
  <c r="N84" i="13"/>
  <c r="J84" i="13"/>
  <c r="M84" i="13" s="1"/>
  <c r="O84" i="13" s="1"/>
  <c r="W83" i="13"/>
  <c r="S83" i="13"/>
  <c r="N83" i="13"/>
  <c r="J83" i="13"/>
  <c r="AH83" i="13" s="1"/>
  <c r="AJ83" i="13" s="1"/>
  <c r="W82" i="13"/>
  <c r="S82" i="13"/>
  <c r="N82" i="13"/>
  <c r="J82" i="13"/>
  <c r="W68" i="13"/>
  <c r="S68" i="13"/>
  <c r="N68" i="13"/>
  <c r="J68" i="13"/>
  <c r="AH68" i="13" s="1"/>
  <c r="AJ68" i="13" s="1"/>
  <c r="W67" i="13"/>
  <c r="S67" i="13"/>
  <c r="N67" i="13"/>
  <c r="J67" i="13"/>
  <c r="M67" i="13" s="1"/>
  <c r="W64" i="13"/>
  <c r="S64" i="13"/>
  <c r="N64" i="13"/>
  <c r="J64" i="13"/>
  <c r="AH64" i="13" s="1"/>
  <c r="AJ64" i="13" s="1"/>
  <c r="W63" i="13"/>
  <c r="S63" i="13"/>
  <c r="N63" i="13"/>
  <c r="J63" i="13"/>
  <c r="AH63" i="13" s="1"/>
  <c r="AJ63" i="13" s="1"/>
  <c r="W62" i="13"/>
  <c r="S62" i="13"/>
  <c r="N62" i="13"/>
  <c r="J62" i="13"/>
  <c r="M62" i="13" s="1"/>
  <c r="O62" i="13" s="1"/>
  <c r="W61" i="13"/>
  <c r="S61" i="13"/>
  <c r="N61" i="13"/>
  <c r="J61" i="13"/>
  <c r="AH61" i="13" s="1"/>
  <c r="AJ61" i="13" s="1"/>
  <c r="W60" i="13"/>
  <c r="S60" i="13"/>
  <c r="N60" i="13"/>
  <c r="J60" i="13"/>
  <c r="AH60" i="13" s="1"/>
  <c r="AJ60" i="13" s="1"/>
  <c r="W53" i="13"/>
  <c r="N53" i="13"/>
  <c r="J53" i="13"/>
  <c r="W52" i="13"/>
  <c r="S52" i="13"/>
  <c r="N52" i="13"/>
  <c r="J52" i="13"/>
  <c r="AH52" i="13" s="1"/>
  <c r="AJ52" i="13" s="1"/>
  <c r="W49" i="13"/>
  <c r="S49" i="13"/>
  <c r="N49" i="13"/>
  <c r="J49" i="13"/>
  <c r="R49" i="13" s="1"/>
  <c r="W48" i="13"/>
  <c r="S48" i="13"/>
  <c r="N48" i="13"/>
  <c r="J48" i="13"/>
  <c r="AH48" i="13" s="1"/>
  <c r="AJ48" i="13" s="1"/>
  <c r="W47" i="13"/>
  <c r="S47" i="13"/>
  <c r="N47" i="13"/>
  <c r="J47" i="13"/>
  <c r="M47" i="13" s="1"/>
  <c r="O47" i="13" s="1"/>
  <c r="W46" i="13"/>
  <c r="S46" i="13"/>
  <c r="N46" i="13"/>
  <c r="J46" i="13"/>
  <c r="M46" i="13" s="1"/>
  <c r="O46" i="13" s="1"/>
  <c r="W45" i="13"/>
  <c r="S45" i="13"/>
  <c r="N45" i="13"/>
  <c r="J45" i="13"/>
  <c r="AH45" i="13" s="1"/>
  <c r="AJ45" i="13" s="1"/>
  <c r="W40" i="13"/>
  <c r="S40" i="13"/>
  <c r="N40" i="13"/>
  <c r="J40" i="13"/>
  <c r="V40" i="13" s="1"/>
  <c r="W38" i="13"/>
  <c r="N38" i="13"/>
  <c r="J38" i="13"/>
  <c r="W37" i="13"/>
  <c r="S37" i="13"/>
  <c r="N37" i="13"/>
  <c r="J37" i="13"/>
  <c r="M37" i="13" s="1"/>
  <c r="W36" i="13"/>
  <c r="S36" i="13"/>
  <c r="N36" i="13"/>
  <c r="J36" i="13"/>
  <c r="AH36" i="13" s="1"/>
  <c r="AJ36" i="13" s="1"/>
  <c r="W32" i="13"/>
  <c r="S32" i="13"/>
  <c r="N32" i="13"/>
  <c r="W28" i="13"/>
  <c r="S28" i="13"/>
  <c r="N28" i="13"/>
  <c r="W24" i="13"/>
  <c r="S24" i="13"/>
  <c r="N24" i="13"/>
  <c r="J24" i="13"/>
  <c r="R24" i="13" s="1"/>
  <c r="W23" i="13"/>
  <c r="S23" i="13"/>
  <c r="N23" i="13"/>
  <c r="J23" i="13"/>
  <c r="W22" i="13"/>
  <c r="S22" i="13"/>
  <c r="N22" i="13"/>
  <c r="J22" i="13"/>
  <c r="AH22" i="13" s="1"/>
  <c r="AJ22" i="13" s="1"/>
  <c r="W14" i="13"/>
  <c r="S14" i="13"/>
  <c r="N14" i="13"/>
  <c r="W10" i="13"/>
  <c r="S10" i="13"/>
  <c r="N10" i="13"/>
  <c r="J10" i="13"/>
  <c r="W9" i="13"/>
  <c r="S9" i="13"/>
  <c r="N9" i="13"/>
  <c r="J9" i="13"/>
  <c r="AH7" i="13"/>
  <c r="AJ7" i="13" s="1"/>
  <c r="AD7" i="13"/>
  <c r="AE7" i="13" s="1"/>
  <c r="AA7" i="13"/>
  <c r="W7" i="13"/>
  <c r="S7" i="13"/>
  <c r="P7" i="13"/>
  <c r="N7" i="13"/>
  <c r="W5" i="13"/>
  <c r="S5" i="13"/>
  <c r="N5" i="13"/>
  <c r="J5" i="13"/>
  <c r="R5" i="13" s="1"/>
  <c r="W4" i="13"/>
  <c r="S4" i="13"/>
  <c r="N4" i="13"/>
  <c r="J4" i="13"/>
  <c r="M4" i="13" s="1"/>
  <c r="D11" i="5"/>
  <c r="D64" i="1"/>
  <c r="C61" i="2" s="1"/>
  <c r="J87" i="12"/>
  <c r="AH87" i="12" s="1"/>
  <c r="AJ87" i="12" s="1"/>
  <c r="D82" i="12"/>
  <c r="AB87" i="12"/>
  <c r="W87" i="12"/>
  <c r="S87" i="12"/>
  <c r="N87" i="12"/>
  <c r="AB86" i="12"/>
  <c r="W86" i="12"/>
  <c r="S86" i="12"/>
  <c r="N86" i="12"/>
  <c r="M86" i="12"/>
  <c r="O86" i="12" s="1"/>
  <c r="J86" i="12"/>
  <c r="AH86" i="12" s="1"/>
  <c r="AJ86" i="12" s="1"/>
  <c r="W18" i="12"/>
  <c r="N18" i="12"/>
  <c r="J18" i="12"/>
  <c r="AH18" i="12" s="1"/>
  <c r="AJ18" i="12" s="1"/>
  <c r="N30" i="12"/>
  <c r="S30" i="12"/>
  <c r="W30" i="12"/>
  <c r="N31" i="12"/>
  <c r="W31" i="12"/>
  <c r="Y11" i="5"/>
  <c r="M11" i="5"/>
  <c r="J11" i="5"/>
  <c r="H11" i="5"/>
  <c r="J120" i="12"/>
  <c r="J125" i="12" s="1"/>
  <c r="J126" i="12" s="1"/>
  <c r="Y2" i="12" s="1"/>
  <c r="AB30" i="12" s="1"/>
  <c r="M100" i="12"/>
  <c r="T92" i="12"/>
  <c r="W89" i="12"/>
  <c r="S89" i="12"/>
  <c r="N89" i="12"/>
  <c r="J89" i="12"/>
  <c r="AD89" i="12" s="1"/>
  <c r="AE89" i="12" s="1"/>
  <c r="W88" i="12"/>
  <c r="S88" i="12"/>
  <c r="N88" i="12"/>
  <c r="AH88" i="12"/>
  <c r="AJ88" i="12" s="1"/>
  <c r="W85" i="12"/>
  <c r="S85" i="12"/>
  <c r="N85" i="12"/>
  <c r="W84" i="12"/>
  <c r="S84" i="12"/>
  <c r="N84" i="12"/>
  <c r="W83" i="12"/>
  <c r="S83" i="12"/>
  <c r="N83" i="12"/>
  <c r="W82" i="12"/>
  <c r="S82" i="12"/>
  <c r="N82" i="12"/>
  <c r="W81" i="12"/>
  <c r="S81" i="12"/>
  <c r="N81" i="12"/>
  <c r="J81" i="12"/>
  <c r="M81" i="12" s="1"/>
  <c r="O81" i="12" s="1"/>
  <c r="W79" i="12"/>
  <c r="S79" i="12"/>
  <c r="N79" i="12"/>
  <c r="J79" i="12"/>
  <c r="M79" i="12" s="1"/>
  <c r="W78" i="12"/>
  <c r="S78" i="12"/>
  <c r="N78" i="12"/>
  <c r="W77" i="12"/>
  <c r="S77" i="12"/>
  <c r="N77" i="12"/>
  <c r="J77" i="12"/>
  <c r="R77" i="12" s="1"/>
  <c r="W76" i="12"/>
  <c r="S76" i="12"/>
  <c r="N76" i="12"/>
  <c r="D76" i="12"/>
  <c r="J76" i="12" s="1"/>
  <c r="W75" i="12"/>
  <c r="S75" i="12"/>
  <c r="N75" i="12"/>
  <c r="J75" i="12"/>
  <c r="AD75" i="12" s="1"/>
  <c r="W74" i="12"/>
  <c r="S74" i="12"/>
  <c r="N74" i="12"/>
  <c r="J74" i="12"/>
  <c r="V74" i="12" s="1"/>
  <c r="W73" i="12"/>
  <c r="S73" i="12"/>
  <c r="N73" i="12"/>
  <c r="J73" i="12"/>
  <c r="W72" i="12"/>
  <c r="S72" i="12"/>
  <c r="N72" i="12"/>
  <c r="J72" i="12"/>
  <c r="AD72" i="12" s="1"/>
  <c r="W66" i="12"/>
  <c r="N66" i="12"/>
  <c r="W65" i="12"/>
  <c r="S65" i="12"/>
  <c r="N65" i="12"/>
  <c r="W64" i="12"/>
  <c r="S64" i="12"/>
  <c r="N64" i="12"/>
  <c r="W60" i="12"/>
  <c r="S60" i="12"/>
  <c r="N60" i="12"/>
  <c r="J60" i="12"/>
  <c r="AD60" i="12" s="1"/>
  <c r="W57" i="12"/>
  <c r="N57" i="12"/>
  <c r="W56" i="12"/>
  <c r="S56" i="12"/>
  <c r="N56" i="12"/>
  <c r="W55" i="12"/>
  <c r="S55" i="12"/>
  <c r="N55" i="12"/>
  <c r="W53" i="12"/>
  <c r="N53" i="12"/>
  <c r="W52" i="12"/>
  <c r="S52" i="12"/>
  <c r="N52" i="12"/>
  <c r="W51" i="12"/>
  <c r="S51" i="12"/>
  <c r="N51" i="12"/>
  <c r="W49" i="12"/>
  <c r="N49" i="12"/>
  <c r="W48" i="12"/>
  <c r="S48" i="12"/>
  <c r="N48" i="12"/>
  <c r="W47" i="12"/>
  <c r="S47" i="12"/>
  <c r="N47" i="12"/>
  <c r="W45" i="12"/>
  <c r="S45" i="12"/>
  <c r="N45" i="12"/>
  <c r="J45" i="12"/>
  <c r="M45" i="12" s="1"/>
  <c r="W44" i="12"/>
  <c r="S44" i="12"/>
  <c r="N44" i="12"/>
  <c r="J44" i="12"/>
  <c r="W43" i="12"/>
  <c r="S43" i="12"/>
  <c r="N43" i="12"/>
  <c r="J43" i="12"/>
  <c r="J48" i="12" s="1"/>
  <c r="W42" i="12"/>
  <c r="S42" i="12"/>
  <c r="N42" i="12"/>
  <c r="J42" i="12"/>
  <c r="J47" i="12" s="1"/>
  <c r="W40" i="12"/>
  <c r="N40" i="12"/>
  <c r="W39" i="12"/>
  <c r="S39" i="12"/>
  <c r="N39" i="12"/>
  <c r="W38" i="12"/>
  <c r="S38" i="12"/>
  <c r="N38" i="12"/>
  <c r="W36" i="12"/>
  <c r="S36" i="12"/>
  <c r="N36" i="12"/>
  <c r="J36" i="12"/>
  <c r="M36" i="12" s="1"/>
  <c r="W35" i="12"/>
  <c r="S35" i="12"/>
  <c r="N35" i="12"/>
  <c r="J35" i="12"/>
  <c r="AD35" i="12" s="1"/>
  <c r="W34" i="12"/>
  <c r="S34" i="12"/>
  <c r="N34" i="12"/>
  <c r="J34" i="12"/>
  <c r="W33" i="12"/>
  <c r="S33" i="12"/>
  <c r="N33" i="12"/>
  <c r="J33" i="12"/>
  <c r="M33" i="12" s="1"/>
  <c r="W29" i="12"/>
  <c r="S29" i="12"/>
  <c r="N29" i="12"/>
  <c r="W27" i="12"/>
  <c r="S27" i="12"/>
  <c r="N27" i="12"/>
  <c r="J27" i="12"/>
  <c r="AD27" i="12" s="1"/>
  <c r="W26" i="12"/>
  <c r="N26" i="12"/>
  <c r="J26" i="12"/>
  <c r="AH26" i="12" s="1"/>
  <c r="AJ26" i="12" s="1"/>
  <c r="W25" i="12"/>
  <c r="S25" i="12"/>
  <c r="N25" i="12"/>
  <c r="J25" i="12"/>
  <c r="AH25" i="12" s="1"/>
  <c r="AJ25" i="12" s="1"/>
  <c r="W21" i="12"/>
  <c r="S21" i="12"/>
  <c r="N21" i="12"/>
  <c r="W20" i="12"/>
  <c r="S20" i="12"/>
  <c r="N20" i="12"/>
  <c r="W17" i="12"/>
  <c r="N17" i="12"/>
  <c r="J17" i="12"/>
  <c r="W16" i="12"/>
  <c r="S16" i="12"/>
  <c r="N16" i="12"/>
  <c r="J16" i="12"/>
  <c r="AH16" i="12" s="1"/>
  <c r="AJ16" i="12" s="1"/>
  <c r="W12" i="12"/>
  <c r="S12" i="12"/>
  <c r="N12" i="12"/>
  <c r="W11" i="12"/>
  <c r="S11" i="12"/>
  <c r="N11" i="12"/>
  <c r="W9" i="12"/>
  <c r="S9" i="12"/>
  <c r="N9" i="12"/>
  <c r="J9" i="12"/>
  <c r="AD9" i="12" s="1"/>
  <c r="W8" i="12"/>
  <c r="S8" i="12"/>
  <c r="N8" i="12"/>
  <c r="J8" i="12"/>
  <c r="AH8" i="12" s="1"/>
  <c r="AJ8" i="12" s="1"/>
  <c r="AH7" i="12"/>
  <c r="AJ7" i="12" s="1"/>
  <c r="AD7" i="12"/>
  <c r="AE7" i="12" s="1"/>
  <c r="AA7" i="12"/>
  <c r="W7" i="12"/>
  <c r="S7" i="12"/>
  <c r="P7" i="12"/>
  <c r="N7" i="12"/>
  <c r="W5" i="12"/>
  <c r="S5" i="12"/>
  <c r="N5" i="12"/>
  <c r="J5" i="12"/>
  <c r="AH5" i="12" s="1"/>
  <c r="AJ5" i="12" s="1"/>
  <c r="W4" i="12"/>
  <c r="S4" i="12"/>
  <c r="N4" i="12"/>
  <c r="J4" i="12"/>
  <c r="AH4" i="12" s="1"/>
  <c r="AB24" i="9"/>
  <c r="AD24" i="9" s="1"/>
  <c r="Y24" i="9"/>
  <c r="Q24" i="9"/>
  <c r="L24" i="9"/>
  <c r="M24" i="9" s="1"/>
  <c r="J24" i="9"/>
  <c r="H24" i="9"/>
  <c r="I22" i="9"/>
  <c r="D42" i="1"/>
  <c r="C39" i="2" s="1"/>
  <c r="D43" i="1"/>
  <c r="C40" i="2" s="1"/>
  <c r="D41" i="1"/>
  <c r="C38" i="2" s="1"/>
  <c r="D40" i="1"/>
  <c r="C37" i="2" s="1"/>
  <c r="L36" i="1"/>
  <c r="X250" i="8"/>
  <c r="O250" i="8"/>
  <c r="X249" i="8"/>
  <c r="O249" i="8"/>
  <c r="X248" i="8"/>
  <c r="O248" i="8"/>
  <c r="X247" i="8"/>
  <c r="O247" i="8"/>
  <c r="X238" i="8"/>
  <c r="T238" i="8"/>
  <c r="O238" i="8"/>
  <c r="K238" i="8"/>
  <c r="AE238" i="8" s="1"/>
  <c r="X227" i="8"/>
  <c r="T227" i="8"/>
  <c r="O227" i="8"/>
  <c r="K227" i="8"/>
  <c r="AI227" i="8" s="1"/>
  <c r="AK227" i="8" s="1"/>
  <c r="X254" i="8"/>
  <c r="T254" i="8"/>
  <c r="O254" i="8"/>
  <c r="X253" i="8"/>
  <c r="T253" i="8"/>
  <c r="O253" i="8"/>
  <c r="X214" i="8"/>
  <c r="T214" i="8"/>
  <c r="O214" i="8"/>
  <c r="K214" i="8"/>
  <c r="AI214" i="8" s="1"/>
  <c r="AK214" i="8" s="1"/>
  <c r="D35" i="1"/>
  <c r="C32" i="2" s="1"/>
  <c r="X205" i="8"/>
  <c r="T205" i="8"/>
  <c r="O205" i="8"/>
  <c r="AE205" i="8"/>
  <c r="AE29" i="1" l="1"/>
  <c r="E26" i="2"/>
  <c r="AE9" i="1"/>
  <c r="AE28" i="1"/>
  <c r="AE62" i="1"/>
  <c r="AE80" i="1"/>
  <c r="AB11" i="5"/>
  <c r="AD11" i="5" s="1"/>
  <c r="C8" i="19"/>
  <c r="L35" i="1"/>
  <c r="U29" i="1"/>
  <c r="AB11" i="13"/>
  <c r="AC11" i="13" s="1"/>
  <c r="AE11" i="13" s="1"/>
  <c r="AB18" i="13"/>
  <c r="AC18" i="13" s="1"/>
  <c r="AE18" i="13" s="1"/>
  <c r="AB12" i="13"/>
  <c r="AC12" i="13" s="1"/>
  <c r="AE12" i="13" s="1"/>
  <c r="J14" i="13"/>
  <c r="D14" i="13" s="1"/>
  <c r="J91" i="13"/>
  <c r="AD91" i="13" s="1"/>
  <c r="J92" i="13"/>
  <c r="AH8" i="13"/>
  <c r="AJ8" i="13" s="1"/>
  <c r="U9" i="1"/>
  <c r="S10" i="1"/>
  <c r="E7" i="2" s="1"/>
  <c r="H5" i="1"/>
  <c r="I5" i="1"/>
  <c r="J5" i="1" s="1"/>
  <c r="U28" i="1"/>
  <c r="H55" i="1"/>
  <c r="I55" i="1"/>
  <c r="J55" i="1" s="1"/>
  <c r="I53" i="1"/>
  <c r="J53" i="1" s="1"/>
  <c r="U80" i="1"/>
  <c r="S6" i="1"/>
  <c r="E3" i="2" s="1"/>
  <c r="Q29" i="1"/>
  <c r="S5" i="1"/>
  <c r="AE5" i="1" s="1"/>
  <c r="N303" i="8"/>
  <c r="P303" i="8" s="1"/>
  <c r="AI301" i="8"/>
  <c r="AK301" i="8" s="1"/>
  <c r="S303" i="8"/>
  <c r="N301" i="8"/>
  <c r="P301" i="8" s="1"/>
  <c r="W301" i="8"/>
  <c r="AE303" i="8"/>
  <c r="AF303" i="8" s="1"/>
  <c r="H53" i="1"/>
  <c r="S26" i="1"/>
  <c r="U62" i="1"/>
  <c r="J21" i="16"/>
  <c r="AD21" i="16" s="1"/>
  <c r="R18" i="16"/>
  <c r="R14" i="16"/>
  <c r="AH16" i="16"/>
  <c r="AJ16" i="16" s="1"/>
  <c r="M13" i="16"/>
  <c r="AD30" i="16"/>
  <c r="AE30" i="16" s="1"/>
  <c r="M19" i="16"/>
  <c r="O19" i="16" s="1"/>
  <c r="P24" i="16"/>
  <c r="R32" i="16"/>
  <c r="AB5" i="16"/>
  <c r="AC5" i="16" s="1"/>
  <c r="M12" i="16"/>
  <c r="AB25" i="16"/>
  <c r="R29" i="16"/>
  <c r="V30" i="16"/>
  <c r="Y30" i="16" s="1"/>
  <c r="R31" i="16"/>
  <c r="R23" i="16"/>
  <c r="AD18" i="16"/>
  <c r="AD27" i="16"/>
  <c r="AE27" i="16" s="1"/>
  <c r="V12" i="16"/>
  <c r="P16" i="16"/>
  <c r="M22" i="16"/>
  <c r="O22" i="16" s="1"/>
  <c r="R26" i="16"/>
  <c r="AH30" i="16"/>
  <c r="AJ30" i="16" s="1"/>
  <c r="AD31" i="16"/>
  <c r="AE31" i="16" s="1"/>
  <c r="M36" i="16"/>
  <c r="O36" i="16" s="1"/>
  <c r="P36" i="16" s="1"/>
  <c r="M28" i="16"/>
  <c r="O28" i="16" s="1"/>
  <c r="AD32" i="16"/>
  <c r="AE32" i="16" s="1"/>
  <c r="AH12" i="16"/>
  <c r="AJ12" i="16" s="1"/>
  <c r="V16" i="16"/>
  <c r="M32" i="16"/>
  <c r="M33" i="16"/>
  <c r="O33" i="16" s="1"/>
  <c r="J11" i="16"/>
  <c r="M11" i="16" s="1"/>
  <c r="O11" i="16" s="1"/>
  <c r="M9" i="16"/>
  <c r="O9" i="16" s="1"/>
  <c r="V8" i="16"/>
  <c r="AH8" i="16"/>
  <c r="AJ8" i="16" s="1"/>
  <c r="M10" i="16"/>
  <c r="AH10" i="16"/>
  <c r="AJ10" i="16" s="1"/>
  <c r="V10" i="16"/>
  <c r="O18" i="16"/>
  <c r="O27" i="16"/>
  <c r="P27" i="16" s="1"/>
  <c r="P17" i="16"/>
  <c r="AB4" i="16"/>
  <c r="AC4" i="16" s="1"/>
  <c r="V7" i="16"/>
  <c r="R10" i="16"/>
  <c r="M14" i="16"/>
  <c r="AH14" i="16"/>
  <c r="AJ14" i="16" s="1"/>
  <c r="V14" i="16"/>
  <c r="P19" i="16"/>
  <c r="O26" i="16"/>
  <c r="P26" i="16" s="1"/>
  <c r="AB30" i="16"/>
  <c r="AB24" i="16"/>
  <c r="AB16" i="16"/>
  <c r="AB37" i="16"/>
  <c r="AB29" i="16"/>
  <c r="AB23" i="16"/>
  <c r="AB14" i="16"/>
  <c r="AB10" i="16"/>
  <c r="AB36" i="16"/>
  <c r="AB22" i="16"/>
  <c r="AB13" i="16"/>
  <c r="AB11" i="16"/>
  <c r="AB9" i="16"/>
  <c r="AB35" i="16"/>
  <c r="AB21" i="16"/>
  <c r="AB12" i="16"/>
  <c r="AB8" i="16"/>
  <c r="AB33" i="16"/>
  <c r="AB19" i="16"/>
  <c r="AB32" i="16"/>
  <c r="AB27" i="16"/>
  <c r="AB18" i="16"/>
  <c r="P25" i="16"/>
  <c r="M29" i="16"/>
  <c r="AH29" i="16"/>
  <c r="AJ29" i="16" s="1"/>
  <c r="V29" i="16"/>
  <c r="AB31" i="16"/>
  <c r="P31" i="16"/>
  <c r="M7" i="16"/>
  <c r="AB7" i="16"/>
  <c r="O13" i="16"/>
  <c r="P13" i="16" s="1"/>
  <c r="AB20" i="16"/>
  <c r="M23" i="16"/>
  <c r="AH23" i="16"/>
  <c r="AJ23" i="16" s="1"/>
  <c r="V23" i="16"/>
  <c r="AB28" i="16"/>
  <c r="P30" i="16"/>
  <c r="AB34" i="16"/>
  <c r="AD10" i="16"/>
  <c r="AE10" i="16" s="1"/>
  <c r="AH20" i="16"/>
  <c r="AJ20" i="16" s="1"/>
  <c r="V20" i="16"/>
  <c r="AD20" i="16"/>
  <c r="AE20" i="16" s="1"/>
  <c r="R20" i="16"/>
  <c r="M20" i="16"/>
  <c r="AD7" i="16"/>
  <c r="AE7" i="16" s="1"/>
  <c r="AB17" i="16"/>
  <c r="AB26" i="16"/>
  <c r="V9" i="16"/>
  <c r="AH9" i="16"/>
  <c r="AJ9" i="16" s="1"/>
  <c r="V13" i="16"/>
  <c r="AH13" i="16"/>
  <c r="AJ13" i="16" s="1"/>
  <c r="R16" i="16"/>
  <c r="Y16" i="16" s="1"/>
  <c r="AD16" i="16"/>
  <c r="AE16" i="16" s="1"/>
  <c r="V22" i="16"/>
  <c r="AH22" i="16"/>
  <c r="AJ22" i="16" s="1"/>
  <c r="R24" i="16"/>
  <c r="Y24" i="16" s="1"/>
  <c r="AC24" i="16" s="1"/>
  <c r="AD24" i="16"/>
  <c r="AE24" i="16" s="1"/>
  <c r="M34" i="16"/>
  <c r="V36" i="16"/>
  <c r="AH36" i="16"/>
  <c r="AJ36" i="16" s="1"/>
  <c r="M8" i="16"/>
  <c r="R17" i="16"/>
  <c r="AD17" i="16"/>
  <c r="R25" i="16"/>
  <c r="AD25" i="16"/>
  <c r="AE25" i="16" s="1"/>
  <c r="AD26" i="16"/>
  <c r="AE26" i="16" s="1"/>
  <c r="AD28" i="16"/>
  <c r="AE28" i="16" s="1"/>
  <c r="M35" i="16"/>
  <c r="V37" i="16"/>
  <c r="AH37" i="16"/>
  <c r="AJ37" i="16" s="1"/>
  <c r="O12" i="16"/>
  <c r="P12" i="16" s="1"/>
  <c r="V17" i="16"/>
  <c r="AH17" i="16"/>
  <c r="AJ17" i="16" s="1"/>
  <c r="R19" i="16"/>
  <c r="AD19" i="16"/>
  <c r="V25" i="16"/>
  <c r="AH25" i="16"/>
  <c r="AJ25" i="16" s="1"/>
  <c r="V26" i="16"/>
  <c r="AH26" i="16"/>
  <c r="AJ26" i="16" s="1"/>
  <c r="V28" i="16"/>
  <c r="V31" i="16"/>
  <c r="Y31" i="16" s="1"/>
  <c r="R33" i="16"/>
  <c r="AD33" i="16"/>
  <c r="AE33" i="16" s="1"/>
  <c r="M37" i="16"/>
  <c r="V18" i="16"/>
  <c r="AH18" i="16"/>
  <c r="AJ18" i="16" s="1"/>
  <c r="V27" i="16"/>
  <c r="AH27" i="16"/>
  <c r="AJ27" i="16" s="1"/>
  <c r="V32" i="16"/>
  <c r="R34" i="16"/>
  <c r="AD34" i="16"/>
  <c r="AE34" i="16" s="1"/>
  <c r="R8" i="16"/>
  <c r="R12" i="16"/>
  <c r="V19" i="16"/>
  <c r="V33" i="16"/>
  <c r="R35" i="16"/>
  <c r="AD35" i="16"/>
  <c r="AE35" i="16" s="1"/>
  <c r="R9" i="16"/>
  <c r="R13" i="16"/>
  <c r="R22" i="16"/>
  <c r="V34" i="16"/>
  <c r="R36" i="16"/>
  <c r="V35" i="16"/>
  <c r="R37" i="16"/>
  <c r="Q62" i="1"/>
  <c r="L54" i="1"/>
  <c r="M54" i="1" s="1"/>
  <c r="G54" i="1"/>
  <c r="Q26" i="1"/>
  <c r="M7" i="1"/>
  <c r="S7" i="1"/>
  <c r="E4" i="2" s="1"/>
  <c r="Q300" i="8"/>
  <c r="P300" i="8"/>
  <c r="Q303" i="8"/>
  <c r="P302" i="8"/>
  <c r="S300" i="8"/>
  <c r="AE300" i="8"/>
  <c r="AF300" i="8" s="1"/>
  <c r="Q301" i="8"/>
  <c r="N304" i="8"/>
  <c r="S301" i="8"/>
  <c r="Z301" i="8" s="1"/>
  <c r="W300" i="8"/>
  <c r="AI300" i="8"/>
  <c r="AK300" i="8" s="1"/>
  <c r="S302" i="8"/>
  <c r="AE302" i="8"/>
  <c r="AF302" i="8" s="1"/>
  <c r="W302" i="8"/>
  <c r="AI302" i="8"/>
  <c r="AK302" i="8" s="1"/>
  <c r="S304" i="8"/>
  <c r="AE304" i="8"/>
  <c r="AF304" i="8" s="1"/>
  <c r="W303" i="8"/>
  <c r="Z303" i="8" s="1"/>
  <c r="W304" i="8"/>
  <c r="J54" i="15"/>
  <c r="J58" i="15" s="1"/>
  <c r="AH39" i="15"/>
  <c r="AJ39" i="15" s="1"/>
  <c r="V62" i="15"/>
  <c r="M48" i="15"/>
  <c r="J18" i="15"/>
  <c r="D18" i="15" s="1"/>
  <c r="V46" i="15"/>
  <c r="M16" i="15"/>
  <c r="R16" i="15"/>
  <c r="AD16" i="15"/>
  <c r="V16" i="15"/>
  <c r="AH61" i="15"/>
  <c r="AJ61" i="15" s="1"/>
  <c r="V14" i="15"/>
  <c r="M12" i="15"/>
  <c r="M10" i="15"/>
  <c r="O10" i="15" s="1"/>
  <c r="P10" i="15" s="1"/>
  <c r="AD11" i="15"/>
  <c r="V38" i="15"/>
  <c r="M40" i="15"/>
  <c r="O40" i="15" s="1"/>
  <c r="M63" i="15"/>
  <c r="M14" i="15"/>
  <c r="O14" i="15" s="1"/>
  <c r="AD48" i="15"/>
  <c r="M76" i="15"/>
  <c r="O76" i="15" s="1"/>
  <c r="P76" i="15" s="1"/>
  <c r="V24" i="15"/>
  <c r="V5" i="15"/>
  <c r="AH47" i="15"/>
  <c r="AJ47" i="15" s="1"/>
  <c r="V71" i="15"/>
  <c r="V76" i="15"/>
  <c r="M44" i="15"/>
  <c r="AD12" i="15"/>
  <c r="V32" i="15"/>
  <c r="R34" i="15"/>
  <c r="R63" i="15"/>
  <c r="V69" i="15"/>
  <c r="M25" i="15"/>
  <c r="O25" i="15" s="1"/>
  <c r="P25" i="15" s="1"/>
  <c r="V63" i="15"/>
  <c r="M5" i="15"/>
  <c r="O5" i="15" s="1"/>
  <c r="AD36" i="15"/>
  <c r="M15" i="15"/>
  <c r="O15" i="15" s="1"/>
  <c r="R25" i="15"/>
  <c r="AB2" i="15"/>
  <c r="R12" i="15"/>
  <c r="R11" i="15"/>
  <c r="M9" i="15"/>
  <c r="O9" i="15" s="1"/>
  <c r="V9" i="15"/>
  <c r="AB27" i="15"/>
  <c r="AB7" i="15"/>
  <c r="AC7" i="15" s="1"/>
  <c r="AB12" i="15"/>
  <c r="AB15" i="15"/>
  <c r="AB14" i="15"/>
  <c r="AB13" i="15"/>
  <c r="AB10" i="15"/>
  <c r="AB9" i="15"/>
  <c r="AB8" i="15"/>
  <c r="AH5" i="15"/>
  <c r="AJ5" i="15" s="1"/>
  <c r="AH11" i="15"/>
  <c r="AJ11" i="15" s="1"/>
  <c r="P20" i="15"/>
  <c r="AD24" i="15"/>
  <c r="AH32" i="15"/>
  <c r="AJ32" i="15" s="1"/>
  <c r="AH48" i="15"/>
  <c r="AJ48" i="15" s="1"/>
  <c r="R50" i="15"/>
  <c r="AD52" i="15"/>
  <c r="V61" i="15"/>
  <c r="AH62" i="15"/>
  <c r="AJ62" i="15" s="1"/>
  <c r="AD63" i="15"/>
  <c r="V68" i="15"/>
  <c r="AH71" i="15"/>
  <c r="AJ71" i="15" s="1"/>
  <c r="R76" i="15"/>
  <c r="M28" i="15"/>
  <c r="O28" i="15" s="1"/>
  <c r="AD8" i="15"/>
  <c r="AH9" i="15"/>
  <c r="AJ9" i="15" s="1"/>
  <c r="AD13" i="15"/>
  <c r="AH14" i="15"/>
  <c r="AJ14" i="15" s="1"/>
  <c r="AH24" i="15"/>
  <c r="AJ24" i="15" s="1"/>
  <c r="R27" i="15"/>
  <c r="V34" i="15"/>
  <c r="M36" i="15"/>
  <c r="O36" i="15" s="1"/>
  <c r="P36" i="15" s="1"/>
  <c r="AH38" i="15"/>
  <c r="AJ38" i="15" s="1"/>
  <c r="AH46" i="15"/>
  <c r="AJ46" i="15" s="1"/>
  <c r="AH69" i="15"/>
  <c r="AJ69" i="15" s="1"/>
  <c r="AD25" i="15"/>
  <c r="V28" i="15"/>
  <c r="V50" i="15"/>
  <c r="Y50" i="15" s="1"/>
  <c r="V66" i="15"/>
  <c r="M32" i="15"/>
  <c r="O32" i="15" s="1"/>
  <c r="P32" i="15" s="1"/>
  <c r="AH34" i="15"/>
  <c r="AJ34" i="15" s="1"/>
  <c r="R36" i="15"/>
  <c r="V40" i="15"/>
  <c r="R48" i="15"/>
  <c r="P49" i="15"/>
  <c r="M52" i="15"/>
  <c r="O52" i="15" s="1"/>
  <c r="P52" i="15" s="1"/>
  <c r="M71" i="15"/>
  <c r="O71" i="15" s="1"/>
  <c r="O12" i="15"/>
  <c r="P12" i="15" s="1"/>
  <c r="R24" i="15"/>
  <c r="AH28" i="15"/>
  <c r="AJ28" i="15" s="1"/>
  <c r="R44" i="15"/>
  <c r="AD50" i="15"/>
  <c r="P64" i="15"/>
  <c r="AH66" i="15"/>
  <c r="AJ66" i="15" s="1"/>
  <c r="AD76" i="15"/>
  <c r="AE76" i="15" s="1"/>
  <c r="V11" i="15"/>
  <c r="R13" i="15"/>
  <c r="R26" i="15"/>
  <c r="AD27" i="15"/>
  <c r="J30" i="15"/>
  <c r="AH30" i="15" s="1"/>
  <c r="AJ30" i="15" s="1"/>
  <c r="V39" i="15"/>
  <c r="AH40" i="15"/>
  <c r="AJ40" i="15" s="1"/>
  <c r="V47" i="15"/>
  <c r="AH50" i="15"/>
  <c r="AJ50" i="15" s="1"/>
  <c r="R52" i="15"/>
  <c r="O4" i="15"/>
  <c r="O27" i="15"/>
  <c r="O24" i="15"/>
  <c r="P24" i="15" s="1"/>
  <c r="O11" i="15"/>
  <c r="P11" i="15" s="1"/>
  <c r="AB4" i="15"/>
  <c r="R9" i="15"/>
  <c r="V12" i="15"/>
  <c r="R14" i="15"/>
  <c r="Y20" i="15"/>
  <c r="V25" i="15"/>
  <c r="V26" i="15"/>
  <c r="AH26" i="15"/>
  <c r="AJ26" i="15" s="1"/>
  <c r="R28" i="15"/>
  <c r="AB30" i="15"/>
  <c r="M33" i="15"/>
  <c r="AB42" i="15"/>
  <c r="O47" i="15"/>
  <c r="P47" i="15" s="1"/>
  <c r="AB74" i="15"/>
  <c r="AB5" i="15"/>
  <c r="V8" i="15"/>
  <c r="AH8" i="15"/>
  <c r="AJ8" i="15" s="1"/>
  <c r="R10" i="15"/>
  <c r="AD10" i="15"/>
  <c r="V13" i="15"/>
  <c r="AH13" i="15"/>
  <c r="AJ13" i="15" s="1"/>
  <c r="R15" i="15"/>
  <c r="AD15" i="15"/>
  <c r="AB18" i="15"/>
  <c r="V27" i="15"/>
  <c r="AH27" i="15"/>
  <c r="AJ27" i="15" s="1"/>
  <c r="AB32" i="15"/>
  <c r="M34" i="15"/>
  <c r="AB34" i="15"/>
  <c r="O39" i="15"/>
  <c r="P39" i="15" s="1"/>
  <c r="AH65" i="15"/>
  <c r="AJ65" i="15" s="1"/>
  <c r="V65" i="15"/>
  <c r="AD65" i="15"/>
  <c r="R65" i="15"/>
  <c r="M65" i="15"/>
  <c r="O69" i="15"/>
  <c r="R4" i="15"/>
  <c r="AD4" i="15"/>
  <c r="AE4" i="15" s="1"/>
  <c r="AB20" i="15"/>
  <c r="AB33" i="15"/>
  <c r="AB35" i="15"/>
  <c r="O46" i="15"/>
  <c r="AB71" i="15"/>
  <c r="AB62" i="15"/>
  <c r="AB47" i="15"/>
  <c r="AB39" i="15"/>
  <c r="AB69" i="15"/>
  <c r="AB61" i="15"/>
  <c r="AB46" i="15"/>
  <c r="AB40" i="15"/>
  <c r="AB38" i="15"/>
  <c r="AB77" i="15"/>
  <c r="AB68" i="15"/>
  <c r="AB45" i="15"/>
  <c r="AB37" i="15"/>
  <c r="AB76" i="15"/>
  <c r="AB67" i="15"/>
  <c r="AB58" i="15"/>
  <c r="AB52" i="15"/>
  <c r="AB44" i="15"/>
  <c r="AB36" i="15"/>
  <c r="AB75" i="15"/>
  <c r="AB65" i="15"/>
  <c r="AB51" i="15"/>
  <c r="AB72" i="15"/>
  <c r="AB64" i="15"/>
  <c r="AB49" i="15"/>
  <c r="AB63" i="15"/>
  <c r="AB54" i="15"/>
  <c r="AB48" i="15"/>
  <c r="R5" i="15"/>
  <c r="M8" i="15"/>
  <c r="V10" i="15"/>
  <c r="AB11" i="15"/>
  <c r="M13" i="15"/>
  <c r="V15" i="15"/>
  <c r="AB24" i="15"/>
  <c r="M26" i="15"/>
  <c r="R32" i="15"/>
  <c r="O38" i="15"/>
  <c r="P38" i="15" s="1"/>
  <c r="O62" i="15"/>
  <c r="P62" i="15" s="1"/>
  <c r="P74" i="15"/>
  <c r="Y74" i="15"/>
  <c r="V4" i="15"/>
  <c r="AH4" i="15"/>
  <c r="AB25" i="15"/>
  <c r="AB26" i="15"/>
  <c r="R33" i="15"/>
  <c r="AD33" i="15"/>
  <c r="AD37" i="15"/>
  <c r="R37" i="15"/>
  <c r="AH37" i="15"/>
  <c r="AJ37" i="15" s="1"/>
  <c r="V37" i="15"/>
  <c r="AD77" i="15"/>
  <c r="AE77" i="15" s="1"/>
  <c r="R77" i="15"/>
  <c r="M77" i="15"/>
  <c r="AH77" i="15"/>
  <c r="AJ77" i="15" s="1"/>
  <c r="V77" i="15"/>
  <c r="O37" i="15"/>
  <c r="P37" i="15" s="1"/>
  <c r="AD45" i="15"/>
  <c r="R45" i="15"/>
  <c r="M45" i="15"/>
  <c r="AH45" i="15"/>
  <c r="AJ45" i="15" s="1"/>
  <c r="V45" i="15"/>
  <c r="AB50" i="15"/>
  <c r="O61" i="15"/>
  <c r="AB66" i="15"/>
  <c r="AB28" i="15"/>
  <c r="J42" i="15"/>
  <c r="D42" i="15" s="1"/>
  <c r="V33" i="15"/>
  <c r="O44" i="15"/>
  <c r="P50" i="15"/>
  <c r="AB56" i="15"/>
  <c r="V36" i="15"/>
  <c r="R38" i="15"/>
  <c r="AD38" i="15"/>
  <c r="AD40" i="15"/>
  <c r="V44" i="15"/>
  <c r="AH44" i="15"/>
  <c r="AJ44" i="15" s="1"/>
  <c r="R46" i="15"/>
  <c r="AD46" i="15"/>
  <c r="O48" i="15"/>
  <c r="V52" i="15"/>
  <c r="R61" i="15"/>
  <c r="AD61" i="15"/>
  <c r="O63" i="15"/>
  <c r="P63" i="15" s="1"/>
  <c r="M66" i="15"/>
  <c r="R69" i="15"/>
  <c r="AD69" i="15"/>
  <c r="AE69" i="15" s="1"/>
  <c r="M35" i="15"/>
  <c r="R39" i="15"/>
  <c r="AD39" i="15"/>
  <c r="R47" i="15"/>
  <c r="AD47" i="15"/>
  <c r="M51" i="15"/>
  <c r="R62" i="15"/>
  <c r="AD62" i="15"/>
  <c r="J67" i="15"/>
  <c r="R71" i="15"/>
  <c r="M75" i="15"/>
  <c r="R49" i="15"/>
  <c r="AD49" i="15"/>
  <c r="R64" i="15"/>
  <c r="AD64" i="15"/>
  <c r="R66" i="15"/>
  <c r="R35" i="15"/>
  <c r="AD35" i="15"/>
  <c r="V49" i="15"/>
  <c r="AH49" i="15"/>
  <c r="AJ49" i="15" s="1"/>
  <c r="R51" i="15"/>
  <c r="AD51" i="15"/>
  <c r="V64" i="15"/>
  <c r="AH64" i="15"/>
  <c r="AJ64" i="15" s="1"/>
  <c r="R75" i="15"/>
  <c r="AD75" i="15"/>
  <c r="AE75" i="15" s="1"/>
  <c r="V35" i="15"/>
  <c r="V51" i="15"/>
  <c r="V75" i="15"/>
  <c r="AB15" i="13"/>
  <c r="R93" i="13"/>
  <c r="AB88" i="13"/>
  <c r="AB97" i="13"/>
  <c r="M93" i="13"/>
  <c r="O93" i="13" s="1"/>
  <c r="AB93" i="13"/>
  <c r="AB95" i="13"/>
  <c r="AD93" i="13"/>
  <c r="AE93" i="13" s="1"/>
  <c r="AB96" i="13"/>
  <c r="M95" i="13"/>
  <c r="O95" i="13" s="1"/>
  <c r="R95" i="13"/>
  <c r="AD95" i="13"/>
  <c r="AE95" i="13" s="1"/>
  <c r="V93" i="13"/>
  <c r="V95" i="13"/>
  <c r="AB86" i="13"/>
  <c r="AD86" i="13"/>
  <c r="AH89" i="13"/>
  <c r="AJ89" i="13" s="1"/>
  <c r="M89" i="13"/>
  <c r="O89" i="13" s="1"/>
  <c r="P89" i="13" s="1"/>
  <c r="AB87" i="13"/>
  <c r="M86" i="13"/>
  <c r="O86" i="13" s="1"/>
  <c r="P86" i="13" s="1"/>
  <c r="M87" i="13"/>
  <c r="AD87" i="13"/>
  <c r="R86" i="13"/>
  <c r="R87" i="13"/>
  <c r="AB89" i="13"/>
  <c r="O88" i="13"/>
  <c r="V86" i="13"/>
  <c r="R88" i="13"/>
  <c r="AD88" i="13"/>
  <c r="V87" i="13"/>
  <c r="V88" i="13"/>
  <c r="AH88" i="13"/>
  <c r="AJ88" i="13" s="1"/>
  <c r="R89" i="13"/>
  <c r="AD89" i="13"/>
  <c r="V89" i="13"/>
  <c r="AB73" i="13"/>
  <c r="AB76" i="13"/>
  <c r="AB78" i="13"/>
  <c r="AB72" i="13"/>
  <c r="J72" i="13"/>
  <c r="J75" i="13" s="1"/>
  <c r="AD75" i="13" s="1"/>
  <c r="AB75" i="13"/>
  <c r="J73" i="13"/>
  <c r="AD73" i="13" s="1"/>
  <c r="AB79" i="13"/>
  <c r="AB69" i="13"/>
  <c r="M70" i="13"/>
  <c r="O70" i="13" s="1"/>
  <c r="AB70" i="13"/>
  <c r="M69" i="13"/>
  <c r="O69" i="13" s="1"/>
  <c r="R69" i="13"/>
  <c r="AD69" i="13"/>
  <c r="R70" i="13"/>
  <c r="AD70" i="13"/>
  <c r="V69" i="13"/>
  <c r="V70" i="13"/>
  <c r="AB65" i="13"/>
  <c r="AB66" i="13"/>
  <c r="M66" i="13"/>
  <c r="O66" i="13" s="1"/>
  <c r="M65" i="13"/>
  <c r="O65" i="13" s="1"/>
  <c r="R65" i="13"/>
  <c r="AD65" i="13"/>
  <c r="R66" i="13"/>
  <c r="AD66" i="13"/>
  <c r="V65" i="13"/>
  <c r="V66" i="13"/>
  <c r="AB58" i="13"/>
  <c r="J57" i="13"/>
  <c r="J58" i="13"/>
  <c r="AB57" i="13"/>
  <c r="AB54" i="13"/>
  <c r="M55" i="13"/>
  <c r="O55" i="13" s="1"/>
  <c r="AB55" i="13"/>
  <c r="R55" i="13"/>
  <c r="AD55" i="13"/>
  <c r="V55" i="13"/>
  <c r="M54" i="13"/>
  <c r="R54" i="13"/>
  <c r="AD54" i="13"/>
  <c r="V54" i="13"/>
  <c r="M51" i="13"/>
  <c r="O51" i="13" s="1"/>
  <c r="M50" i="13"/>
  <c r="O50" i="13" s="1"/>
  <c r="AB50" i="13"/>
  <c r="AD50" i="13"/>
  <c r="R50" i="13"/>
  <c r="AB51" i="13"/>
  <c r="R51" i="13"/>
  <c r="AD51" i="13"/>
  <c r="V50" i="13"/>
  <c r="V51" i="13"/>
  <c r="AB42" i="13"/>
  <c r="AB43" i="13"/>
  <c r="J42" i="13"/>
  <c r="M39" i="13"/>
  <c r="AB39" i="13"/>
  <c r="R39" i="13"/>
  <c r="AD39" i="13"/>
  <c r="V39" i="13"/>
  <c r="AB26" i="13"/>
  <c r="AB29" i="13"/>
  <c r="AB25" i="13"/>
  <c r="J29" i="13"/>
  <c r="R29" i="13" s="1"/>
  <c r="M15" i="13"/>
  <c r="O15" i="13" s="1"/>
  <c r="R15" i="13"/>
  <c r="AD15" i="13"/>
  <c r="V15" i="13"/>
  <c r="M25" i="13"/>
  <c r="O25" i="13" s="1"/>
  <c r="M26" i="13"/>
  <c r="O26" i="13" s="1"/>
  <c r="P26" i="13" s="1"/>
  <c r="R26" i="13"/>
  <c r="AD26" i="13"/>
  <c r="V26" i="13"/>
  <c r="R25" i="13"/>
  <c r="AD25" i="13"/>
  <c r="V25" i="13"/>
  <c r="R83" i="13"/>
  <c r="M52" i="13"/>
  <c r="O52" i="13" s="1"/>
  <c r="P52" i="13" s="1"/>
  <c r="M8" i="13"/>
  <c r="O8" i="13" s="1"/>
  <c r="AB2" i="13"/>
  <c r="AB8" i="13"/>
  <c r="V5" i="13"/>
  <c r="R9" i="13"/>
  <c r="R8" i="13"/>
  <c r="AD8" i="13"/>
  <c r="V8" i="13"/>
  <c r="M63" i="13"/>
  <c r="O63" i="13" s="1"/>
  <c r="P63" i="13" s="1"/>
  <c r="M101" i="13"/>
  <c r="O101" i="13" s="1"/>
  <c r="P101" i="13" s="1"/>
  <c r="AD49" i="13"/>
  <c r="AD5" i="13"/>
  <c r="AE5" i="13" s="1"/>
  <c r="AH40" i="13"/>
  <c r="AJ40" i="13" s="1"/>
  <c r="V62" i="13"/>
  <c r="AD62" i="13"/>
  <c r="M68" i="13"/>
  <c r="O68" i="13" s="1"/>
  <c r="P68" i="13" s="1"/>
  <c r="M60" i="13"/>
  <c r="O60" i="13" s="1"/>
  <c r="P60" i="13" s="1"/>
  <c r="AH5" i="13"/>
  <c r="AJ5" i="13" s="1"/>
  <c r="M22" i="13"/>
  <c r="O22" i="13" s="1"/>
  <c r="M45" i="13"/>
  <c r="O45" i="13" s="1"/>
  <c r="R48" i="13"/>
  <c r="M5" i="13"/>
  <c r="O5" i="13" s="1"/>
  <c r="P5" i="13" s="1"/>
  <c r="R45" i="13"/>
  <c r="R47" i="13"/>
  <c r="V52" i="13"/>
  <c r="M83" i="13"/>
  <c r="O83" i="13" s="1"/>
  <c r="V24" i="13"/>
  <c r="V46" i="13"/>
  <c r="AD47" i="13"/>
  <c r="AD48" i="13"/>
  <c r="AH62" i="13"/>
  <c r="AJ62" i="13" s="1"/>
  <c r="R84" i="13"/>
  <c r="AD4" i="13"/>
  <c r="AE4" i="13" s="1"/>
  <c r="V45" i="13"/>
  <c r="AH47" i="13"/>
  <c r="AJ47" i="13" s="1"/>
  <c r="AD63" i="13"/>
  <c r="R67" i="13"/>
  <c r="V83" i="13"/>
  <c r="R102" i="13"/>
  <c r="AD9" i="13"/>
  <c r="AD24" i="13"/>
  <c r="V61" i="13"/>
  <c r="M24" i="13"/>
  <c r="AH24" i="13"/>
  <c r="AJ24" i="13" s="1"/>
  <c r="AD45" i="13"/>
  <c r="M48" i="13"/>
  <c r="O48" i="13" s="1"/>
  <c r="R60" i="13"/>
  <c r="R62" i="13"/>
  <c r="V67" i="13"/>
  <c r="R68" i="13"/>
  <c r="AD83" i="13"/>
  <c r="AD84" i="13"/>
  <c r="V102" i="13"/>
  <c r="AD67" i="13"/>
  <c r="AD102" i="13"/>
  <c r="AE102" i="13" s="1"/>
  <c r="R4" i="13"/>
  <c r="M32" i="13"/>
  <c r="O32" i="13" s="1"/>
  <c r="M36" i="13"/>
  <c r="O36" i="13" s="1"/>
  <c r="V47" i="13"/>
  <c r="AD60" i="13"/>
  <c r="R63" i="13"/>
  <c r="AH67" i="13"/>
  <c r="AJ67" i="13" s="1"/>
  <c r="AD68" i="13"/>
  <c r="M85" i="13"/>
  <c r="O85" i="13" s="1"/>
  <c r="P85" i="13" s="1"/>
  <c r="M102" i="13"/>
  <c r="P11" i="5"/>
  <c r="Q11" i="5" s="1"/>
  <c r="AB28" i="13"/>
  <c r="AH10" i="13"/>
  <c r="AJ10" i="13" s="1"/>
  <c r="V10" i="13"/>
  <c r="AD10" i="13"/>
  <c r="R10" i="13"/>
  <c r="M10" i="13"/>
  <c r="AB101" i="13"/>
  <c r="AB85" i="13"/>
  <c r="AB100" i="13"/>
  <c r="AB99" i="13"/>
  <c r="AB102" i="13"/>
  <c r="AB83" i="13"/>
  <c r="AB92" i="13"/>
  <c r="AB82" i="13"/>
  <c r="AB91" i="13"/>
  <c r="AB103" i="13"/>
  <c r="AB90" i="13"/>
  <c r="AB84" i="13"/>
  <c r="AB62" i="13"/>
  <c r="AB64" i="13"/>
  <c r="AB61" i="13"/>
  <c r="AB52" i="13"/>
  <c r="AB45" i="13"/>
  <c r="AB46" i="13"/>
  <c r="AB63" i="13"/>
  <c r="AB60" i="13"/>
  <c r="AB47" i="13"/>
  <c r="AB49" i="13"/>
  <c r="AB68" i="13"/>
  <c r="AB67" i="13"/>
  <c r="AB48" i="13"/>
  <c r="AB53" i="13"/>
  <c r="AB40" i="13"/>
  <c r="AB38" i="13"/>
  <c r="AB37" i="13"/>
  <c r="AB36" i="13"/>
  <c r="AB32" i="13"/>
  <c r="AB5" i="13"/>
  <c r="AB9" i="13"/>
  <c r="AB4" i="13"/>
  <c r="AB24" i="13"/>
  <c r="AB23" i="13"/>
  <c r="AB10" i="13"/>
  <c r="AB22" i="13"/>
  <c r="AB14" i="13"/>
  <c r="AB7" i="13"/>
  <c r="AC7" i="13" s="1"/>
  <c r="O4" i="13"/>
  <c r="AH23" i="13"/>
  <c r="AJ23" i="13" s="1"/>
  <c r="V23" i="13"/>
  <c r="AD23" i="13"/>
  <c r="R23" i="13"/>
  <c r="M23" i="13"/>
  <c r="AH38" i="13"/>
  <c r="AJ38" i="13" s="1"/>
  <c r="V38" i="13"/>
  <c r="R38" i="13"/>
  <c r="AD38" i="13"/>
  <c r="M38" i="13"/>
  <c r="V4" i="13"/>
  <c r="AH4" i="13"/>
  <c r="V9" i="13"/>
  <c r="AH9" i="13"/>
  <c r="AJ9" i="13" s="1"/>
  <c r="AH37" i="13"/>
  <c r="AJ37" i="13" s="1"/>
  <c r="V37" i="13"/>
  <c r="AD37" i="13"/>
  <c r="R37" i="13"/>
  <c r="O37" i="13"/>
  <c r="P37" i="13" s="1"/>
  <c r="M9" i="13"/>
  <c r="R22" i="13"/>
  <c r="AD22" i="13"/>
  <c r="J28" i="13"/>
  <c r="AD40" i="13"/>
  <c r="R40" i="13"/>
  <c r="M40" i="13"/>
  <c r="V22" i="13"/>
  <c r="AH32" i="13"/>
  <c r="AJ32" i="13" s="1"/>
  <c r="AD64" i="13"/>
  <c r="R64" i="13"/>
  <c r="V64" i="13"/>
  <c r="M64" i="13"/>
  <c r="R36" i="13"/>
  <c r="AD36" i="13"/>
  <c r="V36" i="13"/>
  <c r="P47" i="13"/>
  <c r="O67" i="13"/>
  <c r="AH53" i="13"/>
  <c r="AJ53" i="13" s="1"/>
  <c r="V53" i="13"/>
  <c r="R53" i="13"/>
  <c r="AD53" i="13"/>
  <c r="M53" i="13"/>
  <c r="O53" i="13" s="1"/>
  <c r="P46" i="13"/>
  <c r="M49" i="13"/>
  <c r="M61" i="13"/>
  <c r="P62" i="13"/>
  <c r="R46" i="13"/>
  <c r="AH46" i="13"/>
  <c r="AJ46" i="13" s="1"/>
  <c r="AD52" i="13"/>
  <c r="R52" i="13"/>
  <c r="AD46" i="13"/>
  <c r="AH49" i="13"/>
  <c r="AJ49" i="13" s="1"/>
  <c r="V49" i="13"/>
  <c r="AD61" i="13"/>
  <c r="R61" i="13"/>
  <c r="AH82" i="13"/>
  <c r="AJ82" i="13" s="1"/>
  <c r="V82" i="13"/>
  <c r="M82" i="13"/>
  <c r="R82" i="13"/>
  <c r="AD82" i="13"/>
  <c r="V48" i="13"/>
  <c r="V60" i="13"/>
  <c r="V63" i="13"/>
  <c r="V68" i="13"/>
  <c r="P84" i="13"/>
  <c r="M90" i="13"/>
  <c r="AH90" i="13"/>
  <c r="AJ90" i="13" s="1"/>
  <c r="V90" i="13"/>
  <c r="AD90" i="13"/>
  <c r="AE90" i="13" s="1"/>
  <c r="R90" i="13"/>
  <c r="V84" i="13"/>
  <c r="AH84" i="13"/>
  <c r="AJ84" i="13" s="1"/>
  <c r="R85" i="13"/>
  <c r="AD85" i="13"/>
  <c r="R101" i="13"/>
  <c r="AD101" i="13"/>
  <c r="AE101" i="13" s="1"/>
  <c r="V103" i="13"/>
  <c r="AH103" i="13"/>
  <c r="AJ103" i="13" s="1"/>
  <c r="V85" i="13"/>
  <c r="V101" i="13"/>
  <c r="M103" i="13"/>
  <c r="Y99" i="13"/>
  <c r="Y100" i="13"/>
  <c r="R103" i="13"/>
  <c r="M87" i="12"/>
  <c r="O87" i="12" s="1"/>
  <c r="P86" i="12"/>
  <c r="R86" i="12"/>
  <c r="AD86" i="12"/>
  <c r="AE86" i="12" s="1"/>
  <c r="R87" i="12"/>
  <c r="AD87" i="12"/>
  <c r="V86" i="12"/>
  <c r="V87" i="12"/>
  <c r="J78" i="12"/>
  <c r="V47" i="12"/>
  <c r="R47" i="12"/>
  <c r="J51" i="12"/>
  <c r="R51" i="12" s="1"/>
  <c r="M47" i="12"/>
  <c r="O47" i="12" s="1"/>
  <c r="AD47" i="12"/>
  <c r="AH47" i="12"/>
  <c r="AJ47" i="12" s="1"/>
  <c r="M48" i="12"/>
  <c r="O48" i="12" s="1"/>
  <c r="J52" i="12"/>
  <c r="V52" i="12" s="1"/>
  <c r="V48" i="12"/>
  <c r="R48" i="12"/>
  <c r="AD48" i="12"/>
  <c r="AH48" i="12"/>
  <c r="AJ48" i="12" s="1"/>
  <c r="J39" i="12"/>
  <c r="J38" i="12"/>
  <c r="AB2" i="12"/>
  <c r="J20" i="12"/>
  <c r="AD20" i="12" s="1"/>
  <c r="AB18" i="12"/>
  <c r="M18" i="12"/>
  <c r="AD18" i="12"/>
  <c r="R18" i="12"/>
  <c r="V18" i="12"/>
  <c r="J29" i="12"/>
  <c r="J31" i="12"/>
  <c r="J30" i="12"/>
  <c r="R30" i="12" s="1"/>
  <c r="AB31" i="12"/>
  <c r="J11" i="12"/>
  <c r="AD88" i="12"/>
  <c r="V9" i="12"/>
  <c r="V77" i="12"/>
  <c r="AH27" i="12"/>
  <c r="AJ27" i="12" s="1"/>
  <c r="AH33" i="12"/>
  <c r="AJ33" i="12" s="1"/>
  <c r="AH77" i="12"/>
  <c r="AJ77" i="12" s="1"/>
  <c r="M74" i="12"/>
  <c r="O74" i="12" s="1"/>
  <c r="P74" i="12" s="1"/>
  <c r="M5" i="12"/>
  <c r="O5" i="12" s="1"/>
  <c r="P5" i="12" s="1"/>
  <c r="P81" i="12"/>
  <c r="AD16" i="12"/>
  <c r="M27" i="12"/>
  <c r="O27" i="12" s="1"/>
  <c r="V72" i="12"/>
  <c r="V81" i="12"/>
  <c r="R88" i="12"/>
  <c r="R4" i="12"/>
  <c r="V35" i="12"/>
  <c r="AD79" i="12"/>
  <c r="AE79" i="12" s="1"/>
  <c r="M72" i="12"/>
  <c r="O72" i="12" s="1"/>
  <c r="P72" i="12" s="1"/>
  <c r="R79" i="12"/>
  <c r="M88" i="12"/>
  <c r="O88" i="12" s="1"/>
  <c r="P88" i="12" s="1"/>
  <c r="M77" i="12"/>
  <c r="O77" i="12" s="1"/>
  <c r="AH79" i="12"/>
  <c r="AJ79" i="12" s="1"/>
  <c r="V88" i="12"/>
  <c r="AD33" i="12"/>
  <c r="AH35" i="12"/>
  <c r="AJ35" i="12" s="1"/>
  <c r="AD74" i="12"/>
  <c r="AB16" i="12"/>
  <c r="AB7" i="12"/>
  <c r="AC7" i="12" s="1"/>
  <c r="AB11" i="12"/>
  <c r="AB5" i="12"/>
  <c r="AB12" i="12"/>
  <c r="AB8" i="12"/>
  <c r="AB9" i="12"/>
  <c r="M60" i="12"/>
  <c r="O60" i="12" s="1"/>
  <c r="AD4" i="12"/>
  <c r="AE4" i="12" s="1"/>
  <c r="M16" i="12"/>
  <c r="O16" i="12" s="1"/>
  <c r="R25" i="12"/>
  <c r="AH74" i="12"/>
  <c r="AJ74" i="12" s="1"/>
  <c r="R17" i="12"/>
  <c r="V27" i="12"/>
  <c r="R60" i="12"/>
  <c r="R78" i="12"/>
  <c r="AD77" i="12"/>
  <c r="AE77" i="12" s="1"/>
  <c r="M9" i="12"/>
  <c r="AH9" i="12"/>
  <c r="AJ9" i="12" s="1"/>
  <c r="R16" i="12"/>
  <c r="V25" i="12"/>
  <c r="R33" i="12"/>
  <c r="AH60" i="12"/>
  <c r="AJ60" i="12" s="1"/>
  <c r="M4" i="12"/>
  <c r="O4" i="12" s="1"/>
  <c r="P4" i="12" s="1"/>
  <c r="AD17" i="12"/>
  <c r="V36" i="12"/>
  <c r="V60" i="12"/>
  <c r="AH72" i="12"/>
  <c r="AJ72" i="12" s="1"/>
  <c r="R74" i="12"/>
  <c r="AD25" i="12"/>
  <c r="V33" i="12"/>
  <c r="V79" i="12"/>
  <c r="AH36" i="12"/>
  <c r="AJ36" i="12" s="1"/>
  <c r="AJ4" i="12"/>
  <c r="AB4" i="12"/>
  <c r="M8" i="12"/>
  <c r="R9" i="12"/>
  <c r="V16" i="12"/>
  <c r="V17" i="12"/>
  <c r="AH17" i="12"/>
  <c r="AJ17" i="12" s="1"/>
  <c r="AB29" i="12"/>
  <c r="O33" i="12"/>
  <c r="P33" i="12" s="1"/>
  <c r="AB21" i="12"/>
  <c r="AB25" i="12"/>
  <c r="R26" i="12"/>
  <c r="AD26" i="12"/>
  <c r="M26" i="12"/>
  <c r="O26" i="12" s="1"/>
  <c r="O36" i="12"/>
  <c r="P36" i="12" s="1"/>
  <c r="AB81" i="12"/>
  <c r="AB76" i="12"/>
  <c r="AB79" i="12"/>
  <c r="AB89" i="12"/>
  <c r="AB75" i="12"/>
  <c r="AB88" i="12"/>
  <c r="AB74" i="12"/>
  <c r="AB85" i="12"/>
  <c r="AB73" i="12"/>
  <c r="AB84" i="12"/>
  <c r="AB78" i="12"/>
  <c r="AB72" i="12"/>
  <c r="AB83" i="12"/>
  <c r="AB82" i="12"/>
  <c r="AB77" i="12"/>
  <c r="AB57" i="12"/>
  <c r="AB56" i="12"/>
  <c r="AB60" i="12"/>
  <c r="AB55" i="12"/>
  <c r="AB65" i="12"/>
  <c r="AB66" i="12"/>
  <c r="AB53" i="12"/>
  <c r="AB52" i="12"/>
  <c r="AB49" i="12"/>
  <c r="AB64" i="12"/>
  <c r="AB47" i="12"/>
  <c r="AB45" i="12"/>
  <c r="AB43" i="12"/>
  <c r="AB51" i="12"/>
  <c r="AB48" i="12"/>
  <c r="AB44" i="12"/>
  <c r="AB40" i="12"/>
  <c r="AB39" i="12"/>
  <c r="AB36" i="12"/>
  <c r="AB35" i="12"/>
  <c r="AB34" i="12"/>
  <c r="AB27" i="12"/>
  <c r="AB42" i="12"/>
  <c r="AB33" i="12"/>
  <c r="AB26" i="12"/>
  <c r="AB20" i="12"/>
  <c r="R5" i="12"/>
  <c r="AD5" i="12"/>
  <c r="AE5" i="12" s="1"/>
  <c r="M17" i="12"/>
  <c r="V26" i="12"/>
  <c r="V4" i="12"/>
  <c r="R8" i="12"/>
  <c r="AD8" i="12"/>
  <c r="AB17" i="12"/>
  <c r="V5" i="12"/>
  <c r="V8" i="12"/>
  <c r="AB38" i="12"/>
  <c r="O45" i="12"/>
  <c r="P45" i="12" s="1"/>
  <c r="AH34" i="12"/>
  <c r="AJ34" i="12" s="1"/>
  <c r="V34" i="12"/>
  <c r="AD34" i="12"/>
  <c r="R34" i="12"/>
  <c r="M25" i="12"/>
  <c r="R27" i="12"/>
  <c r="M34" i="12"/>
  <c r="AD44" i="12"/>
  <c r="R44" i="12"/>
  <c r="M44" i="12"/>
  <c r="AH44" i="12"/>
  <c r="AJ44" i="12" s="1"/>
  <c r="M35" i="12"/>
  <c r="R36" i="12"/>
  <c r="AD36" i="12"/>
  <c r="AH45" i="12"/>
  <c r="AJ45" i="12" s="1"/>
  <c r="V45" i="12"/>
  <c r="AD45" i="12"/>
  <c r="M42" i="12"/>
  <c r="AH42" i="12"/>
  <c r="AJ42" i="12" s="1"/>
  <c r="V42" i="12"/>
  <c r="AH43" i="12"/>
  <c r="AJ43" i="12" s="1"/>
  <c r="V43" i="12"/>
  <c r="AD43" i="12"/>
  <c r="AD42" i="12"/>
  <c r="M43" i="12"/>
  <c r="V44" i="12"/>
  <c r="R45" i="12"/>
  <c r="R35" i="12"/>
  <c r="R43" i="12"/>
  <c r="R42" i="12"/>
  <c r="M51" i="12"/>
  <c r="AH51" i="12"/>
  <c r="AJ51" i="12" s="1"/>
  <c r="V51" i="12"/>
  <c r="J55" i="12"/>
  <c r="AD51" i="12"/>
  <c r="AH73" i="12"/>
  <c r="AJ73" i="12" s="1"/>
  <c r="V73" i="12"/>
  <c r="AD73" i="12"/>
  <c r="R73" i="12"/>
  <c r="M73" i="12"/>
  <c r="O79" i="12"/>
  <c r="P79" i="12" s="1"/>
  <c r="M76" i="12"/>
  <c r="AH76" i="12"/>
  <c r="AJ76" i="12" s="1"/>
  <c r="V76" i="12"/>
  <c r="AD76" i="12"/>
  <c r="R76" i="12"/>
  <c r="V75" i="12"/>
  <c r="AH75" i="12"/>
  <c r="AJ75" i="12" s="1"/>
  <c r="R81" i="12"/>
  <c r="AD81" i="12"/>
  <c r="AE81" i="12" s="1"/>
  <c r="V89" i="12"/>
  <c r="AH89" i="12"/>
  <c r="AJ89" i="12" s="1"/>
  <c r="M75" i="12"/>
  <c r="AH81" i="12"/>
  <c r="AJ81" i="12" s="1"/>
  <c r="M89" i="12"/>
  <c r="R72" i="12"/>
  <c r="R75" i="12"/>
  <c r="R89" i="12"/>
  <c r="S24" i="9"/>
  <c r="AI238" i="8"/>
  <c r="AK238" i="8" s="1"/>
  <c r="W238" i="8"/>
  <c r="N238" i="8"/>
  <c r="S238" i="8"/>
  <c r="N227" i="8"/>
  <c r="S227" i="8"/>
  <c r="AE227" i="8"/>
  <c r="W227" i="8"/>
  <c r="N214" i="8"/>
  <c r="S214" i="8"/>
  <c r="AE214" i="8"/>
  <c r="W214" i="8"/>
  <c r="S205" i="8"/>
  <c r="W205" i="8"/>
  <c r="AI205" i="8"/>
  <c r="AK205" i="8" s="1"/>
  <c r="N205" i="8"/>
  <c r="AE26" i="1" l="1"/>
  <c r="E23" i="2"/>
  <c r="U6" i="1"/>
  <c r="AE6" i="1"/>
  <c r="U7" i="1"/>
  <c r="AE7" i="1"/>
  <c r="J25" i="26"/>
  <c r="AE25" i="26" s="1"/>
  <c r="AF25" i="26" s="1"/>
  <c r="E2" i="2"/>
  <c r="U26" i="1"/>
  <c r="D91" i="13"/>
  <c r="S53" i="1"/>
  <c r="U5" i="1"/>
  <c r="S8" i="1"/>
  <c r="I54" i="1"/>
  <c r="J54" i="1" s="1"/>
  <c r="S11" i="5"/>
  <c r="AB301" i="8"/>
  <c r="AH21" i="16"/>
  <c r="AJ21" i="16" s="1"/>
  <c r="AJ40" i="16" s="1"/>
  <c r="AJ42" i="16" s="1"/>
  <c r="AJ44" i="16" s="1"/>
  <c r="R21" i="16"/>
  <c r="M21" i="16"/>
  <c r="O21" i="16" s="1"/>
  <c r="V21" i="16"/>
  <c r="V40" i="16" s="1"/>
  <c r="AC30" i="16"/>
  <c r="P33" i="16"/>
  <c r="Y25" i="16"/>
  <c r="O32" i="16"/>
  <c r="P32" i="16" s="1"/>
  <c r="AH11" i="16"/>
  <c r="AJ11" i="16" s="1"/>
  <c r="Y17" i="16"/>
  <c r="AC17" i="16" s="1"/>
  <c r="AE17" i="16" s="1"/>
  <c r="R11" i="16"/>
  <c r="R40" i="16" s="1"/>
  <c r="Y28" i="16"/>
  <c r="AC28" i="16" s="1"/>
  <c r="AA24" i="16"/>
  <c r="V11" i="16"/>
  <c r="AD11" i="16"/>
  <c r="AC25" i="16"/>
  <c r="AA25" i="16"/>
  <c r="AA28" i="16"/>
  <c r="AC31" i="16"/>
  <c r="AA31" i="16"/>
  <c r="AC16" i="16"/>
  <c r="AA16" i="16"/>
  <c r="O8" i="16"/>
  <c r="P8" i="16" s="1"/>
  <c r="Y22" i="16"/>
  <c r="AC22" i="16" s="1"/>
  <c r="AE22" i="16" s="1"/>
  <c r="Y33" i="16"/>
  <c r="AC33" i="16" s="1"/>
  <c r="O37" i="16"/>
  <c r="P37" i="16" s="1"/>
  <c r="Y13" i="16"/>
  <c r="AC13" i="16" s="1"/>
  <c r="O35" i="16"/>
  <c r="P35" i="16" s="1"/>
  <c r="O34" i="16"/>
  <c r="P34" i="16" s="1"/>
  <c r="P22" i="16"/>
  <c r="O7" i="16"/>
  <c r="P7" i="16" s="1"/>
  <c r="O14" i="16"/>
  <c r="Y12" i="16"/>
  <c r="AC12" i="16" s="1"/>
  <c r="AE12" i="16" s="1"/>
  <c r="O29" i="16"/>
  <c r="O20" i="16"/>
  <c r="P20" i="16" s="1"/>
  <c r="Y19" i="16"/>
  <c r="AC19" i="16" s="1"/>
  <c r="AE19" i="16" s="1"/>
  <c r="AA30" i="16"/>
  <c r="Y27" i="16"/>
  <c r="AC27" i="16" s="1"/>
  <c r="AA27" i="16"/>
  <c r="Y9" i="16"/>
  <c r="AC9" i="16" s="1"/>
  <c r="AE9" i="16" s="1"/>
  <c r="P23" i="16"/>
  <c r="O23" i="16"/>
  <c r="Y36" i="16"/>
  <c r="AC36" i="16" s="1"/>
  <c r="Y26" i="16"/>
  <c r="AC26" i="16" s="1"/>
  <c r="P9" i="16"/>
  <c r="O10" i="16"/>
  <c r="P10" i="16" s="1"/>
  <c r="Y18" i="16"/>
  <c r="AC18" i="16" s="1"/>
  <c r="AE18" i="16" s="1"/>
  <c r="P18" i="16"/>
  <c r="S55" i="1"/>
  <c r="H54" i="1"/>
  <c r="Z302" i="8"/>
  <c r="Q302" i="8"/>
  <c r="P304" i="8"/>
  <c r="AB303" i="8"/>
  <c r="Z300" i="8"/>
  <c r="AD54" i="15"/>
  <c r="Y40" i="15"/>
  <c r="AA40" i="15" s="1"/>
  <c r="P28" i="15"/>
  <c r="D54" i="15"/>
  <c r="V54" i="15"/>
  <c r="M54" i="15"/>
  <c r="Y25" i="15"/>
  <c r="AC25" i="15" s="1"/>
  <c r="AE25" i="15" s="1"/>
  <c r="O16" i="15"/>
  <c r="P16" i="15" s="1"/>
  <c r="AD30" i="15"/>
  <c r="P14" i="15"/>
  <c r="Y12" i="15"/>
  <c r="AA12" i="15" s="1"/>
  <c r="AD18" i="15"/>
  <c r="M18" i="15"/>
  <c r="O18" i="15" s="1"/>
  <c r="P18" i="15" s="1"/>
  <c r="R18" i="15"/>
  <c r="V18" i="15"/>
  <c r="AH18" i="15"/>
  <c r="AJ18" i="15" s="1"/>
  <c r="P15" i="15"/>
  <c r="Y15" i="15"/>
  <c r="AC15" i="15" s="1"/>
  <c r="AE15" i="15" s="1"/>
  <c r="AH54" i="15"/>
  <c r="AJ54" i="15" s="1"/>
  <c r="R30" i="15"/>
  <c r="P71" i="15"/>
  <c r="J56" i="15"/>
  <c r="AH56" i="15" s="1"/>
  <c r="AJ56" i="15" s="1"/>
  <c r="AH68" i="15"/>
  <c r="AJ68" i="15" s="1"/>
  <c r="Y9" i="15"/>
  <c r="AC9" i="15" s="1"/>
  <c r="AE9" i="15" s="1"/>
  <c r="M68" i="15"/>
  <c r="O68" i="15" s="1"/>
  <c r="V30" i="15"/>
  <c r="P9" i="15"/>
  <c r="D30" i="15"/>
  <c r="Y71" i="15"/>
  <c r="AC71" i="15" s="1"/>
  <c r="M30" i="15"/>
  <c r="R54" i="15"/>
  <c r="AC74" i="15"/>
  <c r="AE74" i="15" s="1"/>
  <c r="Y49" i="15"/>
  <c r="AC49" i="15" s="1"/>
  <c r="AE49" i="15" s="1"/>
  <c r="Y10" i="15"/>
  <c r="AC10" i="15" s="1"/>
  <c r="AE10" i="15" s="1"/>
  <c r="AD68" i="15"/>
  <c r="R68" i="15"/>
  <c r="Y64" i="15"/>
  <c r="AA64" i="15" s="1"/>
  <c r="AA74" i="15"/>
  <c r="AC20" i="15"/>
  <c r="AE20" i="15" s="1"/>
  <c r="Y61" i="15"/>
  <c r="AC61" i="15" s="1"/>
  <c r="AE61" i="15" s="1"/>
  <c r="Y48" i="15"/>
  <c r="AC48" i="15" s="1"/>
  <c r="AE48" i="15" s="1"/>
  <c r="P61" i="15"/>
  <c r="Y69" i="15"/>
  <c r="AC69" i="15" s="1"/>
  <c r="Y39" i="15"/>
  <c r="AC39" i="15" s="1"/>
  <c r="AE39" i="15" s="1"/>
  <c r="Y44" i="15"/>
  <c r="AC44" i="15" s="1"/>
  <c r="AE44" i="15" s="1"/>
  <c r="O35" i="15"/>
  <c r="Y52" i="15"/>
  <c r="AC52" i="15" s="1"/>
  <c r="AE52" i="15" s="1"/>
  <c r="Y37" i="15"/>
  <c r="AC37" i="15" s="1"/>
  <c r="AE37" i="15" s="1"/>
  <c r="O77" i="15"/>
  <c r="O26" i="15"/>
  <c r="P69" i="15"/>
  <c r="P48" i="15"/>
  <c r="AC50" i="15"/>
  <c r="AE50" i="15" s="1"/>
  <c r="O54" i="15"/>
  <c r="P54" i="15" s="1"/>
  <c r="O51" i="15"/>
  <c r="Y63" i="15"/>
  <c r="AC63" i="15" s="1"/>
  <c r="AE63" i="15" s="1"/>
  <c r="O45" i="15"/>
  <c r="O34" i="15"/>
  <c r="Y5" i="15"/>
  <c r="AC5" i="15" s="1"/>
  <c r="Y24" i="15"/>
  <c r="AC24" i="15" s="1"/>
  <c r="AE24" i="15" s="1"/>
  <c r="AA50" i="15"/>
  <c r="Y76" i="15"/>
  <c r="AC76" i="15" s="1"/>
  <c r="O75" i="15"/>
  <c r="AJ4" i="15"/>
  <c r="Y62" i="15"/>
  <c r="AC62" i="15" s="1"/>
  <c r="AE62" i="15" s="1"/>
  <c r="Y47" i="15"/>
  <c r="AC47" i="15" s="1"/>
  <c r="AE47" i="15" s="1"/>
  <c r="Y14" i="15"/>
  <c r="AC14" i="15" s="1"/>
  <c r="AE14" i="15" s="1"/>
  <c r="O66" i="15"/>
  <c r="P66" i="15" s="1"/>
  <c r="O30" i="15"/>
  <c r="P44" i="15"/>
  <c r="Y36" i="15"/>
  <c r="AC36" i="15" s="1"/>
  <c r="AE36" i="15" s="1"/>
  <c r="O13" i="15"/>
  <c r="Y46" i="15"/>
  <c r="AC46" i="15" s="1"/>
  <c r="AE46" i="15" s="1"/>
  <c r="Y32" i="15"/>
  <c r="AC32" i="15" s="1"/>
  <c r="AE32" i="15" s="1"/>
  <c r="AA20" i="15"/>
  <c r="Y28" i="15"/>
  <c r="AC28" i="15" s="1"/>
  <c r="AE28" i="15" s="1"/>
  <c r="Y4" i="15"/>
  <c r="AA4" i="15" s="1"/>
  <c r="AD67" i="15"/>
  <c r="R67" i="15"/>
  <c r="AH67" i="15"/>
  <c r="AJ67" i="15" s="1"/>
  <c r="V67" i="15"/>
  <c r="M67" i="15"/>
  <c r="D67" i="15"/>
  <c r="AH42" i="15"/>
  <c r="AJ42" i="15" s="1"/>
  <c r="V42" i="15"/>
  <c r="AD42" i="15"/>
  <c r="R42" i="15"/>
  <c r="M42" i="15"/>
  <c r="Y38" i="15"/>
  <c r="AC38" i="15" s="1"/>
  <c r="AE38" i="15" s="1"/>
  <c r="P46" i="15"/>
  <c r="AC40" i="15"/>
  <c r="AE40" i="15" s="1"/>
  <c r="P5" i="15"/>
  <c r="P4" i="15"/>
  <c r="O65" i="15"/>
  <c r="P65" i="15" s="1"/>
  <c r="O33" i="15"/>
  <c r="Y27" i="15"/>
  <c r="AC27" i="15" s="1"/>
  <c r="AE27" i="15" s="1"/>
  <c r="O8" i="15"/>
  <c r="Y11" i="15"/>
  <c r="AC11" i="15" s="1"/>
  <c r="AE11" i="15" s="1"/>
  <c r="P27" i="15"/>
  <c r="P93" i="13"/>
  <c r="Y93" i="13"/>
  <c r="AC93" i="13" s="1"/>
  <c r="D42" i="13"/>
  <c r="V58" i="13"/>
  <c r="P95" i="13"/>
  <c r="Y86" i="13"/>
  <c r="AC86" i="13" s="1"/>
  <c r="AE86" i="13" s="1"/>
  <c r="Y95" i="13"/>
  <c r="AC95" i="13" s="1"/>
  <c r="O87" i="13"/>
  <c r="Y87" i="13" s="1"/>
  <c r="AC87" i="13" s="1"/>
  <c r="AE87" i="13" s="1"/>
  <c r="Y88" i="13"/>
  <c r="AC88" i="13" s="1"/>
  <c r="AE88" i="13" s="1"/>
  <c r="Y89" i="13"/>
  <c r="AC89" i="13" s="1"/>
  <c r="AE89" i="13" s="1"/>
  <c r="P88" i="13"/>
  <c r="AD72" i="13"/>
  <c r="R75" i="13"/>
  <c r="R72" i="13"/>
  <c r="D57" i="13"/>
  <c r="Y69" i="13"/>
  <c r="AC69" i="13" s="1"/>
  <c r="AE69" i="13" s="1"/>
  <c r="M75" i="13"/>
  <c r="AH75" i="13"/>
  <c r="AJ75" i="13" s="1"/>
  <c r="J78" i="13"/>
  <c r="J96" i="13" s="1"/>
  <c r="P69" i="13"/>
  <c r="M72" i="13"/>
  <c r="O72" i="13" s="1"/>
  <c r="P72" i="13" s="1"/>
  <c r="AH73" i="13"/>
  <c r="AJ73" i="13" s="1"/>
  <c r="V73" i="13"/>
  <c r="R73" i="13"/>
  <c r="J76" i="13"/>
  <c r="M73" i="13"/>
  <c r="O73" i="13" s="1"/>
  <c r="P73" i="13" s="1"/>
  <c r="AH72" i="13"/>
  <c r="AJ72" i="13" s="1"/>
  <c r="V75" i="13"/>
  <c r="P70" i="13"/>
  <c r="V72" i="13"/>
  <c r="D72" i="13"/>
  <c r="Y70" i="13"/>
  <c r="AC70" i="13" s="1"/>
  <c r="AE70" i="13" s="1"/>
  <c r="M58" i="13"/>
  <c r="O58" i="13" s="1"/>
  <c r="Y66" i="13"/>
  <c r="AC66" i="13" s="1"/>
  <c r="AE66" i="13" s="1"/>
  <c r="Y65" i="13"/>
  <c r="AC65" i="13" s="1"/>
  <c r="AE65" i="13" s="1"/>
  <c r="P66" i="13"/>
  <c r="P65" i="13"/>
  <c r="AD58" i="13"/>
  <c r="AH58" i="13"/>
  <c r="AJ58" i="13" s="1"/>
  <c r="R58" i="13"/>
  <c r="AH57" i="13"/>
  <c r="AJ57" i="13" s="1"/>
  <c r="V57" i="13"/>
  <c r="AD57" i="13"/>
  <c r="R57" i="13"/>
  <c r="M57" i="13"/>
  <c r="Y55" i="13"/>
  <c r="AC55" i="13" s="1"/>
  <c r="AE55" i="13" s="1"/>
  <c r="P55" i="13"/>
  <c r="O54" i="13"/>
  <c r="P54" i="13" s="1"/>
  <c r="Y51" i="13"/>
  <c r="AC51" i="13" s="1"/>
  <c r="AE51" i="13" s="1"/>
  <c r="Y50" i="13"/>
  <c r="AC50" i="13" s="1"/>
  <c r="AE50" i="13" s="1"/>
  <c r="P50" i="13"/>
  <c r="P51" i="13"/>
  <c r="AH43" i="13"/>
  <c r="AJ43" i="13" s="1"/>
  <c r="V43" i="13"/>
  <c r="AD43" i="13"/>
  <c r="R43" i="13"/>
  <c r="M43" i="13"/>
  <c r="M42" i="13"/>
  <c r="AH42" i="13"/>
  <c r="AJ42" i="13" s="1"/>
  <c r="V42" i="13"/>
  <c r="AD42" i="13"/>
  <c r="R42" i="13"/>
  <c r="O39" i="13"/>
  <c r="P39" i="13" s="1"/>
  <c r="AH14" i="13"/>
  <c r="AJ14" i="13" s="1"/>
  <c r="D28" i="13"/>
  <c r="V29" i="13"/>
  <c r="Y47" i="13"/>
  <c r="AC47" i="13" s="1"/>
  <c r="AE47" i="13" s="1"/>
  <c r="AD29" i="13"/>
  <c r="AH29" i="13"/>
  <c r="AJ29" i="13" s="1"/>
  <c r="M29" i="13"/>
  <c r="O29" i="13" s="1"/>
  <c r="Y15" i="13"/>
  <c r="AC15" i="13" s="1"/>
  <c r="AE15" i="13" s="1"/>
  <c r="P15" i="13"/>
  <c r="Y26" i="13"/>
  <c r="AC26" i="13" s="1"/>
  <c r="AE26" i="13" s="1"/>
  <c r="R14" i="13"/>
  <c r="AD14" i="13"/>
  <c r="M14" i="13"/>
  <c r="O14" i="13" s="1"/>
  <c r="Y25" i="13"/>
  <c r="AC25" i="13" s="1"/>
  <c r="AE25" i="13" s="1"/>
  <c r="P25" i="13"/>
  <c r="P32" i="13"/>
  <c r="V14" i="13"/>
  <c r="Y83" i="13"/>
  <c r="AC83" i="13" s="1"/>
  <c r="AE83" i="13" s="1"/>
  <c r="Y5" i="13"/>
  <c r="AC5" i="13" s="1"/>
  <c r="R91" i="13"/>
  <c r="Y45" i="13"/>
  <c r="AC45" i="13" s="1"/>
  <c r="AE45" i="13" s="1"/>
  <c r="Y68" i="13"/>
  <c r="AC68" i="13" s="1"/>
  <c r="AE68" i="13" s="1"/>
  <c r="P83" i="13"/>
  <c r="Y8" i="13"/>
  <c r="AC8" i="13" s="1"/>
  <c r="AE8" i="13" s="1"/>
  <c r="P8" i="13"/>
  <c r="Y62" i="13"/>
  <c r="AC62" i="13" s="1"/>
  <c r="AE62" i="13" s="1"/>
  <c r="V91" i="13"/>
  <c r="AH91" i="13"/>
  <c r="AJ91" i="13" s="1"/>
  <c r="M91" i="13"/>
  <c r="O91" i="13" s="1"/>
  <c r="AD32" i="13"/>
  <c r="P45" i="13"/>
  <c r="V32" i="13"/>
  <c r="O24" i="13"/>
  <c r="Y24" i="13" s="1"/>
  <c r="AC24" i="13" s="1"/>
  <c r="AE24" i="13" s="1"/>
  <c r="R32" i="13"/>
  <c r="O102" i="13"/>
  <c r="Y102" i="13" s="1"/>
  <c r="AC102" i="13" s="1"/>
  <c r="O49" i="13"/>
  <c r="Y36" i="13"/>
  <c r="AC36" i="13" s="1"/>
  <c r="AE36" i="13" s="1"/>
  <c r="O9" i="13"/>
  <c r="P9" i="13" s="1"/>
  <c r="AH92" i="13"/>
  <c r="AJ92" i="13" s="1"/>
  <c r="V92" i="13"/>
  <c r="M92" i="13"/>
  <c r="AD92" i="13"/>
  <c r="R92" i="13"/>
  <c r="P36" i="13"/>
  <c r="O64" i="13"/>
  <c r="O103" i="13"/>
  <c r="P103" i="13" s="1"/>
  <c r="AJ4" i="13"/>
  <c r="O10" i="13"/>
  <c r="P10" i="13" s="1"/>
  <c r="O82" i="13"/>
  <c r="Y52" i="13"/>
  <c r="AC52" i="13" s="1"/>
  <c r="AE52" i="13" s="1"/>
  <c r="O61" i="13"/>
  <c r="Y67" i="13"/>
  <c r="AC67" i="13" s="1"/>
  <c r="AE67" i="13" s="1"/>
  <c r="Y48" i="13"/>
  <c r="AC48" i="13" s="1"/>
  <c r="AE48" i="13" s="1"/>
  <c r="O38" i="13"/>
  <c r="P38" i="13" s="1"/>
  <c r="Y22" i="13"/>
  <c r="AC22" i="13" s="1"/>
  <c r="AE22" i="13" s="1"/>
  <c r="AC100" i="13"/>
  <c r="AE100" i="13" s="1"/>
  <c r="AA100" i="13"/>
  <c r="Y84" i="13"/>
  <c r="AC84" i="13" s="1"/>
  <c r="AE84" i="13" s="1"/>
  <c r="AC99" i="13"/>
  <c r="AE99" i="13" s="1"/>
  <c r="AA99" i="13"/>
  <c r="Y85" i="13"/>
  <c r="AC85" i="13" s="1"/>
  <c r="AE85" i="13" s="1"/>
  <c r="Y53" i="13"/>
  <c r="AC53" i="13" s="1"/>
  <c r="AE53" i="13" s="1"/>
  <c r="P67" i="13"/>
  <c r="P48" i="13"/>
  <c r="Y46" i="13"/>
  <c r="AC46" i="13" s="1"/>
  <c r="AE46" i="13" s="1"/>
  <c r="Y60" i="13"/>
  <c r="AC60" i="13" s="1"/>
  <c r="AE60" i="13" s="1"/>
  <c r="M28" i="13"/>
  <c r="AH28" i="13"/>
  <c r="AJ28" i="13" s="1"/>
  <c r="V28" i="13"/>
  <c r="AD28" i="13"/>
  <c r="R28" i="13"/>
  <c r="O23" i="13"/>
  <c r="P23" i="13" s="1"/>
  <c r="P22" i="13"/>
  <c r="O90" i="13"/>
  <c r="P90" i="13" s="1"/>
  <c r="Y101" i="13"/>
  <c r="AC101" i="13" s="1"/>
  <c r="Y4" i="13"/>
  <c r="Y63" i="13"/>
  <c r="AC63" i="13" s="1"/>
  <c r="AE63" i="13" s="1"/>
  <c r="O40" i="13"/>
  <c r="P40" i="13" s="1"/>
  <c r="Y37" i="13"/>
  <c r="AC37" i="13" s="1"/>
  <c r="AE37" i="13" s="1"/>
  <c r="P4" i="13"/>
  <c r="P87" i="12"/>
  <c r="D78" i="12"/>
  <c r="J85" i="12"/>
  <c r="P47" i="12"/>
  <c r="Y86" i="12"/>
  <c r="AC86" i="12" s="1"/>
  <c r="Y87" i="12"/>
  <c r="AC87" i="12" s="1"/>
  <c r="AE87" i="12" s="1"/>
  <c r="M29" i="12"/>
  <c r="O29" i="12" s="1"/>
  <c r="J64" i="12"/>
  <c r="J82" i="12" s="1"/>
  <c r="Y47" i="12"/>
  <c r="AC47" i="12" s="1"/>
  <c r="AE47" i="12" s="1"/>
  <c r="AH52" i="12"/>
  <c r="AJ52" i="12" s="1"/>
  <c r="M52" i="12"/>
  <c r="O52" i="12" s="1"/>
  <c r="P52" i="12" s="1"/>
  <c r="J56" i="12"/>
  <c r="R56" i="12" s="1"/>
  <c r="R52" i="12"/>
  <c r="AD52" i="12"/>
  <c r="D38" i="12"/>
  <c r="AH38" i="12"/>
  <c r="AJ38" i="12" s="1"/>
  <c r="D29" i="12"/>
  <c r="O18" i="12"/>
  <c r="M30" i="12"/>
  <c r="O30" i="12" s="1"/>
  <c r="AH30" i="12"/>
  <c r="AJ30" i="12" s="1"/>
  <c r="AD30" i="12"/>
  <c r="M31" i="12"/>
  <c r="AD31" i="12"/>
  <c r="AH31" i="12"/>
  <c r="AJ31" i="12" s="1"/>
  <c r="V30" i="12"/>
  <c r="R31" i="12"/>
  <c r="V31" i="12"/>
  <c r="Y81" i="12"/>
  <c r="AC81" i="12" s="1"/>
  <c r="AD78" i="12"/>
  <c r="P77" i="12"/>
  <c r="V78" i="12"/>
  <c r="AH78" i="12"/>
  <c r="AJ78" i="12" s="1"/>
  <c r="M78" i="12"/>
  <c r="O78" i="12" s="1"/>
  <c r="P78" i="12" s="1"/>
  <c r="R29" i="12"/>
  <c r="AD29" i="12"/>
  <c r="V29" i="12"/>
  <c r="AH29" i="12"/>
  <c r="AJ29" i="12" s="1"/>
  <c r="Y77" i="12"/>
  <c r="AA77" i="12" s="1"/>
  <c r="M38" i="12"/>
  <c r="O38" i="12" s="1"/>
  <c r="V20" i="12"/>
  <c r="R38" i="12"/>
  <c r="AH20" i="12"/>
  <c r="AJ20" i="12" s="1"/>
  <c r="D47" i="12"/>
  <c r="AD38" i="12"/>
  <c r="M20" i="12"/>
  <c r="O20" i="12" s="1"/>
  <c r="P20" i="12" s="1"/>
  <c r="V38" i="12"/>
  <c r="R20" i="12"/>
  <c r="O9" i="12"/>
  <c r="Y9" i="12" s="1"/>
  <c r="AC9" i="12" s="1"/>
  <c r="AE9" i="12" s="1"/>
  <c r="Y16" i="12"/>
  <c r="AC16" i="12" s="1"/>
  <c r="AE16" i="12" s="1"/>
  <c r="AD11" i="12"/>
  <c r="R11" i="12"/>
  <c r="M11" i="12"/>
  <c r="AH11" i="12"/>
  <c r="AJ11" i="12" s="1"/>
  <c r="V11" i="12"/>
  <c r="Y72" i="12"/>
  <c r="AC72" i="12" s="1"/>
  <c r="AE72" i="12" s="1"/>
  <c r="O35" i="12"/>
  <c r="O34" i="12"/>
  <c r="P34" i="12" s="1"/>
  <c r="M12" i="12"/>
  <c r="AD12" i="12"/>
  <c r="AH12" i="12"/>
  <c r="AJ12" i="12" s="1"/>
  <c r="V12" i="12"/>
  <c r="R12" i="12"/>
  <c r="Y33" i="12"/>
  <c r="AC33" i="12" s="1"/>
  <c r="AE33" i="12" s="1"/>
  <c r="O8" i="12"/>
  <c r="P8" i="12" s="1"/>
  <c r="Y74" i="12"/>
  <c r="AC74" i="12" s="1"/>
  <c r="AE74" i="12" s="1"/>
  <c r="Y60" i="12"/>
  <c r="AC60" i="12" s="1"/>
  <c r="AE60" i="12" s="1"/>
  <c r="Y27" i="12"/>
  <c r="AC27" i="12" s="1"/>
  <c r="AE27" i="12" s="1"/>
  <c r="O73" i="12"/>
  <c r="P73" i="12" s="1"/>
  <c r="O75" i="12"/>
  <c r="P60" i="12"/>
  <c r="AD55" i="12"/>
  <c r="R55" i="12"/>
  <c r="V55" i="12"/>
  <c r="AH55" i="12"/>
  <c r="AJ55" i="12" s="1"/>
  <c r="M55" i="12"/>
  <c r="AD39" i="12"/>
  <c r="R39" i="12"/>
  <c r="AH39" i="12"/>
  <c r="AJ39" i="12" s="1"/>
  <c r="V39" i="12"/>
  <c r="M39" i="12"/>
  <c r="M49" i="12"/>
  <c r="AH49" i="12"/>
  <c r="AJ49" i="12" s="1"/>
  <c r="V49" i="12"/>
  <c r="R49" i="12"/>
  <c r="AD49" i="12"/>
  <c r="J53" i="12"/>
  <c r="P27" i="12"/>
  <c r="O43" i="12"/>
  <c r="P43" i="12" s="1"/>
  <c r="R40" i="12"/>
  <c r="AD40" i="12"/>
  <c r="AH40" i="12"/>
  <c r="AJ40" i="12" s="1"/>
  <c r="V40" i="12"/>
  <c r="M40" i="12"/>
  <c r="Y48" i="12"/>
  <c r="AC48" i="12" s="1"/>
  <c r="AE48" i="12" s="1"/>
  <c r="O42" i="12"/>
  <c r="P42" i="12" s="1"/>
  <c r="Y26" i="12"/>
  <c r="AC26" i="12" s="1"/>
  <c r="AE26" i="12" s="1"/>
  <c r="AD21" i="12"/>
  <c r="R21" i="12"/>
  <c r="V21" i="12"/>
  <c r="AH21" i="12"/>
  <c r="AJ21" i="12" s="1"/>
  <c r="M21" i="12"/>
  <c r="Y5" i="12"/>
  <c r="AC5" i="12" s="1"/>
  <c r="Y88" i="12"/>
  <c r="AC88" i="12" s="1"/>
  <c r="AE88" i="12" s="1"/>
  <c r="O76" i="12"/>
  <c r="P48" i="12"/>
  <c r="O17" i="12"/>
  <c r="Y36" i="12"/>
  <c r="AC36" i="12" s="1"/>
  <c r="AE36" i="12" s="1"/>
  <c r="P16" i="12"/>
  <c r="O89" i="12"/>
  <c r="P89" i="12" s="1"/>
  <c r="Y79" i="12"/>
  <c r="AC79" i="12" s="1"/>
  <c r="O51" i="12"/>
  <c r="Y45" i="12"/>
  <c r="AC45" i="12" s="1"/>
  <c r="AE45" i="12" s="1"/>
  <c r="O44" i="12"/>
  <c r="P44" i="12" s="1"/>
  <c r="O25" i="12"/>
  <c r="P25" i="12" s="1"/>
  <c r="Y4" i="12"/>
  <c r="AA4" i="12" s="1"/>
  <c r="U24" i="9"/>
  <c r="P238" i="8"/>
  <c r="P227" i="8"/>
  <c r="P214" i="8"/>
  <c r="Q214" i="8" s="1"/>
  <c r="P205" i="8"/>
  <c r="AE53" i="1" l="1"/>
  <c r="E50" i="2"/>
  <c r="AE55" i="1"/>
  <c r="E52" i="2"/>
  <c r="J24" i="26"/>
  <c r="E5" i="2"/>
  <c r="M25" i="26"/>
  <c r="Q25" i="26" s="1"/>
  <c r="S12" i="5"/>
  <c r="E8" i="19"/>
  <c r="U53" i="1"/>
  <c r="U55" i="1"/>
  <c r="AA93" i="13"/>
  <c r="U11" i="5"/>
  <c r="AH40" i="16"/>
  <c r="M40" i="16"/>
  <c r="M45" i="16" s="1"/>
  <c r="AA17" i="16"/>
  <c r="Y32" i="16"/>
  <c r="AA22" i="16"/>
  <c r="Y11" i="16"/>
  <c r="AC11" i="16" s="1"/>
  <c r="AE11" i="16" s="1"/>
  <c r="Y21" i="16"/>
  <c r="AC21" i="16" s="1"/>
  <c r="AE21" i="16" s="1"/>
  <c r="AA26" i="16"/>
  <c r="Y14" i="16"/>
  <c r="AC14" i="16" s="1"/>
  <c r="P21" i="16"/>
  <c r="AA19" i="16"/>
  <c r="Y29" i="16"/>
  <c r="AC29" i="16" s="1"/>
  <c r="P29" i="16"/>
  <c r="AA18" i="16"/>
  <c r="Y20" i="16"/>
  <c r="AC20" i="16" s="1"/>
  <c r="P14" i="16"/>
  <c r="O40" i="16"/>
  <c r="Y7" i="16"/>
  <c r="Y35" i="16"/>
  <c r="AC35" i="16" s="1"/>
  <c r="AA33" i="16"/>
  <c r="AA36" i="16"/>
  <c r="AA9" i="16"/>
  <c r="Y10" i="16"/>
  <c r="AC10" i="16" s="1"/>
  <c r="AA23" i="16"/>
  <c r="Y23" i="16"/>
  <c r="AC23" i="16" s="1"/>
  <c r="AE23" i="16" s="1"/>
  <c r="AA12" i="16"/>
  <c r="AA13" i="16"/>
  <c r="Y34" i="16"/>
  <c r="AC34" i="16" s="1"/>
  <c r="Y37" i="16"/>
  <c r="AC37" i="16" s="1"/>
  <c r="Y8" i="16"/>
  <c r="AC8" i="16" s="1"/>
  <c r="AE8" i="16" s="1"/>
  <c r="S54" i="1"/>
  <c r="AB300" i="8"/>
  <c r="Z304" i="8"/>
  <c r="Q304" i="8"/>
  <c r="AB302" i="8"/>
  <c r="AA25" i="15"/>
  <c r="AC12" i="15"/>
  <c r="AE12" i="15" s="1"/>
  <c r="AA49" i="15"/>
  <c r="AA10" i="15"/>
  <c r="M56" i="15"/>
  <c r="J72" i="15"/>
  <c r="M72" i="15" s="1"/>
  <c r="R56" i="15"/>
  <c r="AD56" i="15"/>
  <c r="V56" i="15"/>
  <c r="Y16" i="15"/>
  <c r="AC16" i="15" s="1"/>
  <c r="AE16" i="15" s="1"/>
  <c r="AA9" i="15"/>
  <c r="AA71" i="15"/>
  <c r="AA15" i="15"/>
  <c r="AA76" i="15"/>
  <c r="AA38" i="15"/>
  <c r="AA32" i="15"/>
  <c r="AA27" i="15"/>
  <c r="AC64" i="15"/>
  <c r="AE64" i="15" s="1"/>
  <c r="AA11" i="15"/>
  <c r="AA39" i="15"/>
  <c r="Y68" i="15"/>
  <c r="AC68" i="15" s="1"/>
  <c r="AE68" i="15" s="1"/>
  <c r="AA28" i="15"/>
  <c r="Y33" i="15"/>
  <c r="AC33" i="15" s="1"/>
  <c r="AE33" i="15" s="1"/>
  <c r="AA46" i="15"/>
  <c r="Y30" i="15"/>
  <c r="AC30" i="15" s="1"/>
  <c r="AE30" i="15" s="1"/>
  <c r="AA24" i="15"/>
  <c r="AA63" i="15"/>
  <c r="P68" i="15"/>
  <c r="Y26" i="15"/>
  <c r="AC26" i="15" s="1"/>
  <c r="AE26" i="15" s="1"/>
  <c r="AA52" i="15"/>
  <c r="AA44" i="15"/>
  <c r="Y8" i="15"/>
  <c r="AC8" i="15" s="1"/>
  <c r="AE8" i="15" s="1"/>
  <c r="P33" i="15"/>
  <c r="AC4" i="15"/>
  <c r="Y13" i="15"/>
  <c r="AC13" i="15" s="1"/>
  <c r="AE13" i="15" s="1"/>
  <c r="P30" i="15"/>
  <c r="AA62" i="15"/>
  <c r="Y75" i="15"/>
  <c r="AC75" i="15" s="1"/>
  <c r="Y51" i="15"/>
  <c r="AC51" i="15" s="1"/>
  <c r="AE51" i="15" s="1"/>
  <c r="P26" i="15"/>
  <c r="P8" i="15"/>
  <c r="Y65" i="15"/>
  <c r="AC65" i="15" s="1"/>
  <c r="AE65" i="15" s="1"/>
  <c r="O42" i="15"/>
  <c r="O67" i="15"/>
  <c r="P13" i="15"/>
  <c r="Y66" i="15"/>
  <c r="AC66" i="15" s="1"/>
  <c r="P75" i="15"/>
  <c r="P51" i="15"/>
  <c r="Y35" i="15"/>
  <c r="AC35" i="15" s="1"/>
  <c r="AE35" i="15" s="1"/>
  <c r="AA69" i="15"/>
  <c r="AA61" i="15"/>
  <c r="AA14" i="15"/>
  <c r="AA5" i="15"/>
  <c r="Y45" i="15"/>
  <c r="AC45" i="15" s="1"/>
  <c r="AE45" i="15" s="1"/>
  <c r="Y77" i="15"/>
  <c r="AC77" i="15" s="1"/>
  <c r="P35" i="15"/>
  <c r="P45" i="15"/>
  <c r="Y54" i="15"/>
  <c r="AC54" i="15" s="1"/>
  <c r="AE54" i="15" s="1"/>
  <c r="P77" i="15"/>
  <c r="Y34" i="15"/>
  <c r="AC34" i="15" s="1"/>
  <c r="AE34" i="15" s="1"/>
  <c r="O56" i="15"/>
  <c r="P56" i="15" s="1"/>
  <c r="Y18" i="15"/>
  <c r="AC18" i="15" s="1"/>
  <c r="AE18" i="15" s="1"/>
  <c r="AA36" i="15"/>
  <c r="AA47" i="15"/>
  <c r="P34" i="15"/>
  <c r="AA37" i="15"/>
  <c r="M58" i="15"/>
  <c r="AA48" i="15"/>
  <c r="AH96" i="13"/>
  <c r="AJ96" i="13" s="1"/>
  <c r="M96" i="13"/>
  <c r="R96" i="13"/>
  <c r="AD96" i="13"/>
  <c r="V96" i="13"/>
  <c r="AA86" i="13"/>
  <c r="AA95" i="13"/>
  <c r="AA87" i="13"/>
  <c r="P87" i="13"/>
  <c r="AA89" i="13"/>
  <c r="AA88" i="13"/>
  <c r="Y73" i="13"/>
  <c r="AC73" i="13" s="1"/>
  <c r="AE73" i="13" s="1"/>
  <c r="Y58" i="13"/>
  <c r="AC58" i="13" s="1"/>
  <c r="AE58" i="13" s="1"/>
  <c r="AA69" i="13"/>
  <c r="AH78" i="13"/>
  <c r="AJ78" i="13" s="1"/>
  <c r="M78" i="13"/>
  <c r="V78" i="13"/>
  <c r="R78" i="13"/>
  <c r="AD78" i="13"/>
  <c r="M76" i="13"/>
  <c r="AH76" i="13"/>
  <c r="AJ76" i="13" s="1"/>
  <c r="J79" i="13"/>
  <c r="AD76" i="13"/>
  <c r="V76" i="13"/>
  <c r="R76" i="13"/>
  <c r="O75" i="13"/>
  <c r="Y75" i="13" s="1"/>
  <c r="AC75" i="13" s="1"/>
  <c r="AE75" i="13" s="1"/>
  <c r="Y72" i="13"/>
  <c r="AC72" i="13" s="1"/>
  <c r="AE72" i="13" s="1"/>
  <c r="P58" i="13"/>
  <c r="AA70" i="13"/>
  <c r="AA65" i="13"/>
  <c r="AA66" i="13"/>
  <c r="Y54" i="13"/>
  <c r="AC54" i="13" s="1"/>
  <c r="AE54" i="13" s="1"/>
  <c r="O57" i="13"/>
  <c r="AA55" i="13"/>
  <c r="AA68" i="13"/>
  <c r="AA47" i="13"/>
  <c r="AA50" i="13"/>
  <c r="AA51" i="13"/>
  <c r="O43" i="13"/>
  <c r="P43" i="13" s="1"/>
  <c r="O42" i="13"/>
  <c r="Y39" i="13"/>
  <c r="AC39" i="13" s="1"/>
  <c r="AE39" i="13" s="1"/>
  <c r="Y29" i="13"/>
  <c r="AC29" i="13" s="1"/>
  <c r="AE29" i="13" s="1"/>
  <c r="P29" i="13"/>
  <c r="AA15" i="13"/>
  <c r="AA26" i="13"/>
  <c r="AA25" i="13"/>
  <c r="AA62" i="13"/>
  <c r="AA45" i="13"/>
  <c r="AA83" i="13"/>
  <c r="AA5" i="13"/>
  <c r="Y32" i="13"/>
  <c r="AC32" i="13" s="1"/>
  <c r="AE32" i="13" s="1"/>
  <c r="AA52" i="13"/>
  <c r="AA8" i="13"/>
  <c r="AA101" i="13"/>
  <c r="AA102" i="13"/>
  <c r="AA24" i="13"/>
  <c r="P102" i="13"/>
  <c r="P24" i="13"/>
  <c r="AA46" i="13"/>
  <c r="Y14" i="13"/>
  <c r="AC14" i="13" s="1"/>
  <c r="AE14" i="13" s="1"/>
  <c r="AC4" i="13"/>
  <c r="Y49" i="13"/>
  <c r="AC49" i="13" s="1"/>
  <c r="AE49" i="13" s="1"/>
  <c r="AA4" i="13"/>
  <c r="AA53" i="13"/>
  <c r="AA48" i="13"/>
  <c r="P14" i="13"/>
  <c r="P49" i="13"/>
  <c r="Y40" i="13"/>
  <c r="AC40" i="13" s="1"/>
  <c r="AE40" i="13" s="1"/>
  <c r="Y91" i="13"/>
  <c r="AC91" i="13" s="1"/>
  <c r="AE91" i="13" s="1"/>
  <c r="Y64" i="13"/>
  <c r="AC64" i="13" s="1"/>
  <c r="AE64" i="13" s="1"/>
  <c r="AA37" i="13"/>
  <c r="AA63" i="13"/>
  <c r="P91" i="13"/>
  <c r="Y82" i="13"/>
  <c r="AC82" i="13" s="1"/>
  <c r="AE82" i="13" s="1"/>
  <c r="P64" i="13"/>
  <c r="AA84" i="13"/>
  <c r="Y90" i="13"/>
  <c r="AC90" i="13" s="1"/>
  <c r="O28" i="13"/>
  <c r="AA67" i="13"/>
  <c r="P82" i="13"/>
  <c r="Y103" i="13"/>
  <c r="AC103" i="13" s="1"/>
  <c r="O92" i="13"/>
  <c r="Y61" i="13"/>
  <c r="AC61" i="13" s="1"/>
  <c r="AE61" i="13" s="1"/>
  <c r="Y9" i="13"/>
  <c r="AC9" i="13" s="1"/>
  <c r="AE9" i="13" s="1"/>
  <c r="Y23" i="13"/>
  <c r="AC23" i="13" s="1"/>
  <c r="AE23" i="13" s="1"/>
  <c r="AA60" i="13"/>
  <c r="AA85" i="13"/>
  <c r="AA22" i="13"/>
  <c r="P61" i="13"/>
  <c r="Y38" i="13"/>
  <c r="AC38" i="13" s="1"/>
  <c r="AE38" i="13" s="1"/>
  <c r="Y10" i="13"/>
  <c r="AC10" i="13" s="1"/>
  <c r="AE10" i="13" s="1"/>
  <c r="AA36" i="13"/>
  <c r="AD85" i="12"/>
  <c r="R85" i="12"/>
  <c r="M85" i="12"/>
  <c r="O85" i="12" s="1"/>
  <c r="AH85" i="12"/>
  <c r="AJ85" i="12" s="1"/>
  <c r="V85" i="12"/>
  <c r="P29" i="12"/>
  <c r="AA86" i="12"/>
  <c r="AH82" i="12"/>
  <c r="AJ82" i="12" s="1"/>
  <c r="R82" i="12"/>
  <c r="V82" i="12"/>
  <c r="AD82" i="12"/>
  <c r="M82" i="12"/>
  <c r="AA87" i="12"/>
  <c r="Y52" i="12"/>
  <c r="AC52" i="12" s="1"/>
  <c r="AE52" i="12" s="1"/>
  <c r="V56" i="12"/>
  <c r="J65" i="12"/>
  <c r="AH56" i="12"/>
  <c r="AJ56" i="12" s="1"/>
  <c r="AA47" i="12"/>
  <c r="M56" i="12"/>
  <c r="O56" i="12" s="1"/>
  <c r="P56" i="12" s="1"/>
  <c r="AD56" i="12"/>
  <c r="Y30" i="12"/>
  <c r="AC30" i="12" s="1"/>
  <c r="AE30" i="12" s="1"/>
  <c r="Y18" i="12"/>
  <c r="AC18" i="12" s="1"/>
  <c r="AE18" i="12" s="1"/>
  <c r="P18" i="12"/>
  <c r="P30" i="12"/>
  <c r="O31" i="12"/>
  <c r="P31" i="12" s="1"/>
  <c r="AA81" i="12"/>
  <c r="Y29" i="12"/>
  <c r="AC29" i="12" s="1"/>
  <c r="AE29" i="12" s="1"/>
  <c r="AC77" i="12"/>
  <c r="AA88" i="12"/>
  <c r="AA79" i="12"/>
  <c r="AA27" i="12"/>
  <c r="AA36" i="12"/>
  <c r="AA9" i="12"/>
  <c r="AA72" i="12"/>
  <c r="P9" i="12"/>
  <c r="AA74" i="12"/>
  <c r="O21" i="12"/>
  <c r="O49" i="12"/>
  <c r="Y44" i="12"/>
  <c r="AC44" i="12" s="1"/>
  <c r="AE44" i="12" s="1"/>
  <c r="AH64" i="12"/>
  <c r="AJ64" i="12" s="1"/>
  <c r="V64" i="12"/>
  <c r="AD64" i="12"/>
  <c r="R64" i="12"/>
  <c r="M64" i="12"/>
  <c r="Y34" i="12"/>
  <c r="AC34" i="12" s="1"/>
  <c r="AE34" i="12" s="1"/>
  <c r="Y89" i="12"/>
  <c r="AC89" i="12" s="1"/>
  <c r="Y38" i="12"/>
  <c r="AC38" i="12" s="1"/>
  <c r="AE38" i="12" s="1"/>
  <c r="Y85" i="12"/>
  <c r="AC85" i="12" s="1"/>
  <c r="AE85" i="12" s="1"/>
  <c r="O39" i="12"/>
  <c r="AA16" i="12"/>
  <c r="Y76" i="12"/>
  <c r="AC76" i="12" s="1"/>
  <c r="AE76" i="12" s="1"/>
  <c r="AC4" i="12"/>
  <c r="P38" i="12"/>
  <c r="P85" i="12"/>
  <c r="AH53" i="12"/>
  <c r="AJ53" i="12" s="1"/>
  <c r="V53" i="12"/>
  <c r="R53" i="12"/>
  <c r="J57" i="12"/>
  <c r="J66" i="12" s="1"/>
  <c r="J84" i="12" s="1"/>
  <c r="AD53" i="12"/>
  <c r="M53" i="12"/>
  <c r="O55" i="12"/>
  <c r="P55" i="12" s="1"/>
  <c r="Y8" i="12"/>
  <c r="AC8" i="12" s="1"/>
  <c r="AE8" i="12" s="1"/>
  <c r="Y78" i="12"/>
  <c r="AC78" i="12" s="1"/>
  <c r="AE78" i="12" s="1"/>
  <c r="O11" i="12"/>
  <c r="P11" i="12" s="1"/>
  <c r="Y25" i="12"/>
  <c r="AC25" i="12" s="1"/>
  <c r="AE25" i="12" s="1"/>
  <c r="AA48" i="12"/>
  <c r="AA26" i="12"/>
  <c r="Y42" i="12"/>
  <c r="AC42" i="12" s="1"/>
  <c r="AE42" i="12" s="1"/>
  <c r="Y20" i="12"/>
  <c r="AC20" i="12" s="1"/>
  <c r="AE20" i="12" s="1"/>
  <c r="O12" i="12"/>
  <c r="P12" i="12" s="1"/>
  <c r="Y43" i="12"/>
  <c r="AC43" i="12" s="1"/>
  <c r="AE43" i="12" s="1"/>
  <c r="Y17" i="12"/>
  <c r="AC17" i="12" s="1"/>
  <c r="AE17" i="12" s="1"/>
  <c r="Y75" i="12"/>
  <c r="AC75" i="12" s="1"/>
  <c r="AE75" i="12" s="1"/>
  <c r="Y51" i="12"/>
  <c r="AC51" i="12" s="1"/>
  <c r="AE51" i="12" s="1"/>
  <c r="Y35" i="12"/>
  <c r="AC35" i="12" s="1"/>
  <c r="AE35" i="12" s="1"/>
  <c r="AA45" i="12"/>
  <c r="P51" i="12"/>
  <c r="P17" i="12"/>
  <c r="P76" i="12"/>
  <c r="AA5" i="12"/>
  <c r="O40" i="12"/>
  <c r="P75" i="12"/>
  <c r="Y73" i="12"/>
  <c r="AC73" i="12" s="1"/>
  <c r="AE73" i="12" s="1"/>
  <c r="AA60" i="12"/>
  <c r="AA33" i="12"/>
  <c r="P35" i="12"/>
  <c r="Z238" i="8"/>
  <c r="Q238" i="8"/>
  <c r="Z227" i="8"/>
  <c r="Q227" i="8"/>
  <c r="Z214" i="8"/>
  <c r="Z205" i="8"/>
  <c r="Q205" i="8"/>
  <c r="AE54" i="1" l="1"/>
  <c r="E51" i="2"/>
  <c r="N25" i="26"/>
  <c r="AO25" i="26"/>
  <c r="AP25" i="26" s="1"/>
  <c r="E9" i="19"/>
  <c r="L30" i="26"/>
  <c r="M24" i="26"/>
  <c r="AE24" i="26"/>
  <c r="AF24" i="26" s="1"/>
  <c r="U54" i="1"/>
  <c r="AA10" i="16"/>
  <c r="AC32" i="16"/>
  <c r="AA32" i="16"/>
  <c r="AA20" i="16"/>
  <c r="AA11" i="16"/>
  <c r="AA8" i="16"/>
  <c r="Y40" i="16"/>
  <c r="AC7" i="16"/>
  <c r="AA7" i="16"/>
  <c r="AA14" i="16"/>
  <c r="AA37" i="16"/>
  <c r="AA29" i="16"/>
  <c r="AA21" i="16"/>
  <c r="AA34" i="16"/>
  <c r="AA35" i="16"/>
  <c r="AB304" i="8"/>
  <c r="AH58" i="15"/>
  <c r="AJ58" i="15" s="1"/>
  <c r="R58" i="15"/>
  <c r="AD58" i="15"/>
  <c r="V58" i="15"/>
  <c r="V72" i="15"/>
  <c r="AH72" i="15"/>
  <c r="AJ72" i="15" s="1"/>
  <c r="R72" i="15"/>
  <c r="AD72" i="15"/>
  <c r="AA35" i="15"/>
  <c r="AA16" i="15"/>
  <c r="AA34" i="15"/>
  <c r="AA18" i="15"/>
  <c r="AA51" i="15"/>
  <c r="AA68" i="15"/>
  <c r="Y67" i="15"/>
  <c r="AC67" i="15" s="1"/>
  <c r="AE67" i="15" s="1"/>
  <c r="AA77" i="15"/>
  <c r="AA33" i="15"/>
  <c r="Y42" i="15"/>
  <c r="AC42" i="15" s="1"/>
  <c r="AE42" i="15" s="1"/>
  <c r="AA13" i="15"/>
  <c r="AA8" i="15"/>
  <c r="P67" i="15"/>
  <c r="Y56" i="15"/>
  <c r="AC56" i="15" s="1"/>
  <c r="AE56" i="15" s="1"/>
  <c r="AA45" i="15"/>
  <c r="P42" i="15"/>
  <c r="AA30" i="15"/>
  <c r="AA54" i="15"/>
  <c r="O72" i="15"/>
  <c r="P72" i="15" s="1"/>
  <c r="AA66" i="15"/>
  <c r="AA65" i="15"/>
  <c r="AA75" i="15"/>
  <c r="O58" i="15"/>
  <c r="AA26" i="15"/>
  <c r="AA73" i="13"/>
  <c r="J97" i="13"/>
  <c r="D96" i="13" s="1"/>
  <c r="O96" i="13"/>
  <c r="P96" i="13" s="1"/>
  <c r="AA75" i="13"/>
  <c r="AA58" i="13"/>
  <c r="AH79" i="13"/>
  <c r="AJ79" i="13" s="1"/>
  <c r="M79" i="13"/>
  <c r="AD79" i="13"/>
  <c r="V79" i="13"/>
  <c r="R79" i="13"/>
  <c r="O76" i="13"/>
  <c r="P76" i="13" s="1"/>
  <c r="P75" i="13"/>
  <c r="AA72" i="13"/>
  <c r="O78" i="13"/>
  <c r="P78" i="13" s="1"/>
  <c r="AA54" i="13"/>
  <c r="Y57" i="13"/>
  <c r="AC57" i="13" s="1"/>
  <c r="AE57" i="13" s="1"/>
  <c r="P57" i="13"/>
  <c r="AA29" i="13"/>
  <c r="Y42" i="13"/>
  <c r="AC42" i="13" s="1"/>
  <c r="AE42" i="13" s="1"/>
  <c r="P42" i="13"/>
  <c r="Y43" i="13"/>
  <c r="AC43" i="13" s="1"/>
  <c r="AE43" i="13" s="1"/>
  <c r="AA39" i="13"/>
  <c r="AA32" i="13"/>
  <c r="AA14" i="13"/>
  <c r="AA10" i="13"/>
  <c r="AA49" i="13"/>
  <c r="AA90" i="13"/>
  <c r="AA40" i="13"/>
  <c r="AA38" i="13"/>
  <c r="AA61" i="13"/>
  <c r="AA91" i="13"/>
  <c r="Y92" i="13"/>
  <c r="AC92" i="13" s="1"/>
  <c r="AE92" i="13" s="1"/>
  <c r="Y28" i="13"/>
  <c r="AC28" i="13" s="1"/>
  <c r="AE28" i="13" s="1"/>
  <c r="P28" i="13"/>
  <c r="P92" i="13"/>
  <c r="AA23" i="13"/>
  <c r="AA9" i="13"/>
  <c r="AA64" i="13"/>
  <c r="AA103" i="13"/>
  <c r="AA82" i="13"/>
  <c r="R65" i="12"/>
  <c r="J83" i="12"/>
  <c r="AD84" i="12"/>
  <c r="M84" i="12"/>
  <c r="O84" i="12" s="1"/>
  <c r="AH84" i="12"/>
  <c r="AJ84" i="12" s="1"/>
  <c r="R84" i="12"/>
  <c r="V84" i="12"/>
  <c r="AD65" i="12"/>
  <c r="O82" i="12"/>
  <c r="P82" i="12"/>
  <c r="V65" i="12"/>
  <c r="AA52" i="12"/>
  <c r="M65" i="12"/>
  <c r="O65" i="12" s="1"/>
  <c r="AH65" i="12"/>
  <c r="AJ65" i="12" s="1"/>
  <c r="D64" i="12"/>
  <c r="Y56" i="12"/>
  <c r="AC56" i="12" s="1"/>
  <c r="AE56" i="12" s="1"/>
  <c r="AA30" i="12"/>
  <c r="AA18" i="12"/>
  <c r="Y31" i="12"/>
  <c r="AA29" i="12"/>
  <c r="AA43" i="12"/>
  <c r="AA38" i="12"/>
  <c r="AA89" i="12"/>
  <c r="AA51" i="12"/>
  <c r="AA75" i="12"/>
  <c r="AA44" i="12"/>
  <c r="AA76" i="12"/>
  <c r="AA34" i="12"/>
  <c r="AA78" i="12"/>
  <c r="AA20" i="12"/>
  <c r="AH66" i="12"/>
  <c r="AJ66" i="12" s="1"/>
  <c r="V66" i="12"/>
  <c r="R66" i="12"/>
  <c r="AD66" i="12"/>
  <c r="M66" i="12"/>
  <c r="Y65" i="12"/>
  <c r="AC65" i="12" s="1"/>
  <c r="P65" i="12"/>
  <c r="Y49" i="12"/>
  <c r="AC49" i="12" s="1"/>
  <c r="AE49" i="12" s="1"/>
  <c r="Y21" i="12"/>
  <c r="AC21" i="12" s="1"/>
  <c r="AE21" i="12" s="1"/>
  <c r="Y40" i="12"/>
  <c r="AC40" i="12" s="1"/>
  <c r="AE40" i="12" s="1"/>
  <c r="AA17" i="12"/>
  <c r="Y39" i="12"/>
  <c r="AC39" i="12" s="1"/>
  <c r="AE39" i="12" s="1"/>
  <c r="P49" i="12"/>
  <c r="P21" i="12"/>
  <c r="Y12" i="12"/>
  <c r="AC12" i="12" s="1"/>
  <c r="AE12" i="12" s="1"/>
  <c r="AA42" i="12"/>
  <c r="AA85" i="12"/>
  <c r="P40" i="12"/>
  <c r="Y11" i="12"/>
  <c r="AA11" i="12" s="1"/>
  <c r="Y55" i="12"/>
  <c r="AC55" i="12" s="1"/>
  <c r="AE55" i="12" s="1"/>
  <c r="P39" i="12"/>
  <c r="O53" i="12"/>
  <c r="P53" i="12" s="1"/>
  <c r="AA73" i="12"/>
  <c r="AA25" i="12"/>
  <c r="AA8" i="12"/>
  <c r="O64" i="12"/>
  <c r="AA35" i="12"/>
  <c r="M57" i="12"/>
  <c r="AH57" i="12"/>
  <c r="V57" i="12"/>
  <c r="AD57" i="12"/>
  <c r="R57" i="12"/>
  <c r="AB238" i="8"/>
  <c r="AB227" i="8"/>
  <c r="AB214" i="8"/>
  <c r="AB205" i="8"/>
  <c r="AO24" i="26" l="1"/>
  <c r="AP24" i="26" s="1"/>
  <c r="Q24" i="26"/>
  <c r="N24" i="26"/>
  <c r="T43" i="16"/>
  <c r="Y48" i="16"/>
  <c r="AA67" i="15"/>
  <c r="AA42" i="15"/>
  <c r="Y58" i="15"/>
  <c r="AC58" i="15" s="1"/>
  <c r="AE58" i="15" s="1"/>
  <c r="AA56" i="15"/>
  <c r="P58" i="15"/>
  <c r="Y72" i="15"/>
  <c r="AC72" i="15" s="1"/>
  <c r="AE72" i="15" s="1"/>
  <c r="AJ80" i="15"/>
  <c r="V80" i="15"/>
  <c r="R80" i="15"/>
  <c r="V97" i="13"/>
  <c r="AH97" i="13"/>
  <c r="AJ97" i="13" s="1"/>
  <c r="AJ106" i="13" s="1"/>
  <c r="R97" i="13"/>
  <c r="AD97" i="13"/>
  <c r="M97" i="13"/>
  <c r="O97" i="13" s="1"/>
  <c r="Y96" i="13"/>
  <c r="AC96" i="13" s="1"/>
  <c r="AE96" i="13" s="1"/>
  <c r="Y76" i="13"/>
  <c r="AC76" i="13" s="1"/>
  <c r="AE76" i="13" s="1"/>
  <c r="Y78" i="13"/>
  <c r="AC78" i="13" s="1"/>
  <c r="AE78" i="13" s="1"/>
  <c r="O79" i="13"/>
  <c r="P79" i="13" s="1"/>
  <c r="AA57" i="13"/>
  <c r="AA42" i="13"/>
  <c r="AA43" i="13"/>
  <c r="AA28" i="13"/>
  <c r="AA92" i="13"/>
  <c r="AE65" i="12"/>
  <c r="P84" i="12"/>
  <c r="Y84" i="12"/>
  <c r="AC84" i="12" s="1"/>
  <c r="AE84" i="12" s="1"/>
  <c r="M83" i="12"/>
  <c r="O83" i="12" s="1"/>
  <c r="V83" i="12"/>
  <c r="AH83" i="12"/>
  <c r="AJ83" i="12" s="1"/>
  <c r="R83" i="12"/>
  <c r="AD83" i="12"/>
  <c r="Y82" i="12"/>
  <c r="AC82" i="12" s="1"/>
  <c r="AE82" i="12" s="1"/>
  <c r="AA82" i="12"/>
  <c r="AA56" i="12"/>
  <c r="AA31" i="12"/>
  <c r="AC31" i="12"/>
  <c r="AE31" i="12" s="1"/>
  <c r="AA55" i="12"/>
  <c r="AA39" i="12"/>
  <c r="O57" i="12"/>
  <c r="P57" i="12" s="1"/>
  <c r="AJ57" i="12"/>
  <c r="AJ92" i="12" s="1"/>
  <c r="Y64" i="12"/>
  <c r="AC64" i="12" s="1"/>
  <c r="AE64" i="12" s="1"/>
  <c r="Y53" i="12"/>
  <c r="AC53" i="12" s="1"/>
  <c r="AE53" i="12" s="1"/>
  <c r="AA49" i="12"/>
  <c r="O66" i="12"/>
  <c r="P66" i="12" s="1"/>
  <c r="P64" i="12"/>
  <c r="AA40" i="12"/>
  <c r="AA65" i="12"/>
  <c r="AC11" i="12"/>
  <c r="AE11" i="12" s="1"/>
  <c r="AA12" i="12"/>
  <c r="AA21" i="12"/>
  <c r="M106" i="13" l="1"/>
  <c r="M111" i="13" s="1"/>
  <c r="Y50" i="16"/>
  <c r="M80" i="15"/>
  <c r="M85" i="15" s="1"/>
  <c r="AH80" i="15"/>
  <c r="AA72" i="15"/>
  <c r="AA58" i="15"/>
  <c r="AJ82" i="15"/>
  <c r="AJ84" i="15" s="1"/>
  <c r="AH106" i="13"/>
  <c r="P97" i="13"/>
  <c r="Y97" i="13"/>
  <c r="AC97" i="13" s="1"/>
  <c r="AE97" i="13" s="1"/>
  <c r="AA96" i="13"/>
  <c r="AA78" i="13"/>
  <c r="AA76" i="13"/>
  <c r="Y79" i="13"/>
  <c r="AC79" i="13" s="1"/>
  <c r="AE79" i="13" s="1"/>
  <c r="R106" i="13"/>
  <c r="AJ108" i="13"/>
  <c r="AJ110" i="13" s="1"/>
  <c r="V106" i="13"/>
  <c r="O106" i="13"/>
  <c r="P83" i="12"/>
  <c r="Y83" i="12"/>
  <c r="AC83" i="12" s="1"/>
  <c r="AE83" i="12" s="1"/>
  <c r="AA84" i="12"/>
  <c r="R92" i="12"/>
  <c r="AA53" i="12"/>
  <c r="Y66" i="12"/>
  <c r="AC66" i="12" s="1"/>
  <c r="AE66" i="12" s="1"/>
  <c r="AA64" i="12"/>
  <c r="AJ94" i="12"/>
  <c r="AJ96" i="12" s="1"/>
  <c r="Y57" i="12"/>
  <c r="AA57" i="12" s="1"/>
  <c r="AH92" i="12"/>
  <c r="M92" i="12"/>
  <c r="M97" i="12" s="1"/>
  <c r="V92" i="12"/>
  <c r="Y54" i="16" l="1"/>
  <c r="Y58" i="16" s="1"/>
  <c r="M52" i="16" s="1"/>
  <c r="O80" i="15"/>
  <c r="AA97" i="13"/>
  <c r="AA79" i="13"/>
  <c r="Y106" i="13"/>
  <c r="AA83" i="12"/>
  <c r="AA66" i="12"/>
  <c r="AC57" i="12"/>
  <c r="AE57" i="12" s="1"/>
  <c r="O92" i="12"/>
  <c r="Y80" i="15" l="1"/>
  <c r="T83" i="15" s="1"/>
  <c r="T109" i="13"/>
  <c r="Y114" i="13"/>
  <c r="Y92" i="12"/>
  <c r="T95" i="12" s="1"/>
  <c r="Y88" i="15" l="1"/>
  <c r="Y90" i="15" s="1"/>
  <c r="Y116" i="13"/>
  <c r="Y100" i="12"/>
  <c r="Y102" i="12" s="1"/>
  <c r="Y94" i="15" l="1"/>
  <c r="Y98" i="15" s="1"/>
  <c r="M92" i="15" s="1"/>
  <c r="Y120" i="13"/>
  <c r="Y124" i="13" s="1"/>
  <c r="M118" i="13" s="1"/>
  <c r="Y106" i="12"/>
  <c r="Y110" i="12" s="1"/>
  <c r="M104" i="12" s="1"/>
  <c r="X201" i="8" l="1"/>
  <c r="O201" i="8"/>
  <c r="X200" i="8"/>
  <c r="O200" i="8"/>
  <c r="X199" i="8"/>
  <c r="O199" i="8"/>
  <c r="X198" i="8"/>
  <c r="O198" i="8"/>
  <c r="X197" i="8"/>
  <c r="O197" i="8"/>
  <c r="X196" i="8"/>
  <c r="O196" i="8"/>
  <c r="X54" i="8"/>
  <c r="O54" i="8"/>
  <c r="X5" i="8"/>
  <c r="T5" i="8"/>
  <c r="O5" i="8"/>
  <c r="K5" i="8"/>
  <c r="AE5" i="8" s="1"/>
  <c r="AF5" i="8" s="1"/>
  <c r="X4" i="8"/>
  <c r="T4" i="8"/>
  <c r="O4" i="8"/>
  <c r="K4" i="8"/>
  <c r="N4" i="8" s="1"/>
  <c r="X46" i="8"/>
  <c r="T46" i="8"/>
  <c r="O46" i="8"/>
  <c r="K46" i="8"/>
  <c r="AI46" i="8" s="1"/>
  <c r="AK46" i="8" s="1"/>
  <c r="X45" i="8"/>
  <c r="T45" i="8"/>
  <c r="O45" i="8"/>
  <c r="K45" i="8"/>
  <c r="AE45" i="8" s="1"/>
  <c r="X204" i="8"/>
  <c r="T204" i="8"/>
  <c r="O204" i="8"/>
  <c r="AI193" i="8"/>
  <c r="AK193" i="8" s="1"/>
  <c r="X193" i="8"/>
  <c r="W193" i="8"/>
  <c r="T193" i="8"/>
  <c r="O193" i="8"/>
  <c r="AE193" i="8"/>
  <c r="X192" i="8"/>
  <c r="O192" i="8"/>
  <c r="X191" i="8"/>
  <c r="T191" i="8"/>
  <c r="O191" i="8"/>
  <c r="X190" i="8"/>
  <c r="O190" i="8"/>
  <c r="N190" i="8"/>
  <c r="AI189" i="8"/>
  <c r="AK189" i="8" s="1"/>
  <c r="AE189" i="8"/>
  <c r="AF189" i="8" s="1"/>
  <c r="X189" i="8"/>
  <c r="W189" i="8"/>
  <c r="T189" i="8"/>
  <c r="S189" i="8"/>
  <c r="O189" i="8"/>
  <c r="N189" i="8"/>
  <c r="AI188" i="8"/>
  <c r="AK188" i="8" s="1"/>
  <c r="AE188" i="8"/>
  <c r="AF188" i="8" s="1"/>
  <c r="X188" i="8"/>
  <c r="W188" i="8"/>
  <c r="T188" i="8"/>
  <c r="S188" i="8"/>
  <c r="O188" i="8"/>
  <c r="N188" i="8"/>
  <c r="K210" i="8"/>
  <c r="O210" i="8"/>
  <c r="T210" i="8"/>
  <c r="X210" i="8"/>
  <c r="X186" i="8"/>
  <c r="T186" i="8"/>
  <c r="O186" i="8"/>
  <c r="K186" i="8"/>
  <c r="AE186" i="8" s="1"/>
  <c r="X185" i="8"/>
  <c r="T185" i="8"/>
  <c r="O185" i="8"/>
  <c r="H185" i="8"/>
  <c r="K185" i="8" s="1"/>
  <c r="N185" i="8" s="1"/>
  <c r="X184" i="8"/>
  <c r="T184" i="8"/>
  <c r="O184" i="8"/>
  <c r="K184" i="8"/>
  <c r="N184" i="8" s="1"/>
  <c r="X182" i="8"/>
  <c r="T182" i="8"/>
  <c r="O182" i="8"/>
  <c r="K182" i="8"/>
  <c r="S182" i="8" s="1"/>
  <c r="X181" i="8"/>
  <c r="T181" i="8"/>
  <c r="O181" i="8"/>
  <c r="H181" i="8"/>
  <c r="K181" i="8" s="1"/>
  <c r="AI181" i="8" s="1"/>
  <c r="AK181" i="8" s="1"/>
  <c r="X180" i="8"/>
  <c r="T180" i="8"/>
  <c r="O180" i="8"/>
  <c r="K180" i="8"/>
  <c r="N180" i="8" s="1"/>
  <c r="X178" i="8"/>
  <c r="O178" i="8"/>
  <c r="X177" i="8"/>
  <c r="O177" i="8"/>
  <c r="X176" i="8"/>
  <c r="O176" i="8"/>
  <c r="X175" i="8"/>
  <c r="O175" i="8"/>
  <c r="X174" i="8"/>
  <c r="O174" i="8"/>
  <c r="X173" i="8"/>
  <c r="O173" i="8"/>
  <c r="K167" i="8"/>
  <c r="S167" i="8" s="1"/>
  <c r="T167" i="8" s="1"/>
  <c r="K166" i="8"/>
  <c r="W166" i="8" s="1"/>
  <c r="X171" i="8"/>
  <c r="O171" i="8"/>
  <c r="X170" i="8"/>
  <c r="O170" i="8"/>
  <c r="X169" i="8"/>
  <c r="O169" i="8"/>
  <c r="X168" i="8"/>
  <c r="O168" i="8"/>
  <c r="X167" i="8"/>
  <c r="O167" i="8"/>
  <c r="X166" i="8"/>
  <c r="O166" i="8"/>
  <c r="X164" i="8"/>
  <c r="O164" i="8"/>
  <c r="X163" i="8"/>
  <c r="O163" i="8"/>
  <c r="X162" i="8"/>
  <c r="O162" i="8"/>
  <c r="X161" i="8"/>
  <c r="O161" i="8"/>
  <c r="X160" i="8"/>
  <c r="O160" i="8"/>
  <c r="N160" i="8"/>
  <c r="P160" i="8" s="1"/>
  <c r="AI160" i="8"/>
  <c r="AK160" i="8" s="1"/>
  <c r="AE159" i="8"/>
  <c r="X159" i="8"/>
  <c r="S159" i="8"/>
  <c r="T159" i="8" s="1"/>
  <c r="O159" i="8"/>
  <c r="N159" i="8"/>
  <c r="P159" i="8" s="1"/>
  <c r="AI159" i="8"/>
  <c r="AK159" i="8" s="1"/>
  <c r="X122" i="8"/>
  <c r="O122" i="8"/>
  <c r="X121" i="8"/>
  <c r="O121" i="8"/>
  <c r="X120" i="8"/>
  <c r="O120" i="8"/>
  <c r="X119" i="8"/>
  <c r="O119" i="8"/>
  <c r="X118" i="8"/>
  <c r="O118" i="8"/>
  <c r="X117" i="8"/>
  <c r="O117" i="8"/>
  <c r="N210" i="8" l="1"/>
  <c r="K54" i="8"/>
  <c r="N46" i="8"/>
  <c r="P46" i="8" s="1"/>
  <c r="S46" i="8"/>
  <c r="S45" i="8"/>
  <c r="AI45" i="8"/>
  <c r="AK45" i="8" s="1"/>
  <c r="AE46" i="8"/>
  <c r="N5" i="8"/>
  <c r="W45" i="8"/>
  <c r="W5" i="8"/>
  <c r="N45" i="8"/>
  <c r="AI5" i="8"/>
  <c r="AK5" i="8" s="1"/>
  <c r="P4" i="8"/>
  <c r="S4" i="8"/>
  <c r="AE4" i="8"/>
  <c r="AF4" i="8" s="1"/>
  <c r="S5" i="8"/>
  <c r="W4" i="8"/>
  <c r="AI4" i="8"/>
  <c r="AK4" i="8" s="1"/>
  <c r="W46" i="8"/>
  <c r="K191" i="8"/>
  <c r="K192" i="8"/>
  <c r="P190" i="8"/>
  <c r="P188" i="8"/>
  <c r="P189" i="8"/>
  <c r="Q189" i="8" s="1"/>
  <c r="N193" i="8"/>
  <c r="AE190" i="8"/>
  <c r="S190" i="8"/>
  <c r="W190" i="8"/>
  <c r="AI190" i="8"/>
  <c r="AK190" i="8" s="1"/>
  <c r="S193" i="8"/>
  <c r="AI210" i="8"/>
  <c r="AK210" i="8" s="1"/>
  <c r="W210" i="8"/>
  <c r="P210" i="8"/>
  <c r="Q210" i="8" s="1"/>
  <c r="AE166" i="8"/>
  <c r="AF166" i="8" s="1"/>
  <c r="AI166" i="8"/>
  <c r="AK166" i="8" s="1"/>
  <c r="AE210" i="8"/>
  <c r="S210" i="8"/>
  <c r="N166" i="8"/>
  <c r="P166" i="8" s="1"/>
  <c r="K173" i="8"/>
  <c r="K174" i="8"/>
  <c r="N174" i="8" s="1"/>
  <c r="P174" i="8" s="1"/>
  <c r="Q174" i="8" s="1"/>
  <c r="W184" i="8"/>
  <c r="S166" i="8"/>
  <c r="T166" i="8" s="1"/>
  <c r="W182" i="8"/>
  <c r="AI184" i="8"/>
  <c r="AK184" i="8" s="1"/>
  <c r="N186" i="8"/>
  <c r="P186" i="8" s="1"/>
  <c r="W167" i="8"/>
  <c r="AE182" i="8"/>
  <c r="W186" i="8"/>
  <c r="N182" i="8"/>
  <c r="P182" i="8" s="1"/>
  <c r="AI182" i="8"/>
  <c r="AK182" i="8" s="1"/>
  <c r="AI186" i="8"/>
  <c r="AK186" i="8" s="1"/>
  <c r="P180" i="8"/>
  <c r="P184" i="8"/>
  <c r="Q184" i="8" s="1"/>
  <c r="P185" i="8"/>
  <c r="N181" i="8"/>
  <c r="S184" i="8"/>
  <c r="AE184" i="8"/>
  <c r="S180" i="8"/>
  <c r="AE180" i="8"/>
  <c r="S185" i="8"/>
  <c r="AE185" i="8"/>
  <c r="S186" i="8"/>
  <c r="W180" i="8"/>
  <c r="AI180" i="8"/>
  <c r="AK180" i="8" s="1"/>
  <c r="S181" i="8"/>
  <c r="AE181" i="8"/>
  <c r="W185" i="8"/>
  <c r="AI185" i="8"/>
  <c r="AK185" i="8" s="1"/>
  <c r="W181" i="8"/>
  <c r="AE167" i="8"/>
  <c r="AF167" i="8" s="1"/>
  <c r="N167" i="8"/>
  <c r="P167" i="8" s="1"/>
  <c r="AI167" i="8"/>
  <c r="AK167" i="8" s="1"/>
  <c r="AF159" i="8"/>
  <c r="Q159" i="8"/>
  <c r="Q160" i="8"/>
  <c r="S160" i="8"/>
  <c r="T160" i="8" s="1"/>
  <c r="AE160" i="8"/>
  <c r="W159" i="8"/>
  <c r="W160" i="8"/>
  <c r="AI79" i="8"/>
  <c r="AK79" i="8" s="1"/>
  <c r="X79" i="8"/>
  <c r="W79" i="8"/>
  <c r="O79" i="8"/>
  <c r="AE79" i="8"/>
  <c r="AE78" i="8"/>
  <c r="X78" i="8"/>
  <c r="O78" i="8"/>
  <c r="AI78" i="8"/>
  <c r="AK78" i="8" s="1"/>
  <c r="K81" i="8"/>
  <c r="S81" i="8" s="1"/>
  <c r="O81" i="8"/>
  <c r="T81" i="8"/>
  <c r="X81" i="8"/>
  <c r="X77" i="8"/>
  <c r="O77" i="8"/>
  <c r="X76" i="8"/>
  <c r="O76" i="8"/>
  <c r="X75" i="8"/>
  <c r="O75" i="8"/>
  <c r="X74" i="8"/>
  <c r="O74" i="8"/>
  <c r="X51" i="8"/>
  <c r="O51" i="8"/>
  <c r="X50" i="8"/>
  <c r="O50" i="8"/>
  <c r="X49" i="8"/>
  <c r="O49" i="8"/>
  <c r="X48" i="8"/>
  <c r="O48" i="8"/>
  <c r="X268" i="8"/>
  <c r="T268" i="8"/>
  <c r="O268" i="8"/>
  <c r="K268" i="8"/>
  <c r="AI268" i="8" s="1"/>
  <c r="AK268" i="8" s="1"/>
  <c r="X246" i="8"/>
  <c r="O246" i="8"/>
  <c r="U162" i="1"/>
  <c r="Q162" i="1"/>
  <c r="M162" i="1"/>
  <c r="H162" i="1"/>
  <c r="Q161" i="1"/>
  <c r="L161" i="1"/>
  <c r="M161" i="1" s="1"/>
  <c r="G161" i="1"/>
  <c r="S160" i="1"/>
  <c r="Q160" i="1"/>
  <c r="M160" i="1"/>
  <c r="H160" i="1"/>
  <c r="X107" i="8"/>
  <c r="T107" i="8"/>
  <c r="O107" i="8"/>
  <c r="K107" i="8"/>
  <c r="AI107" i="8" s="1"/>
  <c r="AK107" i="8" s="1"/>
  <c r="K156" i="8"/>
  <c r="AI156" i="8" s="1"/>
  <c r="AK156" i="8" s="1"/>
  <c r="X156" i="8"/>
  <c r="T156" i="8"/>
  <c r="O156" i="8"/>
  <c r="E262" i="8"/>
  <c r="X277" i="8"/>
  <c r="T277" i="8"/>
  <c r="O277" i="8"/>
  <c r="K277" i="8"/>
  <c r="X243" i="8"/>
  <c r="T243" i="8"/>
  <c r="O243" i="8"/>
  <c r="K243" i="8"/>
  <c r="AI243" i="8" s="1"/>
  <c r="AK243" i="8" s="1"/>
  <c r="X232" i="8"/>
  <c r="T232" i="8"/>
  <c r="O232" i="8"/>
  <c r="K232" i="8"/>
  <c r="X221" i="8"/>
  <c r="T221" i="8"/>
  <c r="O221" i="8"/>
  <c r="K221" i="8"/>
  <c r="AI221" i="8" s="1"/>
  <c r="AK221" i="8" s="1"/>
  <c r="K125" i="8"/>
  <c r="H36" i="8"/>
  <c r="K36" i="8" s="1"/>
  <c r="N36" i="8" s="1"/>
  <c r="X276" i="8"/>
  <c r="T276" i="8"/>
  <c r="O276" i="8"/>
  <c r="K276" i="8"/>
  <c r="AI276" i="8" s="1"/>
  <c r="AK276" i="8" s="1"/>
  <c r="X275" i="8"/>
  <c r="T275" i="8"/>
  <c r="O275" i="8"/>
  <c r="K275" i="8"/>
  <c r="N275" i="8" s="1"/>
  <c r="X274" i="8"/>
  <c r="T274" i="8"/>
  <c r="O274" i="8"/>
  <c r="K274" i="8"/>
  <c r="AI274" i="8" s="1"/>
  <c r="AK274" i="8" s="1"/>
  <c r="X273" i="8"/>
  <c r="T273" i="8"/>
  <c r="O273" i="8"/>
  <c r="K273" i="8"/>
  <c r="N273" i="8" s="1"/>
  <c r="X272" i="8"/>
  <c r="T272" i="8"/>
  <c r="O272" i="8"/>
  <c r="K272" i="8"/>
  <c r="AI272" i="8" s="1"/>
  <c r="AK272" i="8" s="1"/>
  <c r="X271" i="8"/>
  <c r="T271" i="8"/>
  <c r="O271" i="8"/>
  <c r="K271" i="8"/>
  <c r="AI271" i="8" s="1"/>
  <c r="AK271" i="8" s="1"/>
  <c r="X269" i="8"/>
  <c r="T269" i="8"/>
  <c r="O269" i="8"/>
  <c r="K269" i="8"/>
  <c r="AI269" i="8" s="1"/>
  <c r="AK269" i="8" s="1"/>
  <c r="X270" i="8"/>
  <c r="T270" i="8"/>
  <c r="O270" i="8"/>
  <c r="K270" i="8"/>
  <c r="AI270" i="8" s="1"/>
  <c r="AK270" i="8" s="1"/>
  <c r="X31" i="8"/>
  <c r="O31" i="8"/>
  <c r="X28" i="8"/>
  <c r="O28" i="8"/>
  <c r="X27" i="8"/>
  <c r="O27" i="8"/>
  <c r="X26" i="8"/>
  <c r="O26" i="8"/>
  <c r="X24" i="8"/>
  <c r="O24" i="8"/>
  <c r="X8" i="8"/>
  <c r="T8" i="8"/>
  <c r="O8" i="8"/>
  <c r="K8" i="8"/>
  <c r="AE8" i="8" s="1"/>
  <c r="X252" i="8"/>
  <c r="O252" i="8"/>
  <c r="G86" i="5"/>
  <c r="G86" i="9"/>
  <c r="D84" i="4"/>
  <c r="D81" i="4"/>
  <c r="G250" i="1"/>
  <c r="X242" i="8"/>
  <c r="T242" i="8"/>
  <c r="O242" i="8"/>
  <c r="K242" i="8"/>
  <c r="AE242" i="8" s="1"/>
  <c r="X241" i="8"/>
  <c r="T241" i="8"/>
  <c r="O241" i="8"/>
  <c r="K241" i="8"/>
  <c r="N241" i="8" s="1"/>
  <c r="X240" i="8"/>
  <c r="T240" i="8"/>
  <c r="O240" i="8"/>
  <c r="K240" i="8"/>
  <c r="AI240" i="8" s="1"/>
  <c r="AK240" i="8" s="1"/>
  <c r="X239" i="8"/>
  <c r="T239" i="8"/>
  <c r="O239" i="8"/>
  <c r="K239" i="8"/>
  <c r="S239" i="8" s="1"/>
  <c r="X237" i="8"/>
  <c r="T237" i="8"/>
  <c r="O237" i="8"/>
  <c r="K237" i="8"/>
  <c r="AE237" i="8" s="1"/>
  <c r="X236" i="8"/>
  <c r="T236" i="8"/>
  <c r="O236" i="8"/>
  <c r="K236" i="8"/>
  <c r="W236" i="8" s="1"/>
  <c r="X235" i="8"/>
  <c r="T235" i="8"/>
  <c r="O235" i="8"/>
  <c r="K235" i="8"/>
  <c r="AI235" i="8" s="1"/>
  <c r="AK235" i="8" s="1"/>
  <c r="X35" i="8"/>
  <c r="T35" i="8"/>
  <c r="X124" i="8"/>
  <c r="T124" i="8"/>
  <c r="K124" i="8"/>
  <c r="X157" i="8"/>
  <c r="T157" i="8"/>
  <c r="O157" i="8"/>
  <c r="K157" i="8"/>
  <c r="X132" i="8"/>
  <c r="T132" i="8"/>
  <c r="O132" i="8"/>
  <c r="K132" i="8"/>
  <c r="AI132" i="8" s="1"/>
  <c r="AK132" i="8" s="1"/>
  <c r="X155" i="8"/>
  <c r="T155" i="8"/>
  <c r="O155" i="8"/>
  <c r="K155" i="8"/>
  <c r="N155" i="8" s="1"/>
  <c r="X149" i="8"/>
  <c r="O149" i="8"/>
  <c r="K149" i="8"/>
  <c r="AI149" i="8" s="1"/>
  <c r="AK149" i="8" s="1"/>
  <c r="X148" i="8"/>
  <c r="T148" i="8"/>
  <c r="O148" i="8"/>
  <c r="K148" i="8"/>
  <c r="AI148" i="8" s="1"/>
  <c r="AK148" i="8" s="1"/>
  <c r="X147" i="8"/>
  <c r="T147" i="8"/>
  <c r="O147" i="8"/>
  <c r="K147" i="8"/>
  <c r="AI147" i="8" s="1"/>
  <c r="AK147" i="8" s="1"/>
  <c r="X131" i="8"/>
  <c r="T131" i="8"/>
  <c r="O131" i="8"/>
  <c r="K131" i="8"/>
  <c r="AI131" i="8" s="1"/>
  <c r="AK131" i="8" s="1"/>
  <c r="X130" i="8"/>
  <c r="T130" i="8"/>
  <c r="O130" i="8"/>
  <c r="K130" i="8"/>
  <c r="AI130" i="8" s="1"/>
  <c r="AK130" i="8" s="1"/>
  <c r="X129" i="8"/>
  <c r="T129" i="8"/>
  <c r="O129" i="8"/>
  <c r="K129" i="8"/>
  <c r="AI129" i="8" s="1"/>
  <c r="AK129" i="8" s="1"/>
  <c r="K133" i="8"/>
  <c r="K134" i="8"/>
  <c r="N134" i="8" s="1"/>
  <c r="K135" i="8"/>
  <c r="AI135" i="8" s="1"/>
  <c r="AK135" i="8" s="1"/>
  <c r="X150" i="8"/>
  <c r="T150" i="8"/>
  <c r="O150" i="8"/>
  <c r="K150" i="8"/>
  <c r="AE150" i="8" s="1"/>
  <c r="X128" i="8"/>
  <c r="T128" i="8"/>
  <c r="O128" i="8"/>
  <c r="K128" i="8"/>
  <c r="N128" i="8" s="1"/>
  <c r="X127" i="8"/>
  <c r="T127" i="8"/>
  <c r="O127" i="8"/>
  <c r="K127" i="8"/>
  <c r="AE127" i="8" s="1"/>
  <c r="X126" i="8"/>
  <c r="T126" i="8"/>
  <c r="O126" i="8"/>
  <c r="K126" i="8"/>
  <c r="N126" i="8" s="1"/>
  <c r="X146" i="8"/>
  <c r="T146" i="8"/>
  <c r="O146" i="8"/>
  <c r="K146" i="8"/>
  <c r="AI146" i="8" s="1"/>
  <c r="AK146" i="8" s="1"/>
  <c r="X145" i="8"/>
  <c r="T145" i="8"/>
  <c r="O145" i="8"/>
  <c r="K145" i="8"/>
  <c r="N145" i="8" s="1"/>
  <c r="X144" i="8"/>
  <c r="T144" i="8"/>
  <c r="O144" i="8"/>
  <c r="K144" i="8"/>
  <c r="AE144" i="8" s="1"/>
  <c r="X143" i="8"/>
  <c r="T143" i="8"/>
  <c r="O143" i="8"/>
  <c r="K143" i="8"/>
  <c r="AI143" i="8" s="1"/>
  <c r="AK143" i="8" s="1"/>
  <c r="X142" i="8"/>
  <c r="T142" i="8"/>
  <c r="O142" i="8"/>
  <c r="K142" i="8"/>
  <c r="AE142" i="8" s="1"/>
  <c r="X141" i="8"/>
  <c r="T141" i="8"/>
  <c r="O141" i="8"/>
  <c r="K141" i="8"/>
  <c r="N141" i="8" s="1"/>
  <c r="X140" i="8"/>
  <c r="T140" i="8"/>
  <c r="O140" i="8"/>
  <c r="K140" i="8"/>
  <c r="AE140" i="8" s="1"/>
  <c r="X139" i="8"/>
  <c r="T139" i="8"/>
  <c r="O139" i="8"/>
  <c r="K139" i="8"/>
  <c r="N139" i="8" s="1"/>
  <c r="X138" i="8"/>
  <c r="T138" i="8"/>
  <c r="O138" i="8"/>
  <c r="K138" i="8"/>
  <c r="AI138" i="8" s="1"/>
  <c r="AK138" i="8" s="1"/>
  <c r="X137" i="8"/>
  <c r="T137" i="8"/>
  <c r="O137" i="8"/>
  <c r="K137" i="8"/>
  <c r="AE137" i="8" s="1"/>
  <c r="X125" i="8"/>
  <c r="T125" i="8"/>
  <c r="O125" i="8"/>
  <c r="X136" i="8"/>
  <c r="T136" i="8"/>
  <c r="O136" i="8"/>
  <c r="K136" i="8"/>
  <c r="AI136" i="8" s="1"/>
  <c r="AK136" i="8" s="1"/>
  <c r="X135" i="8"/>
  <c r="T135" i="8"/>
  <c r="O135" i="8"/>
  <c r="X281" i="8"/>
  <c r="T281" i="8"/>
  <c r="O281" i="8"/>
  <c r="K281" i="8"/>
  <c r="N281" i="8" s="1"/>
  <c r="X280" i="8"/>
  <c r="T280" i="8"/>
  <c r="O280" i="8"/>
  <c r="K280" i="8"/>
  <c r="W280" i="8" s="1"/>
  <c r="X279" i="8"/>
  <c r="T279" i="8"/>
  <c r="O279" i="8"/>
  <c r="K279" i="8"/>
  <c r="N279" i="8" s="1"/>
  <c r="X278" i="8"/>
  <c r="T278" i="8"/>
  <c r="O278" i="8"/>
  <c r="K278" i="8"/>
  <c r="AE278" i="8" s="1"/>
  <c r="H21" i="8"/>
  <c r="K21" i="8" s="1"/>
  <c r="AI21" i="8" s="1"/>
  <c r="AK21" i="8" s="1"/>
  <c r="X22" i="8"/>
  <c r="T22" i="8"/>
  <c r="O22" i="8"/>
  <c r="K22" i="8"/>
  <c r="AI22" i="8" s="1"/>
  <c r="AK22" i="8" s="1"/>
  <c r="X21" i="8"/>
  <c r="T21" i="8"/>
  <c r="O21" i="8"/>
  <c r="K217" i="8"/>
  <c r="N217" i="8" s="1"/>
  <c r="P217" i="8" s="1"/>
  <c r="X211" i="8"/>
  <c r="T211" i="8"/>
  <c r="O211" i="8"/>
  <c r="K211" i="8"/>
  <c r="AI211" i="8" s="1"/>
  <c r="AK211" i="8" s="1"/>
  <c r="X245" i="8"/>
  <c r="T245" i="8"/>
  <c r="O245" i="8"/>
  <c r="X234" i="8"/>
  <c r="T234" i="8"/>
  <c r="O234" i="8"/>
  <c r="K234" i="8"/>
  <c r="N234" i="8" s="1"/>
  <c r="X233" i="8"/>
  <c r="T233" i="8"/>
  <c r="O233" i="8"/>
  <c r="K233" i="8"/>
  <c r="AE233" i="8" s="1"/>
  <c r="AF233" i="8" s="1"/>
  <c r="X231" i="8"/>
  <c r="T231" i="8"/>
  <c r="O231" i="8"/>
  <c r="K231" i="8"/>
  <c r="W231" i="8" s="1"/>
  <c r="X216" i="8"/>
  <c r="T216" i="8"/>
  <c r="O216" i="8"/>
  <c r="K216" i="8"/>
  <c r="X215" i="8"/>
  <c r="O215" i="8"/>
  <c r="K215" i="8"/>
  <c r="S215" i="8" s="1"/>
  <c r="X213" i="8"/>
  <c r="T213" i="8"/>
  <c r="O213" i="8"/>
  <c r="K213" i="8"/>
  <c r="X212" i="8"/>
  <c r="O212" i="8"/>
  <c r="K212" i="8"/>
  <c r="X154" i="8"/>
  <c r="T154" i="8"/>
  <c r="O154" i="8"/>
  <c r="K154" i="8"/>
  <c r="N154" i="8" s="1"/>
  <c r="X153" i="8"/>
  <c r="T153" i="8"/>
  <c r="O153" i="8"/>
  <c r="K153" i="8"/>
  <c r="S153" i="8" s="1"/>
  <c r="X152" i="8"/>
  <c r="T152" i="8"/>
  <c r="O152" i="8"/>
  <c r="K152" i="8"/>
  <c r="N152" i="8" s="1"/>
  <c r="X151" i="8"/>
  <c r="T151" i="8"/>
  <c r="O151" i="8"/>
  <c r="K151" i="8"/>
  <c r="S151" i="8" s="1"/>
  <c r="X134" i="8"/>
  <c r="T134" i="8"/>
  <c r="O134" i="8"/>
  <c r="X133" i="8"/>
  <c r="T133" i="8"/>
  <c r="O133" i="8"/>
  <c r="X88" i="8"/>
  <c r="T88" i="8"/>
  <c r="O88" i="8"/>
  <c r="K88" i="8"/>
  <c r="N88" i="8" s="1"/>
  <c r="X17" i="8"/>
  <c r="T17" i="8"/>
  <c r="O17" i="8"/>
  <c r="K17" i="8"/>
  <c r="AI17" i="8" s="1"/>
  <c r="AK17" i="8" s="1"/>
  <c r="X16" i="8"/>
  <c r="T16" i="8"/>
  <c r="O16" i="8"/>
  <c r="K16" i="8"/>
  <c r="N16" i="8" s="1"/>
  <c r="X94" i="8"/>
  <c r="T94" i="8"/>
  <c r="O94" i="8"/>
  <c r="K94" i="8"/>
  <c r="AI94" i="8" s="1"/>
  <c r="AK94" i="8" s="1"/>
  <c r="X93" i="8"/>
  <c r="T93" i="8"/>
  <c r="O93" i="8"/>
  <c r="K93" i="8"/>
  <c r="AI93" i="8" s="1"/>
  <c r="AK93" i="8" s="1"/>
  <c r="X109" i="8"/>
  <c r="T109" i="8"/>
  <c r="O109" i="8"/>
  <c r="K109" i="8"/>
  <c r="AI109" i="8" s="1"/>
  <c r="AK109" i="8" s="1"/>
  <c r="X41" i="8"/>
  <c r="T41" i="8"/>
  <c r="O41" i="8"/>
  <c r="K41" i="8"/>
  <c r="AI41" i="8" s="1"/>
  <c r="AK41" i="8" s="1"/>
  <c r="X40" i="8"/>
  <c r="O40" i="8"/>
  <c r="K40" i="8"/>
  <c r="AI40" i="8" s="1"/>
  <c r="AK40" i="8" s="1"/>
  <c r="X44" i="8"/>
  <c r="T44" i="8"/>
  <c r="O44" i="8"/>
  <c r="K44" i="8"/>
  <c r="AI44" i="8" s="1"/>
  <c r="AK44" i="8" s="1"/>
  <c r="X39" i="8"/>
  <c r="O39" i="8"/>
  <c r="K39" i="8"/>
  <c r="AI39" i="8" s="1"/>
  <c r="AK39" i="8" s="1"/>
  <c r="X36" i="8"/>
  <c r="T36" i="8"/>
  <c r="O36" i="8"/>
  <c r="X43" i="8"/>
  <c r="T43" i="8"/>
  <c r="O43" i="8"/>
  <c r="K43" i="8"/>
  <c r="AI43" i="8" s="1"/>
  <c r="AK43" i="8" s="1"/>
  <c r="X38" i="8"/>
  <c r="T38" i="8"/>
  <c r="O38" i="8"/>
  <c r="K38" i="8"/>
  <c r="AI38" i="8" s="1"/>
  <c r="AK38" i="8" s="1"/>
  <c r="X37" i="8"/>
  <c r="T37" i="8"/>
  <c r="O37" i="8"/>
  <c r="K37" i="8"/>
  <c r="AI37" i="8" s="1"/>
  <c r="AK37" i="8" s="1"/>
  <c r="X42" i="8"/>
  <c r="T42" i="8"/>
  <c r="O42" i="8"/>
  <c r="K42" i="8"/>
  <c r="N42" i="8" s="1"/>
  <c r="X25" i="8"/>
  <c r="O25" i="8"/>
  <c r="X20" i="8"/>
  <c r="T20" i="8"/>
  <c r="O20" i="8"/>
  <c r="K20" i="8"/>
  <c r="AE20" i="8" s="1"/>
  <c r="X10" i="8"/>
  <c r="T10" i="8"/>
  <c r="O10" i="8"/>
  <c r="K10" i="8"/>
  <c r="N10" i="8" s="1"/>
  <c r="X9" i="8"/>
  <c r="T9" i="8"/>
  <c r="O9" i="8"/>
  <c r="K9" i="8"/>
  <c r="AI9" i="8" s="1"/>
  <c r="AK9" i="8" s="1"/>
  <c r="X262" i="8"/>
  <c r="T262" i="8"/>
  <c r="O262" i="8"/>
  <c r="K262" i="8"/>
  <c r="AI262" i="8" s="1"/>
  <c r="AK262" i="8" s="1"/>
  <c r="E282" i="8"/>
  <c r="E259" i="8"/>
  <c r="K259" i="8" s="1"/>
  <c r="AE259" i="8" s="1"/>
  <c r="X267" i="8"/>
  <c r="T267" i="8"/>
  <c r="O267" i="8"/>
  <c r="K267" i="8"/>
  <c r="X263" i="8"/>
  <c r="T263" i="8"/>
  <c r="O263" i="8"/>
  <c r="K263" i="8"/>
  <c r="AE263" i="8" s="1"/>
  <c r="X260" i="8"/>
  <c r="O260" i="8"/>
  <c r="K260" i="8"/>
  <c r="N260" i="8" s="1"/>
  <c r="X259" i="8"/>
  <c r="O259" i="8"/>
  <c r="X258" i="8"/>
  <c r="O258" i="8"/>
  <c r="K258" i="8"/>
  <c r="AI258" i="8" s="1"/>
  <c r="AK258" i="8" s="1"/>
  <c r="X230" i="8"/>
  <c r="T230" i="8"/>
  <c r="O230" i="8"/>
  <c r="K230" i="8"/>
  <c r="AE230" i="8" s="1"/>
  <c r="X229" i="8"/>
  <c r="T229" i="8"/>
  <c r="O229" i="8"/>
  <c r="K229" i="8"/>
  <c r="AI229" i="8" s="1"/>
  <c r="AK229" i="8" s="1"/>
  <c r="X228" i="8"/>
  <c r="T228" i="8"/>
  <c r="O228" i="8"/>
  <c r="K228" i="8"/>
  <c r="AE228" i="8" s="1"/>
  <c r="X226" i="8"/>
  <c r="T226" i="8"/>
  <c r="O226" i="8"/>
  <c r="K226" i="8"/>
  <c r="N226" i="8" s="1"/>
  <c r="P226" i="8" s="1"/>
  <c r="X225" i="8"/>
  <c r="T225" i="8"/>
  <c r="O225" i="8"/>
  <c r="K225" i="8"/>
  <c r="X224" i="8"/>
  <c r="T224" i="8"/>
  <c r="O224" i="8"/>
  <c r="K224" i="8"/>
  <c r="W224" i="8" s="1"/>
  <c r="X223" i="8"/>
  <c r="T223" i="8"/>
  <c r="O223" i="8"/>
  <c r="K223" i="8"/>
  <c r="AE223" i="8" s="1"/>
  <c r="AF223" i="8" s="1"/>
  <c r="X222" i="8"/>
  <c r="T222" i="8"/>
  <c r="O222" i="8"/>
  <c r="K222" i="8"/>
  <c r="AE222" i="8" s="1"/>
  <c r="AF222" i="8" s="1"/>
  <c r="X220" i="8"/>
  <c r="T220" i="8"/>
  <c r="O220" i="8"/>
  <c r="K220" i="8"/>
  <c r="X219" i="8"/>
  <c r="T219" i="8"/>
  <c r="O219" i="8"/>
  <c r="K219" i="8"/>
  <c r="X218" i="8"/>
  <c r="T218" i="8"/>
  <c r="O218" i="8"/>
  <c r="K218" i="8"/>
  <c r="X217" i="8"/>
  <c r="T217" i="8"/>
  <c r="O217" i="8"/>
  <c r="X115" i="8"/>
  <c r="T115" i="8"/>
  <c r="O115" i="8"/>
  <c r="K115" i="8"/>
  <c r="X87" i="8"/>
  <c r="T87" i="8"/>
  <c r="O87" i="8"/>
  <c r="K87" i="8"/>
  <c r="AE87" i="8" s="1"/>
  <c r="X106" i="8"/>
  <c r="O106" i="8"/>
  <c r="K106" i="8"/>
  <c r="AI106" i="8" s="1"/>
  <c r="AK106" i="8" s="1"/>
  <c r="X105" i="8"/>
  <c r="T105" i="8"/>
  <c r="O105" i="8"/>
  <c r="K105" i="8"/>
  <c r="W105" i="8" s="1"/>
  <c r="X104" i="8"/>
  <c r="T104" i="8"/>
  <c r="O104" i="8"/>
  <c r="K104" i="8"/>
  <c r="AE104" i="8" s="1"/>
  <c r="X103" i="8"/>
  <c r="T103" i="8"/>
  <c r="O103" i="8"/>
  <c r="K103" i="8"/>
  <c r="AE103" i="8" s="1"/>
  <c r="X102" i="8"/>
  <c r="T102" i="8"/>
  <c r="O102" i="8"/>
  <c r="K102" i="8"/>
  <c r="W102" i="8" s="1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22" i="10"/>
  <c r="J16" i="10"/>
  <c r="J17" i="10"/>
  <c r="J18" i="10"/>
  <c r="J19" i="10"/>
  <c r="J20" i="10"/>
  <c r="J8" i="10"/>
  <c r="J9" i="10"/>
  <c r="J10" i="10"/>
  <c r="J11" i="10"/>
  <c r="J6" i="10"/>
  <c r="E157" i="2" l="1"/>
  <c r="AE160" i="1"/>
  <c r="G73" i="4"/>
  <c r="D88" i="4"/>
  <c r="F84" i="4" s="1"/>
  <c r="U160" i="1"/>
  <c r="I161" i="1"/>
  <c r="J161" i="1" s="1"/>
  <c r="D21" i="9"/>
  <c r="D22" i="9"/>
  <c r="D20" i="9"/>
  <c r="D7" i="5"/>
  <c r="C4" i="19" s="1"/>
  <c r="D6" i="5"/>
  <c r="C3" i="19" s="1"/>
  <c r="D5" i="5"/>
  <c r="C2" i="19" s="1"/>
  <c r="H161" i="1"/>
  <c r="D39" i="1"/>
  <c r="C36" i="2" s="1"/>
  <c r="D34" i="1"/>
  <c r="C31" i="2" s="1"/>
  <c r="D33" i="1"/>
  <c r="C30" i="2" s="1"/>
  <c r="D32" i="1"/>
  <c r="C29" i="2" s="1"/>
  <c r="AI277" i="8"/>
  <c r="AK277" i="8" s="1"/>
  <c r="K286" i="8"/>
  <c r="AI267" i="8"/>
  <c r="AK267" i="8" s="1"/>
  <c r="K285" i="8"/>
  <c r="N219" i="8"/>
  <c r="P219" i="8" s="1"/>
  <c r="Q219" i="8" s="1"/>
  <c r="K252" i="8"/>
  <c r="AI252" i="8" s="1"/>
  <c r="AK252" i="8" s="1"/>
  <c r="AI216" i="8"/>
  <c r="AK216" i="8" s="1"/>
  <c r="K248" i="8"/>
  <c r="N213" i="8"/>
  <c r="K249" i="8"/>
  <c r="AE218" i="8"/>
  <c r="K250" i="8"/>
  <c r="W220" i="8"/>
  <c r="K253" i="8"/>
  <c r="AE225" i="8"/>
  <c r="K246" i="8"/>
  <c r="AI246" i="8" s="1"/>
  <c r="AK246" i="8" s="1"/>
  <c r="AE232" i="8"/>
  <c r="K254" i="8"/>
  <c r="K245" i="8"/>
  <c r="S212" i="8"/>
  <c r="K247" i="8"/>
  <c r="AI191" i="8"/>
  <c r="AK191" i="8" s="1"/>
  <c r="AI192" i="8"/>
  <c r="AK192" i="8" s="1"/>
  <c r="AI35" i="8"/>
  <c r="AK35" i="8" s="1"/>
  <c r="W191" i="8"/>
  <c r="P5" i="8"/>
  <c r="Q5" i="8" s="1"/>
  <c r="AE192" i="8"/>
  <c r="AE191" i="8"/>
  <c r="W192" i="8"/>
  <c r="S191" i="8"/>
  <c r="W174" i="8"/>
  <c r="P45" i="8"/>
  <c r="AI174" i="8"/>
  <c r="AK174" i="8" s="1"/>
  <c r="S192" i="8"/>
  <c r="Z4" i="8"/>
  <c r="Q4" i="8"/>
  <c r="Z46" i="8"/>
  <c r="Q46" i="8"/>
  <c r="E188" i="8"/>
  <c r="N191" i="8"/>
  <c r="P191" i="8" s="1"/>
  <c r="N192" i="8"/>
  <c r="P192" i="8" s="1"/>
  <c r="Z188" i="8"/>
  <c r="Z190" i="8"/>
  <c r="Q190" i="8"/>
  <c r="AF190" i="8"/>
  <c r="Q188" i="8"/>
  <c r="P193" i="8"/>
  <c r="Z189" i="8"/>
  <c r="AE174" i="8"/>
  <c r="AF174" i="8" s="1"/>
  <c r="S174" i="8"/>
  <c r="T174" i="8" s="1"/>
  <c r="AI81" i="8"/>
  <c r="AK81" i="8" s="1"/>
  <c r="AI173" i="8"/>
  <c r="AK173" i="8" s="1"/>
  <c r="N173" i="8"/>
  <c r="AE173" i="8"/>
  <c r="AF173" i="8" s="1"/>
  <c r="AE81" i="8"/>
  <c r="S173" i="8"/>
  <c r="T173" i="8" s="1"/>
  <c r="W173" i="8"/>
  <c r="Z210" i="8"/>
  <c r="AB210" i="8" s="1"/>
  <c r="W81" i="8"/>
  <c r="P181" i="8"/>
  <c r="Q181" i="8" s="1"/>
  <c r="Z185" i="8"/>
  <c r="Z186" i="8"/>
  <c r="Q185" i="8"/>
  <c r="Z184" i="8"/>
  <c r="Z182" i="8"/>
  <c r="Q182" i="8"/>
  <c r="Q186" i="8"/>
  <c r="Z180" i="8"/>
  <c r="AB180" i="8" s="1"/>
  <c r="Q180" i="8"/>
  <c r="Q167" i="8"/>
  <c r="Z167" i="8"/>
  <c r="Z166" i="8"/>
  <c r="Q166" i="8"/>
  <c r="AE115" i="8"/>
  <c r="K121" i="8"/>
  <c r="W133" i="8"/>
  <c r="K162" i="8"/>
  <c r="K169" i="8" s="1"/>
  <c r="AI124" i="8"/>
  <c r="AK124" i="8" s="1"/>
  <c r="K164" i="8"/>
  <c r="K171" i="8" s="1"/>
  <c r="AE125" i="8"/>
  <c r="K161" i="8"/>
  <c r="K168" i="8" s="1"/>
  <c r="AI157" i="8"/>
  <c r="AK157" i="8" s="1"/>
  <c r="K163" i="8"/>
  <c r="K170" i="8" s="1"/>
  <c r="N81" i="8"/>
  <c r="P81" i="8" s="1"/>
  <c r="Q81" i="8" s="1"/>
  <c r="K122" i="8"/>
  <c r="Z159" i="8"/>
  <c r="Z160" i="8"/>
  <c r="N78" i="8"/>
  <c r="N79" i="8"/>
  <c r="S78" i="8"/>
  <c r="S79" i="8"/>
  <c r="T79" i="8" s="1"/>
  <c r="W78" i="8"/>
  <c r="K51" i="8"/>
  <c r="S51" i="8" s="1"/>
  <c r="T51" i="8" s="1"/>
  <c r="K50" i="8"/>
  <c r="N50" i="8" s="1"/>
  <c r="P50" i="8" s="1"/>
  <c r="Q50" i="8" s="1"/>
  <c r="K48" i="8"/>
  <c r="K49" i="8"/>
  <c r="S49" i="8" s="1"/>
  <c r="T49" i="8" s="1"/>
  <c r="K31" i="8"/>
  <c r="N31" i="8" s="1"/>
  <c r="P31" i="8" s="1"/>
  <c r="Q31" i="8" s="1"/>
  <c r="K26" i="8"/>
  <c r="AI26" i="8" s="1"/>
  <c r="AK26" i="8" s="1"/>
  <c r="K28" i="8"/>
  <c r="N28" i="8" s="1"/>
  <c r="P28" i="8" s="1"/>
  <c r="Q28" i="8" s="1"/>
  <c r="N243" i="8"/>
  <c r="P243" i="8" s="1"/>
  <c r="N107" i="8"/>
  <c r="P107" i="8" s="1"/>
  <c r="N268" i="8"/>
  <c r="P268" i="8" s="1"/>
  <c r="S268" i="8"/>
  <c r="AE268" i="8"/>
  <c r="W268" i="8"/>
  <c r="S107" i="8"/>
  <c r="AE107" i="8"/>
  <c r="W107" i="8"/>
  <c r="S156" i="8"/>
  <c r="AE156" i="8"/>
  <c r="N156" i="8"/>
  <c r="W156" i="8"/>
  <c r="N277" i="8"/>
  <c r="S277" i="8"/>
  <c r="AE277" i="8"/>
  <c r="W277" i="8"/>
  <c r="S243" i="8"/>
  <c r="AE243" i="8"/>
  <c r="W243" i="8"/>
  <c r="N232" i="8"/>
  <c r="P232" i="8" s="1"/>
  <c r="W232" i="8"/>
  <c r="S273" i="8"/>
  <c r="AI232" i="8"/>
  <c r="AK232" i="8" s="1"/>
  <c r="S232" i="8"/>
  <c r="S221" i="8"/>
  <c r="AE221" i="8"/>
  <c r="N221" i="8"/>
  <c r="W221" i="8"/>
  <c r="W8" i="8"/>
  <c r="N274" i="8"/>
  <c r="P274" i="8" s="1"/>
  <c r="Q274" i="8" s="1"/>
  <c r="AE273" i="8"/>
  <c r="P275" i="8"/>
  <c r="Q275" i="8" s="1"/>
  <c r="N276" i="8"/>
  <c r="S275" i="8"/>
  <c r="AE275" i="8"/>
  <c r="S276" i="8"/>
  <c r="AE276" i="8"/>
  <c r="W275" i="8"/>
  <c r="AI275" i="8"/>
  <c r="AK275" i="8" s="1"/>
  <c r="W276" i="8"/>
  <c r="P273" i="8"/>
  <c r="S274" i="8"/>
  <c r="AE274" i="8"/>
  <c r="W273" i="8"/>
  <c r="AI273" i="8"/>
  <c r="AK273" i="8" s="1"/>
  <c r="W274" i="8"/>
  <c r="N271" i="8"/>
  <c r="P271" i="8" s="1"/>
  <c r="N272" i="8"/>
  <c r="P272" i="8" s="1"/>
  <c r="S271" i="8"/>
  <c r="AE271" i="8"/>
  <c r="S272" i="8"/>
  <c r="AE272" i="8"/>
  <c r="W271" i="8"/>
  <c r="W272" i="8"/>
  <c r="N269" i="8"/>
  <c r="P269" i="8" s="1"/>
  <c r="Q269" i="8" s="1"/>
  <c r="N270" i="8"/>
  <c r="S269" i="8"/>
  <c r="AE269" i="8"/>
  <c r="W269" i="8"/>
  <c r="S270" i="8"/>
  <c r="AE270" i="8"/>
  <c r="W270" i="8"/>
  <c r="AI8" i="8"/>
  <c r="AK8" i="8" s="1"/>
  <c r="N8" i="8"/>
  <c r="P8" i="8" s="1"/>
  <c r="S8" i="8"/>
  <c r="AE239" i="8"/>
  <c r="W239" i="8"/>
  <c r="N240" i="8"/>
  <c r="P240" i="8" s="1"/>
  <c r="N239" i="8"/>
  <c r="P239" i="8" s="1"/>
  <c r="Q239" i="8" s="1"/>
  <c r="N236" i="8"/>
  <c r="P236" i="8" s="1"/>
  <c r="AI236" i="8"/>
  <c r="AK236" i="8" s="1"/>
  <c r="AI239" i="8"/>
  <c r="AK239" i="8" s="1"/>
  <c r="N242" i="8"/>
  <c r="AE240" i="8"/>
  <c r="AE236" i="8"/>
  <c r="S236" i="8"/>
  <c r="W242" i="8"/>
  <c r="S240" i="8"/>
  <c r="AI242" i="8"/>
  <c r="AK242" i="8" s="1"/>
  <c r="P241" i="8"/>
  <c r="Q241" i="8" s="1"/>
  <c r="N235" i="8"/>
  <c r="W237" i="8"/>
  <c r="AI237" i="8"/>
  <c r="AK237" i="8" s="1"/>
  <c r="N237" i="8"/>
  <c r="S241" i="8"/>
  <c r="AE241" i="8"/>
  <c r="W240" i="8"/>
  <c r="S242" i="8"/>
  <c r="S235" i="8"/>
  <c r="AE235" i="8"/>
  <c r="W241" i="8"/>
  <c r="AI241" i="8"/>
  <c r="AK241" i="8" s="1"/>
  <c r="W235" i="8"/>
  <c r="S237" i="8"/>
  <c r="N124" i="8"/>
  <c r="W135" i="8"/>
  <c r="S157" i="8"/>
  <c r="N35" i="8"/>
  <c r="S129" i="8"/>
  <c r="S35" i="8"/>
  <c r="AE35" i="8"/>
  <c r="W35" i="8"/>
  <c r="N157" i="8"/>
  <c r="P157" i="8" s="1"/>
  <c r="AE157" i="8"/>
  <c r="W155" i="8"/>
  <c r="AI155" i="8"/>
  <c r="AK155" i="8" s="1"/>
  <c r="N132" i="8"/>
  <c r="P155" i="8"/>
  <c r="Q155" i="8" s="1"/>
  <c r="S155" i="8"/>
  <c r="AE155" i="8"/>
  <c r="S132" i="8"/>
  <c r="AE132" i="8"/>
  <c r="W132" i="8"/>
  <c r="S124" i="8"/>
  <c r="AE124" i="8"/>
  <c r="W157" i="8"/>
  <c r="W124" i="8"/>
  <c r="W150" i="8"/>
  <c r="S150" i="8"/>
  <c r="AI150" i="8"/>
  <c r="AK150" i="8" s="1"/>
  <c r="N150" i="8"/>
  <c r="P150" i="8" s="1"/>
  <c r="N148" i="8"/>
  <c r="P148" i="8" s="1"/>
  <c r="N147" i="8"/>
  <c r="P147" i="8" s="1"/>
  <c r="N129" i="8"/>
  <c r="AE129" i="8"/>
  <c r="N130" i="8"/>
  <c r="N131" i="8"/>
  <c r="S130" i="8"/>
  <c r="AE130" i="8"/>
  <c r="N149" i="8"/>
  <c r="W129" i="8"/>
  <c r="S131" i="8"/>
  <c r="AE131" i="8"/>
  <c r="W130" i="8"/>
  <c r="S147" i="8"/>
  <c r="AE147" i="8"/>
  <c r="W131" i="8"/>
  <c r="S148" i="8"/>
  <c r="AE148" i="8"/>
  <c r="AE149" i="8"/>
  <c r="W147" i="8"/>
  <c r="S149" i="8"/>
  <c r="W148" i="8"/>
  <c r="W149" i="8"/>
  <c r="AE146" i="8"/>
  <c r="AI144" i="8"/>
  <c r="AK144" i="8" s="1"/>
  <c r="AI142" i="8"/>
  <c r="AK142" i="8" s="1"/>
  <c r="N142" i="8"/>
  <c r="P142" i="8" s="1"/>
  <c r="Q142" i="8" s="1"/>
  <c r="S138" i="8"/>
  <c r="W138" i="8"/>
  <c r="W125" i="8"/>
  <c r="S125" i="8"/>
  <c r="AI125" i="8"/>
  <c r="AK125" i="8" s="1"/>
  <c r="S135" i="8"/>
  <c r="N140" i="8"/>
  <c r="S142" i="8"/>
  <c r="S144" i="8"/>
  <c r="N146" i="8"/>
  <c r="P146" i="8" s="1"/>
  <c r="Q146" i="8" s="1"/>
  <c r="AE138" i="8"/>
  <c r="S145" i="8"/>
  <c r="W127" i="8"/>
  <c r="N280" i="8"/>
  <c r="P280" i="8" s="1"/>
  <c r="Q280" i="8" s="1"/>
  <c r="N125" i="8"/>
  <c r="N138" i="8"/>
  <c r="P138" i="8" s="1"/>
  <c r="W142" i="8"/>
  <c r="W144" i="8"/>
  <c r="S146" i="8"/>
  <c r="AI140" i="8"/>
  <c r="AK140" i="8" s="1"/>
  <c r="AE280" i="8"/>
  <c r="W140" i="8"/>
  <c r="AI127" i="8"/>
  <c r="AK127" i="8" s="1"/>
  <c r="N144" i="8"/>
  <c r="AE145" i="8"/>
  <c r="N127" i="8"/>
  <c r="AE135" i="8"/>
  <c r="N135" i="8"/>
  <c r="P135" i="8" s="1"/>
  <c r="P128" i="8"/>
  <c r="P126" i="8"/>
  <c r="Q126" i="8" s="1"/>
  <c r="P145" i="8"/>
  <c r="P141" i="8"/>
  <c r="P139" i="8"/>
  <c r="Q139" i="8" s="1"/>
  <c r="N136" i="8"/>
  <c r="W137" i="8"/>
  <c r="AI137" i="8"/>
  <c r="AK137" i="8" s="1"/>
  <c r="S139" i="8"/>
  <c r="AE139" i="8"/>
  <c r="N143" i="8"/>
  <c r="W145" i="8"/>
  <c r="AI145" i="8"/>
  <c r="AK145" i="8" s="1"/>
  <c r="S126" i="8"/>
  <c r="AE126" i="8"/>
  <c r="S140" i="8"/>
  <c r="W146" i="8"/>
  <c r="S127" i="8"/>
  <c r="N137" i="8"/>
  <c r="W139" i="8"/>
  <c r="AI139" i="8"/>
  <c r="AK139" i="8" s="1"/>
  <c r="S141" i="8"/>
  <c r="AE141" i="8"/>
  <c r="W126" i="8"/>
  <c r="AI126" i="8"/>
  <c r="AK126" i="8" s="1"/>
  <c r="S128" i="8"/>
  <c r="AE128" i="8"/>
  <c r="S136" i="8"/>
  <c r="AE136" i="8"/>
  <c r="W141" i="8"/>
  <c r="AI141" i="8"/>
  <c r="AK141" i="8" s="1"/>
  <c r="S143" i="8"/>
  <c r="AE143" i="8"/>
  <c r="W128" i="8"/>
  <c r="AI128" i="8"/>
  <c r="AK128" i="8" s="1"/>
  <c r="W136" i="8"/>
  <c r="S137" i="8"/>
  <c r="W143" i="8"/>
  <c r="AI280" i="8"/>
  <c r="AK280" i="8" s="1"/>
  <c r="S280" i="8"/>
  <c r="S278" i="8"/>
  <c r="N278" i="8"/>
  <c r="P278" i="8" s="1"/>
  <c r="AI278" i="8"/>
  <c r="AK278" i="8" s="1"/>
  <c r="W278" i="8"/>
  <c r="P279" i="8"/>
  <c r="Q279" i="8" s="1"/>
  <c r="P281" i="8"/>
  <c r="S279" i="8"/>
  <c r="AE279" i="8"/>
  <c r="W279" i="8"/>
  <c r="AI279" i="8"/>
  <c r="AK279" i="8" s="1"/>
  <c r="S281" i="8"/>
  <c r="AE281" i="8"/>
  <c r="W281" i="8"/>
  <c r="AI281" i="8"/>
  <c r="AK281" i="8" s="1"/>
  <c r="N21" i="8"/>
  <c r="P21" i="8" s="1"/>
  <c r="N22" i="8"/>
  <c r="P22" i="8" s="1"/>
  <c r="S21" i="8"/>
  <c r="AE21" i="8"/>
  <c r="S22" i="8"/>
  <c r="AE22" i="8"/>
  <c r="W21" i="8"/>
  <c r="W22" i="8"/>
  <c r="N230" i="8"/>
  <c r="P230" i="8" s="1"/>
  <c r="Q230" i="8" s="1"/>
  <c r="N43" i="8"/>
  <c r="P43" i="8" s="1"/>
  <c r="Q43" i="8" s="1"/>
  <c r="N228" i="8"/>
  <c r="P228" i="8" s="1"/>
  <c r="W215" i="8"/>
  <c r="S216" i="8"/>
  <c r="N224" i="8"/>
  <c r="P224" i="8" s="1"/>
  <c r="W20" i="8"/>
  <c r="AI102" i="8"/>
  <c r="AK102" i="8" s="1"/>
  <c r="N218" i="8"/>
  <c r="P218" i="8" s="1"/>
  <c r="AI151" i="8"/>
  <c r="AK151" i="8" s="1"/>
  <c r="AI222" i="8"/>
  <c r="AK222" i="8" s="1"/>
  <c r="W153" i="8"/>
  <c r="S217" i="8"/>
  <c r="S226" i="8"/>
  <c r="S267" i="8"/>
  <c r="S231" i="8"/>
  <c r="AI224" i="8"/>
  <c r="AK224" i="8" s="1"/>
  <c r="N151" i="8"/>
  <c r="P151" i="8" s="1"/>
  <c r="AE153" i="8"/>
  <c r="W217" i="8"/>
  <c r="AI153" i="8"/>
  <c r="AK153" i="8" s="1"/>
  <c r="AE267" i="8"/>
  <c r="AE217" i="8"/>
  <c r="W230" i="8"/>
  <c r="N38" i="8"/>
  <c r="P38" i="8" s="1"/>
  <c r="Q38" i="8" s="1"/>
  <c r="W151" i="8"/>
  <c r="N153" i="8"/>
  <c r="P153" i="8" s="1"/>
  <c r="AI215" i="8"/>
  <c r="AK215" i="8" s="1"/>
  <c r="AI234" i="8"/>
  <c r="AK234" i="8" s="1"/>
  <c r="AI217" i="8"/>
  <c r="AK217" i="8" s="1"/>
  <c r="AI218" i="8"/>
  <c r="AK218" i="8" s="1"/>
  <c r="W222" i="8"/>
  <c r="AE226" i="8"/>
  <c r="N133" i="8"/>
  <c r="AE133" i="8"/>
  <c r="AE134" i="8"/>
  <c r="AE231" i="8"/>
  <c r="AE224" i="8"/>
  <c r="AI226" i="8"/>
  <c r="AK226" i="8" s="1"/>
  <c r="AI228" i="8"/>
  <c r="AK228" i="8" s="1"/>
  <c r="AI133" i="8"/>
  <c r="AK133" i="8" s="1"/>
  <c r="N216" i="8"/>
  <c r="P216" i="8" s="1"/>
  <c r="N231" i="8"/>
  <c r="P231" i="8" s="1"/>
  <c r="Q231" i="8" s="1"/>
  <c r="AI231" i="8"/>
  <c r="AK231" i="8" s="1"/>
  <c r="S234" i="8"/>
  <c r="AI20" i="8"/>
  <c r="AK20" i="8" s="1"/>
  <c r="AE151" i="8"/>
  <c r="S133" i="8"/>
  <c r="W234" i="8"/>
  <c r="S224" i="8"/>
  <c r="N20" i="8"/>
  <c r="P20" i="8" s="1"/>
  <c r="Q20" i="8" s="1"/>
  <c r="S134" i="8"/>
  <c r="W218" i="8"/>
  <c r="N222" i="8"/>
  <c r="P222" i="8" s="1"/>
  <c r="W226" i="8"/>
  <c r="AI230" i="8"/>
  <c r="AK230" i="8" s="1"/>
  <c r="N215" i="8"/>
  <c r="P215" i="8" s="1"/>
  <c r="W216" i="8"/>
  <c r="W228" i="8"/>
  <c r="N17" i="8"/>
  <c r="P17" i="8" s="1"/>
  <c r="AE234" i="8"/>
  <c r="AF234" i="8" s="1"/>
  <c r="N211" i="8"/>
  <c r="S211" i="8"/>
  <c r="AE211" i="8"/>
  <c r="W211" i="8"/>
  <c r="W212" i="8"/>
  <c r="AI212" i="8"/>
  <c r="AK212" i="8" s="1"/>
  <c r="N212" i="8"/>
  <c r="P212" i="8" s="1"/>
  <c r="P234" i="8"/>
  <c r="W233" i="8"/>
  <c r="AI233" i="8"/>
  <c r="AK233" i="8" s="1"/>
  <c r="N233" i="8"/>
  <c r="S233" i="8"/>
  <c r="P152" i="8"/>
  <c r="Q152" i="8" s="1"/>
  <c r="P88" i="8"/>
  <c r="P154" i="8"/>
  <c r="Q154" i="8" s="1"/>
  <c r="P134" i="8"/>
  <c r="Q134" i="8" s="1"/>
  <c r="P213" i="8"/>
  <c r="Q213" i="8" s="1"/>
  <c r="W134" i="8"/>
  <c r="AI134" i="8"/>
  <c r="AK134" i="8" s="1"/>
  <c r="S152" i="8"/>
  <c r="AE152" i="8"/>
  <c r="AE212" i="8"/>
  <c r="AE215" i="8"/>
  <c r="S88" i="8"/>
  <c r="AE88" i="8"/>
  <c r="W152" i="8"/>
  <c r="AI152" i="8"/>
  <c r="AK152" i="8" s="1"/>
  <c r="S154" i="8"/>
  <c r="AE154" i="8"/>
  <c r="S213" i="8"/>
  <c r="AE213" i="8"/>
  <c r="AE216" i="8"/>
  <c r="W88" i="8"/>
  <c r="AI88" i="8"/>
  <c r="AK88" i="8" s="1"/>
  <c r="W154" i="8"/>
  <c r="AI154" i="8"/>
  <c r="AK154" i="8" s="1"/>
  <c r="W213" i="8"/>
  <c r="AI213" i="8"/>
  <c r="AK213" i="8" s="1"/>
  <c r="AI87" i="8"/>
  <c r="AK87" i="8" s="1"/>
  <c r="N87" i="8"/>
  <c r="P87" i="8" s="1"/>
  <c r="S87" i="8"/>
  <c r="W87" i="8"/>
  <c r="S106" i="8"/>
  <c r="AE106" i="8"/>
  <c r="P16" i="8"/>
  <c r="S16" i="8"/>
  <c r="AE16" i="8"/>
  <c r="S17" i="8"/>
  <c r="AE17" i="8"/>
  <c r="W16" i="8"/>
  <c r="AI16" i="8"/>
  <c r="AK16" i="8" s="1"/>
  <c r="W17" i="8"/>
  <c r="AE105" i="8"/>
  <c r="AI105" i="8"/>
  <c r="AK105" i="8" s="1"/>
  <c r="N105" i="8"/>
  <c r="P105" i="8" s="1"/>
  <c r="Q105" i="8" s="1"/>
  <c r="S105" i="8"/>
  <c r="AI103" i="8"/>
  <c r="AK103" i="8" s="1"/>
  <c r="N103" i="8"/>
  <c r="W103" i="8"/>
  <c r="N93" i="8"/>
  <c r="P93" i="8" s="1"/>
  <c r="Q93" i="8" s="1"/>
  <c r="N94" i="8"/>
  <c r="P94" i="8" s="1"/>
  <c r="Q94" i="8" s="1"/>
  <c r="N109" i="8"/>
  <c r="S109" i="8"/>
  <c r="AE109" i="8"/>
  <c r="S93" i="8"/>
  <c r="AE93" i="8"/>
  <c r="W109" i="8"/>
  <c r="S94" i="8"/>
  <c r="AE94" i="8"/>
  <c r="W93" i="8"/>
  <c r="W94" i="8"/>
  <c r="N39" i="8"/>
  <c r="P39" i="8" s="1"/>
  <c r="AE37" i="8"/>
  <c r="N37" i="8"/>
  <c r="P37" i="8" s="1"/>
  <c r="Q37" i="8" s="1"/>
  <c r="S37" i="8"/>
  <c r="AE42" i="8"/>
  <c r="W37" i="8"/>
  <c r="S42" i="8"/>
  <c r="N9" i="8"/>
  <c r="P9" i="8" s="1"/>
  <c r="Q9" i="8" s="1"/>
  <c r="N44" i="8"/>
  <c r="P44" i="8" s="1"/>
  <c r="N41" i="8"/>
  <c r="P41" i="8" s="1"/>
  <c r="Q41" i="8" s="1"/>
  <c r="P42" i="8"/>
  <c r="P36" i="8"/>
  <c r="P10" i="8"/>
  <c r="W42" i="8"/>
  <c r="AI42" i="8"/>
  <c r="AK42" i="8" s="1"/>
  <c r="S38" i="8"/>
  <c r="AE38" i="8"/>
  <c r="N40" i="8"/>
  <c r="P40" i="8" s="1"/>
  <c r="S9" i="8"/>
  <c r="AE9" i="8"/>
  <c r="S43" i="8"/>
  <c r="AE43" i="8"/>
  <c r="S10" i="8"/>
  <c r="AE10" i="8"/>
  <c r="W38" i="8"/>
  <c r="S36" i="8"/>
  <c r="AE36" i="8"/>
  <c r="AE39" i="8"/>
  <c r="AE40" i="8"/>
  <c r="W9" i="8"/>
  <c r="S20" i="8"/>
  <c r="W43" i="8"/>
  <c r="S39" i="8"/>
  <c r="S44" i="8"/>
  <c r="AE44" i="8"/>
  <c r="S40" i="8"/>
  <c r="S41" i="8"/>
  <c r="AE41" i="8"/>
  <c r="W10" i="8"/>
  <c r="AI10" i="8"/>
  <c r="AK10" i="8" s="1"/>
  <c r="W36" i="8"/>
  <c r="AI36" i="8"/>
  <c r="AK36" i="8" s="1"/>
  <c r="W39" i="8"/>
  <c r="W40" i="8"/>
  <c r="W44" i="8"/>
  <c r="W41" i="8"/>
  <c r="N262" i="8"/>
  <c r="S262" i="8"/>
  <c r="AE262" i="8"/>
  <c r="W262" i="8"/>
  <c r="AI263" i="8"/>
  <c r="AK263" i="8" s="1"/>
  <c r="N263" i="8"/>
  <c r="P263" i="8" s="1"/>
  <c r="Q263" i="8" s="1"/>
  <c r="W263" i="8"/>
  <c r="AE260" i="8"/>
  <c r="AI260" i="8"/>
  <c r="AK260" i="8" s="1"/>
  <c r="S260" i="8"/>
  <c r="T260" i="8" s="1"/>
  <c r="W260" i="8"/>
  <c r="N258" i="8"/>
  <c r="P258" i="8" s="1"/>
  <c r="W258" i="8"/>
  <c r="AE258" i="8"/>
  <c r="S258" i="8"/>
  <c r="T258" i="8" s="1"/>
  <c r="P260" i="8"/>
  <c r="Q260" i="8" s="1"/>
  <c r="Q226" i="8"/>
  <c r="N229" i="8"/>
  <c r="S229" i="8"/>
  <c r="AE229" i="8"/>
  <c r="AI104" i="8"/>
  <c r="AK104" i="8" s="1"/>
  <c r="W104" i="8"/>
  <c r="N104" i="8"/>
  <c r="W229" i="8"/>
  <c r="AI223" i="8"/>
  <c r="AK223" i="8" s="1"/>
  <c r="W223" i="8"/>
  <c r="N223" i="8"/>
  <c r="S223" i="8"/>
  <c r="Q217" i="8"/>
  <c r="N102" i="8"/>
  <c r="S102" i="8"/>
  <c r="AE102" i="8"/>
  <c r="S104" i="8"/>
  <c r="N220" i="8"/>
  <c r="AE220" i="8"/>
  <c r="S220" i="8"/>
  <c r="AI219" i="8"/>
  <c r="AK219" i="8" s="1"/>
  <c r="W219" i="8"/>
  <c r="AE219" i="8"/>
  <c r="S219" i="8"/>
  <c r="AI220" i="8"/>
  <c r="AK220" i="8" s="1"/>
  <c r="W115" i="8"/>
  <c r="AI115" i="8"/>
  <c r="AK115" i="8" s="1"/>
  <c r="S218" i="8"/>
  <c r="W225" i="8"/>
  <c r="AI225" i="8"/>
  <c r="AK225" i="8" s="1"/>
  <c r="S228" i="8"/>
  <c r="W259" i="8"/>
  <c r="AI259" i="8"/>
  <c r="AK259" i="8" s="1"/>
  <c r="S263" i="8"/>
  <c r="N267" i="8"/>
  <c r="N259" i="8"/>
  <c r="N106" i="8"/>
  <c r="P106" i="8" s="1"/>
  <c r="N115" i="8"/>
  <c r="N225" i="8"/>
  <c r="S103" i="8"/>
  <c r="S222" i="8"/>
  <c r="S230" i="8"/>
  <c r="W106" i="8"/>
  <c r="S115" i="8"/>
  <c r="S225" i="8"/>
  <c r="S259" i="8"/>
  <c r="T259" i="8" s="1"/>
  <c r="W267" i="8"/>
  <c r="L39" i="1" l="1"/>
  <c r="L32" i="1"/>
  <c r="F85" i="4"/>
  <c r="F86" i="4"/>
  <c r="F87" i="4"/>
  <c r="F83" i="4"/>
  <c r="F82" i="4"/>
  <c r="F81" i="4"/>
  <c r="S161" i="1"/>
  <c r="S163" i="1" s="1"/>
  <c r="N252" i="8"/>
  <c r="P252" i="8" s="1"/>
  <c r="W246" i="8"/>
  <c r="N246" i="8"/>
  <c r="P246" i="8" s="1"/>
  <c r="AE252" i="8"/>
  <c r="AE246" i="8"/>
  <c r="S252" i="8"/>
  <c r="T252" i="8" s="1"/>
  <c r="W252" i="8"/>
  <c r="S246" i="8"/>
  <c r="E245" i="8"/>
  <c r="AI254" i="8"/>
  <c r="AK254" i="8" s="1"/>
  <c r="S254" i="8"/>
  <c r="AE254" i="8"/>
  <c r="W254" i="8"/>
  <c r="N254" i="8"/>
  <c r="P254" i="8" s="1"/>
  <c r="AE249" i="8"/>
  <c r="W249" i="8"/>
  <c r="N249" i="8"/>
  <c r="AI249" i="8"/>
  <c r="AK249" i="8" s="1"/>
  <c r="S249" i="8"/>
  <c r="T249" i="8" s="1"/>
  <c r="N248" i="8"/>
  <c r="P248" i="8" s="1"/>
  <c r="S248" i="8"/>
  <c r="T248" i="8" s="1"/>
  <c r="AE248" i="8"/>
  <c r="W248" i="8"/>
  <c r="AI248" i="8"/>
  <c r="AK248" i="8" s="1"/>
  <c r="AI253" i="8"/>
  <c r="AK253" i="8" s="1"/>
  <c r="N253" i="8"/>
  <c r="S253" i="8"/>
  <c r="AE253" i="8"/>
  <c r="W253" i="8"/>
  <c r="AI247" i="8"/>
  <c r="AK247" i="8" s="1"/>
  <c r="N247" i="8"/>
  <c r="W247" i="8"/>
  <c r="S247" i="8"/>
  <c r="T247" i="8" s="1"/>
  <c r="AE247" i="8"/>
  <c r="AI250" i="8"/>
  <c r="AK250" i="8" s="1"/>
  <c r="N250" i="8"/>
  <c r="P250" i="8" s="1"/>
  <c r="AE250" i="8"/>
  <c r="W250" i="8"/>
  <c r="S250" i="8"/>
  <c r="T250" i="8" s="1"/>
  <c r="E48" i="8"/>
  <c r="Z174" i="8"/>
  <c r="AB174" i="8" s="1"/>
  <c r="Z5" i="8"/>
  <c r="AB5" i="8" s="1"/>
  <c r="Z191" i="8"/>
  <c r="AB191" i="8" s="1"/>
  <c r="Z45" i="8"/>
  <c r="AB45" i="8" s="1"/>
  <c r="Q45" i="8"/>
  <c r="AB4" i="8"/>
  <c r="AB46" i="8"/>
  <c r="AB189" i="8"/>
  <c r="AB188" i="8"/>
  <c r="Q191" i="8"/>
  <c r="Z192" i="8"/>
  <c r="Q192" i="8"/>
  <c r="AB190" i="8"/>
  <c r="Z193" i="8"/>
  <c r="Q193" i="8"/>
  <c r="P173" i="8"/>
  <c r="Q173" i="8" s="1"/>
  <c r="K176" i="8"/>
  <c r="N169" i="8"/>
  <c r="AE169" i="8"/>
  <c r="S169" i="8"/>
  <c r="T169" i="8" s="1"/>
  <c r="AI169" i="8"/>
  <c r="AK169" i="8" s="1"/>
  <c r="W169" i="8"/>
  <c r="AI171" i="8"/>
  <c r="AK171" i="8" s="1"/>
  <c r="W171" i="8"/>
  <c r="K178" i="8"/>
  <c r="K201" i="8" s="1"/>
  <c r="N171" i="8"/>
  <c r="AE171" i="8"/>
  <c r="S171" i="8"/>
  <c r="T171" i="8" s="1"/>
  <c r="N170" i="8"/>
  <c r="K177" i="8"/>
  <c r="K200" i="8" s="1"/>
  <c r="AI170" i="8"/>
  <c r="AK170" i="8" s="1"/>
  <c r="W170" i="8"/>
  <c r="AE170" i="8"/>
  <c r="S170" i="8"/>
  <c r="N168" i="8"/>
  <c r="K175" i="8"/>
  <c r="W168" i="8"/>
  <c r="AE168" i="8"/>
  <c r="AI168" i="8"/>
  <c r="AK168" i="8" s="1"/>
  <c r="S168" i="8"/>
  <c r="AB185" i="8"/>
  <c r="AB186" i="8"/>
  <c r="AB182" i="8"/>
  <c r="Z181" i="8"/>
  <c r="AB184" i="8"/>
  <c r="AB166" i="8"/>
  <c r="AB167" i="8"/>
  <c r="N161" i="8"/>
  <c r="AE161" i="8"/>
  <c r="W161" i="8"/>
  <c r="AI161" i="8"/>
  <c r="AK161" i="8" s="1"/>
  <c r="S161" i="8"/>
  <c r="AI164" i="8"/>
  <c r="AK164" i="8" s="1"/>
  <c r="N164" i="8"/>
  <c r="P164" i="8" s="1"/>
  <c r="W164" i="8"/>
  <c r="S164" i="8"/>
  <c r="T164" i="8" s="1"/>
  <c r="AE164" i="8"/>
  <c r="E159" i="8"/>
  <c r="AE122" i="8"/>
  <c r="AI122" i="8"/>
  <c r="AK122" i="8" s="1"/>
  <c r="W122" i="8"/>
  <c r="N122" i="8"/>
  <c r="S122" i="8"/>
  <c r="T122" i="8" s="1"/>
  <c r="N162" i="8"/>
  <c r="P162" i="8" s="1"/>
  <c r="AI162" i="8"/>
  <c r="AK162" i="8" s="1"/>
  <c r="W162" i="8"/>
  <c r="AE162" i="8"/>
  <c r="S162" i="8"/>
  <c r="T162" i="8" s="1"/>
  <c r="AI163" i="8"/>
  <c r="AK163" i="8" s="1"/>
  <c r="N163" i="8"/>
  <c r="AE163" i="8"/>
  <c r="W163" i="8"/>
  <c r="S163" i="8"/>
  <c r="AI121" i="8"/>
  <c r="AK121" i="8" s="1"/>
  <c r="S121" i="8"/>
  <c r="W121" i="8"/>
  <c r="AE121" i="8"/>
  <c r="N121" i="8"/>
  <c r="P121" i="8" s="1"/>
  <c r="AB159" i="8"/>
  <c r="AB160" i="8"/>
  <c r="P79" i="8"/>
  <c r="P78" i="8"/>
  <c r="Z81" i="8"/>
  <c r="S28" i="8"/>
  <c r="W51" i="8"/>
  <c r="AE51" i="8"/>
  <c r="W50" i="8"/>
  <c r="AI50" i="8"/>
  <c r="AK50" i="8" s="1"/>
  <c r="S50" i="8"/>
  <c r="AE50" i="8"/>
  <c r="W49" i="8"/>
  <c r="AE49" i="8"/>
  <c r="N49" i="8"/>
  <c r="AI49" i="8"/>
  <c r="AK49" i="8" s="1"/>
  <c r="AI48" i="8"/>
  <c r="AK48" i="8" s="1"/>
  <c r="W48" i="8"/>
  <c r="S48" i="8"/>
  <c r="S52" i="8" s="1"/>
  <c r="N48" i="8"/>
  <c r="P48" i="8" s="1"/>
  <c r="Q48" i="8" s="1"/>
  <c r="AE48" i="8"/>
  <c r="N51" i="8"/>
  <c r="P51" i="8" s="1"/>
  <c r="Q51" i="8" s="1"/>
  <c r="AI51" i="8"/>
  <c r="AK51" i="8" s="1"/>
  <c r="W26" i="8"/>
  <c r="AE28" i="8"/>
  <c r="AI31" i="8"/>
  <c r="AK31" i="8" s="1"/>
  <c r="N26" i="8"/>
  <c r="P26" i="8" s="1"/>
  <c r="W31" i="8"/>
  <c r="AE26" i="8"/>
  <c r="W28" i="8"/>
  <c r="AE31" i="8"/>
  <c r="S31" i="8"/>
  <c r="T31" i="8" s="1"/>
  <c r="AI28" i="8"/>
  <c r="AK28" i="8" s="1"/>
  <c r="Z268" i="8"/>
  <c r="Q268" i="8"/>
  <c r="Z107" i="8"/>
  <c r="Q107" i="8"/>
  <c r="P156" i="8"/>
  <c r="P277" i="8"/>
  <c r="Q277" i="8" s="1"/>
  <c r="Z243" i="8"/>
  <c r="Q243" i="8"/>
  <c r="Z232" i="8"/>
  <c r="Q232" i="8"/>
  <c r="P221" i="8"/>
  <c r="Q221" i="8" s="1"/>
  <c r="P276" i="8"/>
  <c r="Q276" i="8" s="1"/>
  <c r="Z275" i="8"/>
  <c r="AB275" i="8" s="1"/>
  <c r="Z274" i="8"/>
  <c r="Z273" i="8"/>
  <c r="Q273" i="8"/>
  <c r="Z272" i="8"/>
  <c r="Z271" i="8"/>
  <c r="Q271" i="8"/>
  <c r="Q272" i="8"/>
  <c r="P270" i="8"/>
  <c r="Q270" i="8" s="1"/>
  <c r="Z269" i="8"/>
  <c r="Z8" i="8"/>
  <c r="Q8" i="8"/>
  <c r="Z239" i="8"/>
  <c r="AB239" i="8" s="1"/>
  <c r="Q240" i="8"/>
  <c r="P242" i="8"/>
  <c r="Q242" i="8" s="1"/>
  <c r="Z236" i="8"/>
  <c r="Z240" i="8"/>
  <c r="Z241" i="8"/>
  <c r="AB241" i="8" s="1"/>
  <c r="P235" i="8"/>
  <c r="Q236" i="8"/>
  <c r="P237" i="8"/>
  <c r="Q237" i="8" s="1"/>
  <c r="P124" i="8"/>
  <c r="Q124" i="8" s="1"/>
  <c r="O124" i="8"/>
  <c r="P35" i="8"/>
  <c r="Q35" i="8" s="1"/>
  <c r="O35" i="8"/>
  <c r="P132" i="8"/>
  <c r="Q132" i="8" s="1"/>
  <c r="Z155" i="8"/>
  <c r="Z157" i="8"/>
  <c r="Q157" i="8"/>
  <c r="P131" i="8"/>
  <c r="Z131" i="8" s="1"/>
  <c r="P130" i="8"/>
  <c r="Z130" i="8" s="1"/>
  <c r="P129" i="8"/>
  <c r="Q129" i="8" s="1"/>
  <c r="Z147" i="8"/>
  <c r="Z148" i="8"/>
  <c r="Q148" i="8"/>
  <c r="Q147" i="8"/>
  <c r="P149" i="8"/>
  <c r="Q149" i="8" s="1"/>
  <c r="Q138" i="8"/>
  <c r="P127" i="8"/>
  <c r="P144" i="8"/>
  <c r="Z144" i="8" s="1"/>
  <c r="Q228" i="8"/>
  <c r="P125" i="8"/>
  <c r="Z125" i="8" s="1"/>
  <c r="P140" i="8"/>
  <c r="Z140" i="8" s="1"/>
  <c r="Z145" i="8"/>
  <c r="Z138" i="8"/>
  <c r="Q145" i="8"/>
  <c r="Z135" i="8"/>
  <c r="Z150" i="8"/>
  <c r="AB150" i="8" s="1"/>
  <c r="P136" i="8"/>
  <c r="Q136" i="8" s="1"/>
  <c r="Z126" i="8"/>
  <c r="Q150" i="8"/>
  <c r="P137" i="8"/>
  <c r="Q137" i="8" s="1"/>
  <c r="Z139" i="8"/>
  <c r="AB139" i="8" s="1"/>
  <c r="Q135" i="8"/>
  <c r="Z141" i="8"/>
  <c r="AB141" i="8" s="1"/>
  <c r="Z128" i="8"/>
  <c r="AB128" i="8" s="1"/>
  <c r="Z146" i="8"/>
  <c r="Z142" i="8"/>
  <c r="P143" i="8"/>
  <c r="Q141" i="8"/>
  <c r="Q128" i="8"/>
  <c r="Z280" i="8"/>
  <c r="AB280" i="8" s="1"/>
  <c r="Z281" i="8"/>
  <c r="Q281" i="8"/>
  <c r="Z279" i="8"/>
  <c r="Z278" i="8"/>
  <c r="Q278" i="8"/>
  <c r="Q224" i="8"/>
  <c r="Z224" i="8"/>
  <c r="AB224" i="8" s="1"/>
  <c r="Q21" i="8"/>
  <c r="Z21" i="8"/>
  <c r="Q22" i="8"/>
  <c r="Z22" i="8"/>
  <c r="Q218" i="8"/>
  <c r="Z217" i="8"/>
  <c r="AB217" i="8" s="1"/>
  <c r="Z215" i="8"/>
  <c r="AB215" i="8" s="1"/>
  <c r="Z226" i="8"/>
  <c r="AB226" i="8" s="1"/>
  <c r="Q153" i="8"/>
  <c r="Z153" i="8"/>
  <c r="AB153" i="8" s="1"/>
  <c r="Q151" i="8"/>
  <c r="P133" i="8"/>
  <c r="Z133" i="8" s="1"/>
  <c r="P211" i="8"/>
  <c r="Z212" i="8"/>
  <c r="Z234" i="8"/>
  <c r="Q234" i="8"/>
  <c r="Z231" i="8"/>
  <c r="P233" i="8"/>
  <c r="Q233" i="8" s="1"/>
  <c r="Z216" i="8"/>
  <c r="Z134" i="8"/>
  <c r="Z154" i="8"/>
  <c r="AB154" i="8" s="1"/>
  <c r="Z88" i="8"/>
  <c r="Z151" i="8"/>
  <c r="Z213" i="8"/>
  <c r="Q216" i="8"/>
  <c r="Q88" i="8"/>
  <c r="Z152" i="8"/>
  <c r="AB152" i="8" s="1"/>
  <c r="Z87" i="8"/>
  <c r="Q87" i="8"/>
  <c r="Z17" i="8"/>
  <c r="Z16" i="8"/>
  <c r="Q16" i="8"/>
  <c r="Q17" i="8"/>
  <c r="Z105" i="8"/>
  <c r="P103" i="8"/>
  <c r="P109" i="8"/>
  <c r="Z109" i="8" s="1"/>
  <c r="Z94" i="8"/>
  <c r="Z93" i="8"/>
  <c r="Z43" i="8"/>
  <c r="Z37" i="8"/>
  <c r="Z9" i="8"/>
  <c r="Q44" i="8"/>
  <c r="Z44" i="8"/>
  <c r="Z40" i="8"/>
  <c r="Z10" i="8"/>
  <c r="Q10" i="8"/>
  <c r="Z36" i="8"/>
  <c r="Q36" i="8"/>
  <c r="Z38" i="8"/>
  <c r="Z39" i="8"/>
  <c r="Z20" i="8"/>
  <c r="Q39" i="8"/>
  <c r="Z42" i="8"/>
  <c r="Z41" i="8"/>
  <c r="Q42" i="8"/>
  <c r="P262" i="8"/>
  <c r="Z258" i="8"/>
  <c r="Q258" i="8"/>
  <c r="P267" i="8"/>
  <c r="Z218" i="8"/>
  <c r="Z222" i="8"/>
  <c r="P115" i="8"/>
  <c r="Q115" i="8" s="1"/>
  <c r="Z106" i="8"/>
  <c r="Q222" i="8"/>
  <c r="P225" i="8"/>
  <c r="Q225" i="8" s="1"/>
  <c r="Z230" i="8"/>
  <c r="P104" i="8"/>
  <c r="Q104" i="8" s="1"/>
  <c r="P229" i="8"/>
  <c r="Z228" i="8"/>
  <c r="P102" i="8"/>
  <c r="Q102" i="8" s="1"/>
  <c r="P223" i="8"/>
  <c r="Q223" i="8" s="1"/>
  <c r="Z263" i="8"/>
  <c r="Z260" i="8"/>
  <c r="P259" i="8"/>
  <c r="Q259" i="8" s="1"/>
  <c r="P220" i="8"/>
  <c r="Q220" i="8" s="1"/>
  <c r="Z219" i="8"/>
  <c r="AE161" i="1" l="1"/>
  <c r="E158" i="2"/>
  <c r="E160" i="2"/>
  <c r="U161" i="1"/>
  <c r="Z246" i="8"/>
  <c r="AB246" i="8" s="1"/>
  <c r="T246" i="8"/>
  <c r="Z252" i="8"/>
  <c r="AB252" i="8" s="1"/>
  <c r="T48" i="8"/>
  <c r="Q252" i="8"/>
  <c r="Q246" i="8"/>
  <c r="P249" i="8"/>
  <c r="P247" i="8"/>
  <c r="Q247" i="8" s="1"/>
  <c r="Q254" i="8"/>
  <c r="Z254" i="8"/>
  <c r="AB254" i="8" s="1"/>
  <c r="Q250" i="8"/>
  <c r="Z250" i="8"/>
  <c r="Q248" i="8"/>
  <c r="Z248" i="8"/>
  <c r="P253" i="8"/>
  <c r="Q253" i="8"/>
  <c r="AI200" i="8"/>
  <c r="AK200" i="8" s="1"/>
  <c r="AE200" i="8"/>
  <c r="S200" i="8"/>
  <c r="W200" i="8"/>
  <c r="N200" i="8"/>
  <c r="AI201" i="8"/>
  <c r="AK201" i="8" s="1"/>
  <c r="AE201" i="8"/>
  <c r="W201" i="8"/>
  <c r="S201" i="8"/>
  <c r="T201" i="8" s="1"/>
  <c r="N201" i="8"/>
  <c r="AB193" i="8"/>
  <c r="AB192" i="8"/>
  <c r="Z28" i="8"/>
  <c r="AB28" i="8" s="1"/>
  <c r="Z173" i="8"/>
  <c r="AB173" i="8" s="1"/>
  <c r="P171" i="8"/>
  <c r="Q171" i="8" s="1"/>
  <c r="AI178" i="8"/>
  <c r="AK178" i="8" s="1"/>
  <c r="AE178" i="8"/>
  <c r="S178" i="8"/>
  <c r="T178" i="8" s="1"/>
  <c r="W178" i="8"/>
  <c r="N178" i="8"/>
  <c r="P169" i="8"/>
  <c r="AI177" i="8"/>
  <c r="AK177" i="8" s="1"/>
  <c r="AE177" i="8"/>
  <c r="W177" i="8"/>
  <c r="N177" i="8"/>
  <c r="P177" i="8" s="1"/>
  <c r="S177" i="8"/>
  <c r="N176" i="8"/>
  <c r="S176" i="8"/>
  <c r="T176" i="8" s="1"/>
  <c r="AE176" i="8"/>
  <c r="W176" i="8"/>
  <c r="AI176" i="8"/>
  <c r="AK176" i="8" s="1"/>
  <c r="N175" i="8"/>
  <c r="S175" i="8"/>
  <c r="AI175" i="8"/>
  <c r="AK175" i="8" s="1"/>
  <c r="AE175" i="8"/>
  <c r="W175" i="8"/>
  <c r="P170" i="8"/>
  <c r="Q170" i="8" s="1"/>
  <c r="P168" i="8"/>
  <c r="Q168" i="8" s="1"/>
  <c r="AB181" i="8"/>
  <c r="Z50" i="8"/>
  <c r="AB50" i="8" s="1"/>
  <c r="Q162" i="8"/>
  <c r="Z162" i="8"/>
  <c r="P161" i="8"/>
  <c r="Q161" i="8" s="1"/>
  <c r="Q121" i="8"/>
  <c r="Z121" i="8"/>
  <c r="P163" i="8"/>
  <c r="Q163" i="8" s="1"/>
  <c r="P122" i="8"/>
  <c r="Q122" i="8" s="1"/>
  <c r="Q164" i="8"/>
  <c r="Z164" i="8"/>
  <c r="Z78" i="8"/>
  <c r="Q78" i="8"/>
  <c r="Z79" i="8"/>
  <c r="Q79" i="8"/>
  <c r="AB81" i="8"/>
  <c r="Z51" i="8"/>
  <c r="AB51" i="8" s="1"/>
  <c r="P49" i="8"/>
  <c r="Z49" i="8" s="1"/>
  <c r="AB49" i="8" s="1"/>
  <c r="Z48" i="8"/>
  <c r="AB48" i="8" s="1"/>
  <c r="Z26" i="8"/>
  <c r="AB26" i="8" s="1"/>
  <c r="Z31" i="8"/>
  <c r="AB31" i="8" s="1"/>
  <c r="Q26" i="8"/>
  <c r="AB268" i="8"/>
  <c r="AB107" i="8"/>
  <c r="Z156" i="8"/>
  <c r="Q156" i="8"/>
  <c r="Z277" i="8"/>
  <c r="AB243" i="8"/>
  <c r="AB232" i="8"/>
  <c r="Z221" i="8"/>
  <c r="AB273" i="8"/>
  <c r="Z276" i="8"/>
  <c r="AB274" i="8"/>
  <c r="AB271" i="8"/>
  <c r="AB272" i="8"/>
  <c r="Z270" i="8"/>
  <c r="AB270" i="8" s="1"/>
  <c r="AB269" i="8"/>
  <c r="AB8" i="8"/>
  <c r="Z242" i="8"/>
  <c r="AB242" i="8" s="1"/>
  <c r="Z235" i="8"/>
  <c r="Q235" i="8"/>
  <c r="AB236" i="8"/>
  <c r="Z237" i="8"/>
  <c r="AB237" i="8" s="1"/>
  <c r="AB240" i="8"/>
  <c r="Q131" i="8"/>
  <c r="Z124" i="8"/>
  <c r="AB124" i="8" s="1"/>
  <c r="Z35" i="8"/>
  <c r="AB35" i="8" s="1"/>
  <c r="Z132" i="8"/>
  <c r="AB155" i="8"/>
  <c r="AB157" i="8"/>
  <c r="AB148" i="8"/>
  <c r="Q130" i="8"/>
  <c r="AB131" i="8"/>
  <c r="AB130" i="8"/>
  <c r="Z129" i="8"/>
  <c r="AB129" i="8" s="1"/>
  <c r="Z149" i="8"/>
  <c r="AB147" i="8"/>
  <c r="AB144" i="8"/>
  <c r="AB125" i="8"/>
  <c r="AB140" i="8"/>
  <c r="Q125" i="8"/>
  <c r="Q144" i="8"/>
  <c r="Z127" i="8"/>
  <c r="AB127" i="8" s="1"/>
  <c r="AB142" i="8"/>
  <c r="Q140" i="8"/>
  <c r="Q127" i="8"/>
  <c r="Z143" i="8"/>
  <c r="AB135" i="8"/>
  <c r="Q143" i="8"/>
  <c r="AB126" i="8"/>
  <c r="Z136" i="8"/>
  <c r="AB138" i="8"/>
  <c r="AB146" i="8"/>
  <c r="Z137" i="8"/>
  <c r="AB137" i="8" s="1"/>
  <c r="AB145" i="8"/>
  <c r="AB279" i="8"/>
  <c r="AB278" i="8"/>
  <c r="AB281" i="8"/>
  <c r="AB21" i="8"/>
  <c r="AB22" i="8"/>
  <c r="Q109" i="8"/>
  <c r="Q133" i="8"/>
  <c r="AB133" i="8"/>
  <c r="Z211" i="8"/>
  <c r="Q211" i="8"/>
  <c r="AB212" i="8"/>
  <c r="AB20" i="8"/>
  <c r="AB222" i="8"/>
  <c r="AB43" i="8"/>
  <c r="AB228" i="8"/>
  <c r="AB231" i="8"/>
  <c r="AB234" i="8"/>
  <c r="Z233" i="8"/>
  <c r="AB151" i="8"/>
  <c r="AB88" i="8"/>
  <c r="AB134" i="8"/>
  <c r="AB213" i="8"/>
  <c r="AB216" i="8"/>
  <c r="AB87" i="8"/>
  <c r="AB16" i="8"/>
  <c r="AB17" i="8"/>
  <c r="AB105" i="8"/>
  <c r="Q103" i="8"/>
  <c r="Z103" i="8"/>
  <c r="AB109" i="8"/>
  <c r="AB93" i="8"/>
  <c r="AB94" i="8"/>
  <c r="AB37" i="8"/>
  <c r="AB10" i="8"/>
  <c r="AB9" i="8"/>
  <c r="AB40" i="8"/>
  <c r="AB36" i="8"/>
  <c r="AB41" i="8"/>
  <c r="AB39" i="8"/>
  <c r="AB44" i="8"/>
  <c r="AB42" i="8"/>
  <c r="AB38" i="8"/>
  <c r="Z262" i="8"/>
  <c r="Q262" i="8"/>
  <c r="AB260" i="8"/>
  <c r="AB258" i="8"/>
  <c r="Z229" i="8"/>
  <c r="AB106" i="8"/>
  <c r="Z220" i="8"/>
  <c r="Z102" i="8"/>
  <c r="Q229" i="8"/>
  <c r="Z225" i="8"/>
  <c r="Z115" i="8"/>
  <c r="Z267" i="8"/>
  <c r="Z259" i="8"/>
  <c r="AB263" i="8"/>
  <c r="AB218" i="8"/>
  <c r="Q267" i="8"/>
  <c r="AB219" i="8"/>
  <c r="Z104" i="8"/>
  <c r="AB230" i="8"/>
  <c r="Z223" i="8"/>
  <c r="J37" i="26" l="1"/>
  <c r="AE37" i="26" s="1"/>
  <c r="AF37" i="26" s="1"/>
  <c r="AB250" i="8"/>
  <c r="Z249" i="8"/>
  <c r="Z253" i="8"/>
  <c r="AB253" i="8" s="1"/>
  <c r="AB248" i="8"/>
  <c r="Z247" i="8"/>
  <c r="Q249" i="8"/>
  <c r="P200" i="8"/>
  <c r="Q200" i="8" s="1"/>
  <c r="P201" i="8"/>
  <c r="Q201" i="8" s="1"/>
  <c r="Z169" i="8"/>
  <c r="AB169" i="8" s="1"/>
  <c r="P176" i="8"/>
  <c r="Q176" i="8" s="1"/>
  <c r="P178" i="8"/>
  <c r="Q178" i="8" s="1"/>
  <c r="Q177" i="8"/>
  <c r="Z177" i="8"/>
  <c r="Z168" i="8"/>
  <c r="AB168" i="8" s="1"/>
  <c r="P175" i="8"/>
  <c r="Q175" i="8" s="1"/>
  <c r="Z170" i="8"/>
  <c r="AB170" i="8" s="1"/>
  <c r="Q169" i="8"/>
  <c r="Z171" i="8"/>
  <c r="AB171" i="8" s="1"/>
  <c r="AB164" i="8"/>
  <c r="Z161" i="8"/>
  <c r="AB161" i="8" s="1"/>
  <c r="Z122" i="8"/>
  <c r="AB122" i="8" s="1"/>
  <c r="AB162" i="8"/>
  <c r="Z163" i="8"/>
  <c r="AB163" i="8" s="1"/>
  <c r="AB121" i="8"/>
  <c r="AB79" i="8"/>
  <c r="AB78" i="8"/>
  <c r="Q49" i="8"/>
  <c r="AB156" i="8"/>
  <c r="AB277" i="8"/>
  <c r="AB221" i="8"/>
  <c r="AB276" i="8"/>
  <c r="AB235" i="8"/>
  <c r="AB132" i="8"/>
  <c r="AB149" i="8"/>
  <c r="AB136" i="8"/>
  <c r="AB143" i="8"/>
  <c r="AB211" i="8"/>
  <c r="AB220" i="8"/>
  <c r="AB115" i="8"/>
  <c r="AB225" i="8"/>
  <c r="AB233" i="8"/>
  <c r="AB104" i="8"/>
  <c r="AB103" i="8"/>
  <c r="AB262" i="8"/>
  <c r="AB259" i="8"/>
  <c r="AB223" i="8"/>
  <c r="AB102" i="8"/>
  <c r="AB229" i="8"/>
  <c r="AB267" i="8"/>
  <c r="M37" i="26" l="1"/>
  <c r="Q37" i="26" s="1"/>
  <c r="AB249" i="8"/>
  <c r="AB247" i="8"/>
  <c r="Z201" i="8"/>
  <c r="AB201" i="8" s="1"/>
  <c r="Z200" i="8"/>
  <c r="AB177" i="8"/>
  <c r="Z178" i="8"/>
  <c r="AB178" i="8" s="1"/>
  <c r="Z175" i="8"/>
  <c r="AB175" i="8" s="1"/>
  <c r="Z176" i="8"/>
  <c r="N37" i="26" l="1"/>
  <c r="AO37" i="26"/>
  <c r="AP37" i="26" s="1"/>
  <c r="AB200" i="8"/>
  <c r="AB176" i="8"/>
  <c r="AH8" i="10" l="1"/>
  <c r="AJ8" i="10" s="1"/>
  <c r="M9" i="10"/>
  <c r="M22" i="10"/>
  <c r="O22" i="10" s="1"/>
  <c r="AD24" i="10"/>
  <c r="AE24" i="10" s="1"/>
  <c r="M30" i="10"/>
  <c r="R32" i="10"/>
  <c r="AH35" i="10"/>
  <c r="AJ35" i="10" s="1"/>
  <c r="M40" i="10"/>
  <c r="M43" i="10"/>
  <c r="O43" i="10" s="1"/>
  <c r="P43" i="10" s="1"/>
  <c r="AH46" i="10"/>
  <c r="AJ46" i="10" s="1"/>
  <c r="AD48" i="10"/>
  <c r="AE48" i="10" s="1"/>
  <c r="V51" i="10"/>
  <c r="M54" i="10"/>
  <c r="AH56" i="10"/>
  <c r="AJ56" i="10" s="1"/>
  <c r="I6" i="10"/>
  <c r="J93" i="10"/>
  <c r="J94" i="10" s="1"/>
  <c r="J88" i="10"/>
  <c r="M68" i="10"/>
  <c r="T60" i="10"/>
  <c r="W57" i="10"/>
  <c r="S57" i="10"/>
  <c r="N57" i="10"/>
  <c r="AD57" i="10"/>
  <c r="AE57" i="10" s="1"/>
  <c r="W56" i="10"/>
  <c r="S56" i="10"/>
  <c r="N56" i="10"/>
  <c r="M56" i="10"/>
  <c r="W55" i="10"/>
  <c r="S55" i="10"/>
  <c r="N55" i="10"/>
  <c r="W54" i="10"/>
  <c r="S54" i="10"/>
  <c r="N54" i="10"/>
  <c r="W53" i="10"/>
  <c r="S53" i="10"/>
  <c r="N53" i="10"/>
  <c r="M53" i="10"/>
  <c r="AD52" i="10"/>
  <c r="AE52" i="10" s="1"/>
  <c r="W52" i="10"/>
  <c r="S52" i="10"/>
  <c r="R52" i="10"/>
  <c r="N52" i="10"/>
  <c r="M52" i="10"/>
  <c r="O52" i="10" s="1"/>
  <c r="AH52" i="10"/>
  <c r="AJ52" i="10" s="1"/>
  <c r="W51" i="10"/>
  <c r="S51" i="10"/>
  <c r="N51" i="10"/>
  <c r="M51" i="10"/>
  <c r="O51" i="10" s="1"/>
  <c r="AH50" i="10"/>
  <c r="AJ50" i="10" s="1"/>
  <c r="AD50" i="10"/>
  <c r="AE50" i="10" s="1"/>
  <c r="W50" i="10"/>
  <c r="V50" i="10"/>
  <c r="S50" i="10"/>
  <c r="R50" i="10"/>
  <c r="N50" i="10"/>
  <c r="M50" i="10"/>
  <c r="W49" i="10"/>
  <c r="S49" i="10"/>
  <c r="N49" i="10"/>
  <c r="AD49" i="10"/>
  <c r="AE49" i="10" s="1"/>
  <c r="W48" i="10"/>
  <c r="S48" i="10"/>
  <c r="N48" i="10"/>
  <c r="W47" i="10"/>
  <c r="S47" i="10"/>
  <c r="N47" i="10"/>
  <c r="W46" i="10"/>
  <c r="S46" i="10"/>
  <c r="N46" i="10"/>
  <c r="W45" i="10"/>
  <c r="S45" i="10"/>
  <c r="N45" i="10"/>
  <c r="M45" i="10"/>
  <c r="AD44" i="10"/>
  <c r="AE44" i="10" s="1"/>
  <c r="W44" i="10"/>
  <c r="S44" i="10"/>
  <c r="R44" i="10"/>
  <c r="N44" i="10"/>
  <c r="M44" i="10"/>
  <c r="O44" i="10" s="1"/>
  <c r="AH44" i="10"/>
  <c r="AJ44" i="10" s="1"/>
  <c r="W43" i="10"/>
  <c r="S43" i="10"/>
  <c r="R43" i="10"/>
  <c r="N43" i="10"/>
  <c r="AH42" i="10"/>
  <c r="AJ42" i="10" s="1"/>
  <c r="AD42" i="10"/>
  <c r="AE42" i="10" s="1"/>
  <c r="W42" i="10"/>
  <c r="V42" i="10"/>
  <c r="S42" i="10"/>
  <c r="R42" i="10"/>
  <c r="N42" i="10"/>
  <c r="M42" i="10"/>
  <c r="W41" i="10"/>
  <c r="S41" i="10"/>
  <c r="N41" i="10"/>
  <c r="AD41" i="10"/>
  <c r="AE41" i="10" s="1"/>
  <c r="W40" i="10"/>
  <c r="S40" i="10"/>
  <c r="R40" i="10"/>
  <c r="N40" i="10"/>
  <c r="W39" i="10"/>
  <c r="R39" i="10"/>
  <c r="N39" i="10"/>
  <c r="M39" i="10"/>
  <c r="AH39" i="10"/>
  <c r="AJ39" i="10" s="1"/>
  <c r="W38" i="10"/>
  <c r="S38" i="10"/>
  <c r="N38" i="10"/>
  <c r="AH37" i="10"/>
  <c r="AJ37" i="10" s="1"/>
  <c r="W37" i="10"/>
  <c r="V37" i="10"/>
  <c r="S37" i="10"/>
  <c r="N37" i="10"/>
  <c r="M37" i="10"/>
  <c r="AD37" i="10"/>
  <c r="AE37" i="10" s="1"/>
  <c r="W36" i="10"/>
  <c r="S36" i="10"/>
  <c r="N36" i="10"/>
  <c r="M36" i="10"/>
  <c r="W35" i="10"/>
  <c r="S35" i="10"/>
  <c r="R35" i="10"/>
  <c r="N35" i="10"/>
  <c r="M35" i="10"/>
  <c r="O35" i="10" s="1"/>
  <c r="W34" i="10"/>
  <c r="R34" i="10"/>
  <c r="N34" i="10"/>
  <c r="M34" i="10"/>
  <c r="O34" i="10" s="1"/>
  <c r="W33" i="10"/>
  <c r="S33" i="10"/>
  <c r="R33" i="10"/>
  <c r="N33" i="10"/>
  <c r="M33" i="10"/>
  <c r="W32" i="10"/>
  <c r="N32" i="10"/>
  <c r="W31" i="10"/>
  <c r="S31" i="10"/>
  <c r="N31" i="10"/>
  <c r="M31" i="10"/>
  <c r="W30" i="10"/>
  <c r="N30" i="10"/>
  <c r="W29" i="10"/>
  <c r="V29" i="10"/>
  <c r="S29" i="10"/>
  <c r="N29" i="10"/>
  <c r="M29" i="10"/>
  <c r="O29" i="10" s="1"/>
  <c r="AH29" i="10"/>
  <c r="AJ29" i="10" s="1"/>
  <c r="AH28" i="10"/>
  <c r="AJ28" i="10" s="1"/>
  <c r="AD28" i="10"/>
  <c r="AE28" i="10" s="1"/>
  <c r="W28" i="10"/>
  <c r="V28" i="10"/>
  <c r="S28" i="10"/>
  <c r="R28" i="10"/>
  <c r="N28" i="10"/>
  <c r="M28" i="10"/>
  <c r="W27" i="10"/>
  <c r="S27" i="10"/>
  <c r="N27" i="10"/>
  <c r="AD27" i="10"/>
  <c r="AE27" i="10" s="1"/>
  <c r="AH26" i="10"/>
  <c r="AJ26" i="10" s="1"/>
  <c r="AD26" i="10"/>
  <c r="AE26" i="10" s="1"/>
  <c r="W26" i="10"/>
  <c r="V26" i="10"/>
  <c r="S26" i="10"/>
  <c r="R26" i="10"/>
  <c r="N26" i="10"/>
  <c r="M26" i="10"/>
  <c r="W25" i="10"/>
  <c r="S25" i="10"/>
  <c r="N25" i="10"/>
  <c r="W24" i="10"/>
  <c r="S24" i="10"/>
  <c r="N24" i="10"/>
  <c r="M24" i="10"/>
  <c r="W23" i="10"/>
  <c r="S23" i="10"/>
  <c r="N23" i="10"/>
  <c r="M23" i="10"/>
  <c r="W22" i="10"/>
  <c r="S22" i="10"/>
  <c r="N22" i="10"/>
  <c r="W21" i="10"/>
  <c r="S21" i="10"/>
  <c r="N21" i="10"/>
  <c r="AH20" i="10"/>
  <c r="AJ20" i="10" s="1"/>
  <c r="AD20" i="10"/>
  <c r="AE20" i="10" s="1"/>
  <c r="W20" i="10"/>
  <c r="V20" i="10"/>
  <c r="S20" i="10"/>
  <c r="R20" i="10"/>
  <c r="N20" i="10"/>
  <c r="M20" i="10"/>
  <c r="W19" i="10"/>
  <c r="S19" i="10"/>
  <c r="N19" i="10"/>
  <c r="AD19" i="10"/>
  <c r="AE19" i="10" s="1"/>
  <c r="AH18" i="10"/>
  <c r="AJ18" i="10" s="1"/>
  <c r="AD18" i="10"/>
  <c r="AE18" i="10" s="1"/>
  <c r="W18" i="10"/>
  <c r="V18" i="10"/>
  <c r="S18" i="10"/>
  <c r="R18" i="10"/>
  <c r="N18" i="10"/>
  <c r="M18" i="10"/>
  <c r="W17" i="10"/>
  <c r="S17" i="10"/>
  <c r="N17" i="10"/>
  <c r="W16" i="10"/>
  <c r="S16" i="10"/>
  <c r="N16" i="10"/>
  <c r="W12" i="10"/>
  <c r="S12" i="10"/>
  <c r="N12" i="10"/>
  <c r="W11" i="10"/>
  <c r="S11" i="10"/>
  <c r="N11" i="10"/>
  <c r="W10" i="10"/>
  <c r="N10" i="10"/>
  <c r="W9" i="10"/>
  <c r="S9" i="10"/>
  <c r="N9" i="10"/>
  <c r="W8" i="10"/>
  <c r="S8" i="10"/>
  <c r="N8" i="10"/>
  <c r="W7" i="10"/>
  <c r="S7" i="10"/>
  <c r="N7" i="10"/>
  <c r="W6" i="10"/>
  <c r="S6" i="10"/>
  <c r="N6" i="10"/>
  <c r="AH5" i="10"/>
  <c r="AJ5" i="10" s="1"/>
  <c r="AD5" i="10"/>
  <c r="AE5" i="10" s="1"/>
  <c r="AA5" i="10"/>
  <c r="W5" i="10"/>
  <c r="S5" i="10"/>
  <c r="P5" i="10"/>
  <c r="N5" i="10"/>
  <c r="AH4" i="10"/>
  <c r="AD4" i="10"/>
  <c r="AE4" i="10" s="1"/>
  <c r="AA4" i="10"/>
  <c r="W4" i="10"/>
  <c r="S4" i="10"/>
  <c r="P4" i="10"/>
  <c r="N4" i="10"/>
  <c r="AB2" i="10"/>
  <c r="Y2" i="10"/>
  <c r="AB35" i="10" s="1"/>
  <c r="X284" i="8"/>
  <c r="T284" i="8"/>
  <c r="O284" i="8"/>
  <c r="K284" i="8"/>
  <c r="AI284" i="8" s="1"/>
  <c r="AK284" i="8" s="1"/>
  <c r="X283" i="8"/>
  <c r="O283" i="8"/>
  <c r="K283" i="8"/>
  <c r="X282" i="8"/>
  <c r="T282" i="8"/>
  <c r="O282" i="8"/>
  <c r="K282" i="8"/>
  <c r="X114" i="8"/>
  <c r="O114" i="8"/>
  <c r="K114" i="8"/>
  <c r="AE114" i="8" s="1"/>
  <c r="X101" i="8"/>
  <c r="T101" i="8"/>
  <c r="O101" i="8"/>
  <c r="K101" i="8"/>
  <c r="AI101" i="8" s="1"/>
  <c r="AK101" i="8" s="1"/>
  <c r="X100" i="8"/>
  <c r="O100" i="8"/>
  <c r="K100" i="8"/>
  <c r="AE100" i="8" s="1"/>
  <c r="X113" i="8"/>
  <c r="T113" i="8"/>
  <c r="O113" i="8"/>
  <c r="K113" i="8"/>
  <c r="N113" i="8" s="1"/>
  <c r="X86" i="8"/>
  <c r="O86" i="8"/>
  <c r="K86" i="8"/>
  <c r="AE86" i="8" s="1"/>
  <c r="X85" i="8"/>
  <c r="T85" i="8"/>
  <c r="O85" i="8"/>
  <c r="K85" i="8"/>
  <c r="AI85" i="8" s="1"/>
  <c r="AK85" i="8" s="1"/>
  <c r="X90" i="8"/>
  <c r="T90" i="8"/>
  <c r="O90" i="8"/>
  <c r="K90" i="8"/>
  <c r="S90" i="8" s="1"/>
  <c r="X84" i="8"/>
  <c r="T84" i="8"/>
  <c r="O84" i="8"/>
  <c r="K84" i="8"/>
  <c r="AI84" i="8" s="1"/>
  <c r="AK84" i="8" s="1"/>
  <c r="X83" i="8"/>
  <c r="T83" i="8"/>
  <c r="O83" i="8"/>
  <c r="K83" i="8"/>
  <c r="N83" i="8" s="1"/>
  <c r="X89" i="8"/>
  <c r="T89" i="8"/>
  <c r="O89" i="8"/>
  <c r="K89" i="8"/>
  <c r="X99" i="8"/>
  <c r="T99" i="8"/>
  <c r="O99" i="8"/>
  <c r="K99" i="8"/>
  <c r="AE99" i="8" s="1"/>
  <c r="X98" i="8"/>
  <c r="T98" i="8"/>
  <c r="O98" i="8"/>
  <c r="K98" i="8"/>
  <c r="N98" i="8" s="1"/>
  <c r="X112" i="8"/>
  <c r="T112" i="8"/>
  <c r="O112" i="8"/>
  <c r="K112" i="8"/>
  <c r="N112" i="8" s="1"/>
  <c r="X97" i="8"/>
  <c r="T97" i="8"/>
  <c r="O97" i="8"/>
  <c r="K97" i="8"/>
  <c r="W97" i="8" s="1"/>
  <c r="X96" i="8"/>
  <c r="T96" i="8"/>
  <c r="O96" i="8"/>
  <c r="K96" i="8"/>
  <c r="N96" i="8" s="1"/>
  <c r="X111" i="8"/>
  <c r="T111" i="8"/>
  <c r="O111" i="8"/>
  <c r="K111" i="8"/>
  <c r="AE111" i="8" s="1"/>
  <c r="X95" i="8"/>
  <c r="T95" i="8"/>
  <c r="O95" i="8"/>
  <c r="K95" i="8"/>
  <c r="N95" i="8" s="1"/>
  <c r="X82" i="8"/>
  <c r="T82" i="8"/>
  <c r="O82" i="8"/>
  <c r="K82" i="8"/>
  <c r="X110" i="8"/>
  <c r="T110" i="8"/>
  <c r="O110" i="8"/>
  <c r="K110" i="8"/>
  <c r="AE110" i="8" s="1"/>
  <c r="X92" i="8"/>
  <c r="T92" i="8"/>
  <c r="O92" i="8"/>
  <c r="K92" i="8"/>
  <c r="N92" i="8" s="1"/>
  <c r="X91" i="8"/>
  <c r="T91" i="8"/>
  <c r="O91" i="8"/>
  <c r="K91" i="8"/>
  <c r="X108" i="8"/>
  <c r="T108" i="8"/>
  <c r="O108" i="8"/>
  <c r="K108" i="8"/>
  <c r="D106" i="9"/>
  <c r="D111" i="9" s="1"/>
  <c r="D112" i="9" s="1"/>
  <c r="N80" i="9"/>
  <c r="AB78" i="9"/>
  <c r="AD78" i="9" s="1"/>
  <c r="Y78" i="9"/>
  <c r="Q78" i="9"/>
  <c r="P78" i="9"/>
  <c r="M78" i="9"/>
  <c r="L78" i="9"/>
  <c r="G78" i="9"/>
  <c r="AB77" i="9"/>
  <c r="AD77" i="9" s="1"/>
  <c r="Y77" i="9"/>
  <c r="Q77" i="9"/>
  <c r="P77" i="9"/>
  <c r="M77" i="9"/>
  <c r="L77" i="9"/>
  <c r="G77" i="9"/>
  <c r="AB76" i="9"/>
  <c r="AD76" i="9" s="1"/>
  <c r="Y76" i="9"/>
  <c r="Q76" i="9"/>
  <c r="P76" i="9"/>
  <c r="M76" i="9"/>
  <c r="L76" i="9"/>
  <c r="G76" i="9"/>
  <c r="I76" i="9" s="1"/>
  <c r="AB75" i="9"/>
  <c r="AD75" i="9" s="1"/>
  <c r="Y75" i="9"/>
  <c r="Q75" i="9"/>
  <c r="P75" i="9"/>
  <c r="M75" i="9"/>
  <c r="L75" i="9"/>
  <c r="G75" i="9"/>
  <c r="AB71" i="9"/>
  <c r="AD71" i="9" s="1"/>
  <c r="Y71" i="9"/>
  <c r="P71" i="9"/>
  <c r="Q71" i="9" s="1"/>
  <c r="M71" i="9"/>
  <c r="AB63" i="9"/>
  <c r="AD63" i="9" s="1"/>
  <c r="Y63" i="9"/>
  <c r="Q63" i="9"/>
  <c r="M63" i="9"/>
  <c r="H63" i="9"/>
  <c r="AB61" i="9"/>
  <c r="AD61" i="9" s="1"/>
  <c r="Y61" i="9"/>
  <c r="Q61" i="9"/>
  <c r="M61" i="9"/>
  <c r="H61" i="9"/>
  <c r="AB59" i="9"/>
  <c r="AD59" i="9" s="1"/>
  <c r="Y59" i="9"/>
  <c r="Q59" i="9"/>
  <c r="M59" i="9"/>
  <c r="H59" i="9"/>
  <c r="AB33" i="9"/>
  <c r="AD33" i="9" s="1"/>
  <c r="Y33" i="9"/>
  <c r="Q33" i="9"/>
  <c r="L33" i="9"/>
  <c r="M33" i="9" s="1"/>
  <c r="G33" i="9"/>
  <c r="H33" i="9" s="1"/>
  <c r="AB32" i="9"/>
  <c r="AD32" i="9" s="1"/>
  <c r="Y32" i="9"/>
  <c r="Q32" i="9"/>
  <c r="L32" i="9"/>
  <c r="M32" i="9" s="1"/>
  <c r="G32" i="9"/>
  <c r="I32" i="9" s="1"/>
  <c r="AB31" i="9"/>
  <c r="AD31" i="9" s="1"/>
  <c r="Y31" i="9"/>
  <c r="Q31" i="9"/>
  <c r="M31" i="9"/>
  <c r="H31" i="9"/>
  <c r="J31" i="9"/>
  <c r="AB30" i="9"/>
  <c r="AD30" i="9" s="1"/>
  <c r="Y30" i="9"/>
  <c r="Q30" i="9"/>
  <c r="L30" i="9"/>
  <c r="M30" i="9" s="1"/>
  <c r="G30" i="9"/>
  <c r="H30" i="9" s="1"/>
  <c r="AB29" i="9"/>
  <c r="AD29" i="9" s="1"/>
  <c r="Y29" i="9"/>
  <c r="P29" i="9"/>
  <c r="Q29" i="9" s="1"/>
  <c r="M29" i="9"/>
  <c r="H29" i="9"/>
  <c r="AB25" i="9"/>
  <c r="AD25" i="9" s="1"/>
  <c r="Y25" i="9"/>
  <c r="Q25" i="9"/>
  <c r="L25" i="9"/>
  <c r="M25" i="9" s="1"/>
  <c r="H25" i="9"/>
  <c r="AB23" i="9"/>
  <c r="AD23" i="9" s="1"/>
  <c r="Y23" i="9"/>
  <c r="Q23" i="9"/>
  <c r="L23" i="9"/>
  <c r="M23" i="9" s="1"/>
  <c r="H23" i="9"/>
  <c r="AB22" i="9"/>
  <c r="AD22" i="9" s="1"/>
  <c r="Y22" i="9"/>
  <c r="P22" i="9"/>
  <c r="Q22" i="9" s="1"/>
  <c r="M22" i="9"/>
  <c r="H22" i="9"/>
  <c r="AB21" i="9"/>
  <c r="AD21" i="9" s="1"/>
  <c r="Y21" i="9"/>
  <c r="Q21" i="9"/>
  <c r="L21" i="9"/>
  <c r="M21" i="9" s="1"/>
  <c r="H21" i="9"/>
  <c r="AB20" i="9"/>
  <c r="AD20" i="9" s="1"/>
  <c r="Y20" i="9"/>
  <c r="Q20" i="9"/>
  <c r="L20" i="9"/>
  <c r="M20" i="9" s="1"/>
  <c r="H20" i="9"/>
  <c r="AB16" i="9"/>
  <c r="AD16" i="9" s="1"/>
  <c r="Y16" i="9"/>
  <c r="Q16" i="9"/>
  <c r="L16" i="9"/>
  <c r="M16" i="9" s="1"/>
  <c r="G16" i="9"/>
  <c r="I16" i="9" s="1"/>
  <c r="J16" i="9" s="1"/>
  <c r="I78" i="9" l="1"/>
  <c r="J78" i="9" s="1"/>
  <c r="S2" i="9"/>
  <c r="V51" i="9" s="1"/>
  <c r="W51" i="9" s="1"/>
  <c r="C76" i="18"/>
  <c r="J76" i="9"/>
  <c r="I77" i="9"/>
  <c r="J77" i="9" s="1"/>
  <c r="J75" i="9"/>
  <c r="V2" i="9"/>
  <c r="H32" i="9"/>
  <c r="H16" i="9"/>
  <c r="V23" i="9"/>
  <c r="I75" i="9"/>
  <c r="S75" i="9" s="1"/>
  <c r="S63" i="9"/>
  <c r="J59" i="9"/>
  <c r="S59" i="9"/>
  <c r="E57" i="18" s="1"/>
  <c r="AI283" i="8"/>
  <c r="AK283" i="8" s="1"/>
  <c r="K288" i="8"/>
  <c r="AI282" i="8"/>
  <c r="AK282" i="8" s="1"/>
  <c r="K287" i="8"/>
  <c r="K117" i="8"/>
  <c r="AE117" i="8" s="1"/>
  <c r="K120" i="8"/>
  <c r="K118" i="8"/>
  <c r="K119" i="8"/>
  <c r="N91" i="8"/>
  <c r="P91" i="8" s="1"/>
  <c r="Q91" i="8" s="1"/>
  <c r="W108" i="8"/>
  <c r="N89" i="8"/>
  <c r="P89" i="8" s="1"/>
  <c r="N82" i="8"/>
  <c r="P82" i="8" s="1"/>
  <c r="N84" i="8"/>
  <c r="P84" i="8" s="1"/>
  <c r="Q84" i="8" s="1"/>
  <c r="AE89" i="8"/>
  <c r="S83" i="8"/>
  <c r="S84" i="8"/>
  <c r="S89" i="8"/>
  <c r="W84" i="8"/>
  <c r="AE83" i="8"/>
  <c r="AE84" i="8"/>
  <c r="N99" i="8"/>
  <c r="P99" i="8" s="1"/>
  <c r="W99" i="8"/>
  <c r="W111" i="8"/>
  <c r="AE96" i="8"/>
  <c r="AI111" i="8"/>
  <c r="AK111" i="8" s="1"/>
  <c r="S111" i="8"/>
  <c r="S96" i="8"/>
  <c r="AI110" i="8"/>
  <c r="AK110" i="8" s="1"/>
  <c r="S82" i="8"/>
  <c r="W95" i="8"/>
  <c r="AE82" i="8"/>
  <c r="AI92" i="8"/>
  <c r="AK92" i="8" s="1"/>
  <c r="N108" i="8"/>
  <c r="P108" i="8" s="1"/>
  <c r="AI108" i="8"/>
  <c r="AK108" i="8" s="1"/>
  <c r="AE97" i="8"/>
  <c r="N85" i="8"/>
  <c r="P85" i="8" s="1"/>
  <c r="AE108" i="8"/>
  <c r="W92" i="8"/>
  <c r="W110" i="8"/>
  <c r="N97" i="8"/>
  <c r="P97" i="8" s="1"/>
  <c r="AI97" i="8"/>
  <c r="AK97" i="8" s="1"/>
  <c r="W83" i="8"/>
  <c r="S108" i="8"/>
  <c r="W98" i="8"/>
  <c r="S85" i="8"/>
  <c r="AE95" i="8"/>
  <c r="S97" i="8"/>
  <c r="AI95" i="8"/>
  <c r="AK95" i="8" s="1"/>
  <c r="N282" i="8"/>
  <c r="P282" i="8" s="1"/>
  <c r="Q282" i="8" s="1"/>
  <c r="AI98" i="8"/>
  <c r="AK98" i="8" s="1"/>
  <c r="AI99" i="8"/>
  <c r="AK99" i="8" s="1"/>
  <c r="AI83" i="8"/>
  <c r="AK83" i="8" s="1"/>
  <c r="N101" i="8"/>
  <c r="N110" i="8"/>
  <c r="P110" i="8" s="1"/>
  <c r="Q110" i="8" s="1"/>
  <c r="S95" i="8"/>
  <c r="N111" i="8"/>
  <c r="P111" i="8" s="1"/>
  <c r="Q111" i="8" s="1"/>
  <c r="AE85" i="8"/>
  <c r="M32" i="10"/>
  <c r="O32" i="10" s="1"/>
  <c r="M48" i="10"/>
  <c r="AB22" i="10"/>
  <c r="V40" i="10"/>
  <c r="AB6" i="10"/>
  <c r="V24" i="10"/>
  <c r="V48" i="10"/>
  <c r="V56" i="10"/>
  <c r="AD40" i="10"/>
  <c r="AE40" i="10" s="1"/>
  <c r="AH24" i="10"/>
  <c r="AJ24" i="10" s="1"/>
  <c r="AH40" i="10"/>
  <c r="AJ40" i="10" s="1"/>
  <c r="AH48" i="10"/>
  <c r="AJ48" i="10" s="1"/>
  <c r="R6" i="10"/>
  <c r="AB7" i="10"/>
  <c r="AD56" i="10"/>
  <c r="AE56" i="10" s="1"/>
  <c r="AD51" i="10"/>
  <c r="AE51" i="10" s="1"/>
  <c r="V43" i="10"/>
  <c r="AH51" i="10"/>
  <c r="AJ51" i="10" s="1"/>
  <c r="AD43" i="10"/>
  <c r="AE43" i="10" s="1"/>
  <c r="AH43" i="10"/>
  <c r="AJ43" i="10" s="1"/>
  <c r="R51" i="10"/>
  <c r="Y51" i="10" s="1"/>
  <c r="AA51" i="10" s="1"/>
  <c r="AD7" i="10"/>
  <c r="AD35" i="10"/>
  <c r="AE35" i="10" s="1"/>
  <c r="AH16" i="10"/>
  <c r="AJ16" i="10" s="1"/>
  <c r="J21" i="10"/>
  <c r="V21" i="10" s="1"/>
  <c r="AD80" i="9"/>
  <c r="AD82" i="9" s="1"/>
  <c r="AD84" i="9" s="1"/>
  <c r="M8" i="10"/>
  <c r="O8" i="10" s="1"/>
  <c r="R8" i="10"/>
  <c r="V8" i="10"/>
  <c r="AD8" i="10"/>
  <c r="AD16" i="10"/>
  <c r="M16" i="10"/>
  <c r="O16" i="10" s="1"/>
  <c r="P16" i="10" s="1"/>
  <c r="V16" i="10"/>
  <c r="O9" i="10"/>
  <c r="P9" i="10" s="1"/>
  <c r="AD46" i="10"/>
  <c r="AE46" i="10" s="1"/>
  <c r="R22" i="10"/>
  <c r="M46" i="10"/>
  <c r="O46" i="10" s="1"/>
  <c r="P29" i="10"/>
  <c r="AH54" i="10"/>
  <c r="AJ54" i="10" s="1"/>
  <c r="P35" i="10"/>
  <c r="V46" i="10"/>
  <c r="P44" i="10"/>
  <c r="R10" i="10"/>
  <c r="M10" i="10"/>
  <c r="O10" i="10" s="1"/>
  <c r="AH17" i="10"/>
  <c r="AJ17" i="10" s="1"/>
  <c r="V17" i="10"/>
  <c r="AD17" i="10"/>
  <c r="R17" i="10"/>
  <c r="M17" i="10"/>
  <c r="O36" i="10"/>
  <c r="AH47" i="10"/>
  <c r="AJ47" i="10" s="1"/>
  <c r="V47" i="10"/>
  <c r="AD47" i="10"/>
  <c r="AE47" i="10" s="1"/>
  <c r="R47" i="10"/>
  <c r="M47" i="10"/>
  <c r="AB5" i="10"/>
  <c r="AC5" i="10" s="1"/>
  <c r="M7" i="10"/>
  <c r="AD11" i="10"/>
  <c r="AE11" i="10" s="1"/>
  <c r="R11" i="10"/>
  <c r="M11" i="10"/>
  <c r="AH11" i="10"/>
  <c r="AJ11" i="10" s="1"/>
  <c r="V11" i="10"/>
  <c r="O24" i="10"/>
  <c r="AB33" i="10"/>
  <c r="AB44" i="10"/>
  <c r="O50" i="10"/>
  <c r="P50" i="10" s="1"/>
  <c r="AH55" i="10"/>
  <c r="AJ55" i="10" s="1"/>
  <c r="V55" i="10"/>
  <c r="AD55" i="10"/>
  <c r="AE55" i="10" s="1"/>
  <c r="R55" i="10"/>
  <c r="M55" i="10"/>
  <c r="AH25" i="10"/>
  <c r="AJ25" i="10" s="1"/>
  <c r="V25" i="10"/>
  <c r="AD25" i="10"/>
  <c r="AE25" i="10" s="1"/>
  <c r="R25" i="10"/>
  <c r="M25" i="10"/>
  <c r="O31" i="10"/>
  <c r="AJ4" i="10"/>
  <c r="V10" i="10"/>
  <c r="O20" i="10"/>
  <c r="P20" i="10" s="1"/>
  <c r="O23" i="10"/>
  <c r="P23" i="10" s="1"/>
  <c r="O28" i="10"/>
  <c r="P28" i="10" s="1"/>
  <c r="O45" i="10"/>
  <c r="AD6" i="10"/>
  <c r="AD9" i="10"/>
  <c r="R9" i="10"/>
  <c r="AH9" i="10"/>
  <c r="AJ9" i="10" s="1"/>
  <c r="V9" i="10"/>
  <c r="AB9" i="10"/>
  <c r="P22" i="10"/>
  <c r="P51" i="10"/>
  <c r="AB52" i="10"/>
  <c r="O54" i="10"/>
  <c r="P54" i="10" s="1"/>
  <c r="AH7" i="10"/>
  <c r="AJ7" i="10" s="1"/>
  <c r="V7" i="10"/>
  <c r="R7" i="10"/>
  <c r="O30" i="10"/>
  <c r="P30" i="10" s="1"/>
  <c r="AB31" i="10"/>
  <c r="O33" i="10"/>
  <c r="AH38" i="10"/>
  <c r="AJ38" i="10" s="1"/>
  <c r="V38" i="10"/>
  <c r="AD38" i="10"/>
  <c r="AE38" i="10" s="1"/>
  <c r="R38" i="10"/>
  <c r="M38" i="10"/>
  <c r="AB4" i="10"/>
  <c r="AC4" i="10" s="1"/>
  <c r="V6" i="10"/>
  <c r="AB11" i="10"/>
  <c r="O37" i="10"/>
  <c r="O42" i="10"/>
  <c r="P42" i="10" s="1"/>
  <c r="P52" i="10"/>
  <c r="O53" i="10"/>
  <c r="P53" i="10" s="1"/>
  <c r="AH10" i="10"/>
  <c r="AJ10" i="10" s="1"/>
  <c r="AB51" i="10"/>
  <c r="AB43" i="10"/>
  <c r="AB34" i="10"/>
  <c r="AB32" i="10"/>
  <c r="AB30" i="10"/>
  <c r="AB29" i="10"/>
  <c r="AB21" i="10"/>
  <c r="AB50" i="10"/>
  <c r="AB42" i="10"/>
  <c r="AB28" i="10"/>
  <c r="AB20" i="10"/>
  <c r="AB12" i="10"/>
  <c r="AB57" i="10"/>
  <c r="AB49" i="10"/>
  <c r="AB41" i="10"/>
  <c r="AB27" i="10"/>
  <c r="AB19" i="10"/>
  <c r="AB56" i="10"/>
  <c r="AB48" i="10"/>
  <c r="AB40" i="10"/>
  <c r="AB26" i="10"/>
  <c r="AB18" i="10"/>
  <c r="AB10" i="10"/>
  <c r="AB8" i="10"/>
  <c r="AB55" i="10"/>
  <c r="AB47" i="10"/>
  <c r="AB39" i="10"/>
  <c r="AB38" i="10"/>
  <c r="AB25" i="10"/>
  <c r="AB17" i="10"/>
  <c r="AB54" i="10"/>
  <c r="AB46" i="10"/>
  <c r="AB37" i="10"/>
  <c r="AB24" i="10"/>
  <c r="AB16" i="10"/>
  <c r="AB53" i="10"/>
  <c r="AB45" i="10"/>
  <c r="AB36" i="10"/>
  <c r="AB23" i="10"/>
  <c r="AD10" i="10"/>
  <c r="AE10" i="10" s="1"/>
  <c r="Y43" i="10"/>
  <c r="V19" i="10"/>
  <c r="AH19" i="10"/>
  <c r="AJ19" i="10" s="1"/>
  <c r="V27" i="10"/>
  <c r="AH27" i="10"/>
  <c r="AJ27" i="10" s="1"/>
  <c r="R29" i="10"/>
  <c r="AD29" i="10"/>
  <c r="AE29" i="10" s="1"/>
  <c r="AD30" i="10"/>
  <c r="AE30" i="10" s="1"/>
  <c r="AD32" i="10"/>
  <c r="AE32" i="10" s="1"/>
  <c r="AD34" i="10"/>
  <c r="AE34" i="10" s="1"/>
  <c r="V41" i="10"/>
  <c r="AH41" i="10"/>
  <c r="AJ41" i="10" s="1"/>
  <c r="V49" i="10"/>
  <c r="AH49" i="10"/>
  <c r="AJ49" i="10" s="1"/>
  <c r="V57" i="10"/>
  <c r="AH57" i="10"/>
  <c r="AJ57" i="10" s="1"/>
  <c r="AD22" i="10"/>
  <c r="AE22" i="10" s="1"/>
  <c r="R30" i="10"/>
  <c r="R31" i="10"/>
  <c r="AD31" i="10"/>
  <c r="AE31" i="10" s="1"/>
  <c r="AD33" i="10"/>
  <c r="AE33" i="10" s="1"/>
  <c r="M19" i="10"/>
  <c r="R23" i="10"/>
  <c r="AD23" i="10"/>
  <c r="AE23" i="10" s="1"/>
  <c r="M27" i="10"/>
  <c r="V30" i="10"/>
  <c r="AH30" i="10"/>
  <c r="AJ30" i="10" s="1"/>
  <c r="V32" i="10"/>
  <c r="AH32" i="10"/>
  <c r="AJ32" i="10" s="1"/>
  <c r="V34" i="10"/>
  <c r="AH34" i="10"/>
  <c r="AJ34" i="10" s="1"/>
  <c r="R36" i="10"/>
  <c r="AD36" i="10"/>
  <c r="AE36" i="10" s="1"/>
  <c r="M41" i="10"/>
  <c r="R45" i="10"/>
  <c r="AD45" i="10"/>
  <c r="AE45" i="10" s="1"/>
  <c r="M49" i="10"/>
  <c r="R53" i="10"/>
  <c r="AD53" i="10"/>
  <c r="AE53" i="10" s="1"/>
  <c r="M57" i="10"/>
  <c r="R16" i="10"/>
  <c r="O18" i="10"/>
  <c r="V22" i="10"/>
  <c r="AH22" i="10"/>
  <c r="AJ22" i="10" s="1"/>
  <c r="R24" i="10"/>
  <c r="O26" i="10"/>
  <c r="P26" i="10" s="1"/>
  <c r="V31" i="10"/>
  <c r="AH31" i="10"/>
  <c r="AJ31" i="10" s="1"/>
  <c r="V33" i="10"/>
  <c r="AH33" i="10"/>
  <c r="AJ33" i="10" s="1"/>
  <c r="V35" i="10"/>
  <c r="Y35" i="10" s="1"/>
  <c r="AC35" i="10" s="1"/>
  <c r="R37" i="10"/>
  <c r="O39" i="10"/>
  <c r="P39" i="10" s="1"/>
  <c r="O40" i="10"/>
  <c r="P40" i="10" s="1"/>
  <c r="V44" i="10"/>
  <c r="R46" i="10"/>
  <c r="O48" i="10"/>
  <c r="V52" i="10"/>
  <c r="R54" i="10"/>
  <c r="AD54" i="10"/>
  <c r="AE54" i="10" s="1"/>
  <c r="O56" i="10"/>
  <c r="P56" i="10" s="1"/>
  <c r="V23" i="10"/>
  <c r="AH23" i="10"/>
  <c r="AJ23" i="10" s="1"/>
  <c r="V36" i="10"/>
  <c r="AH36" i="10"/>
  <c r="AJ36" i="10" s="1"/>
  <c r="AD39" i="10"/>
  <c r="AE39" i="10" s="1"/>
  <c r="V45" i="10"/>
  <c r="AH45" i="10"/>
  <c r="AJ45" i="10" s="1"/>
  <c r="V53" i="10"/>
  <c r="AH53" i="10"/>
  <c r="AJ53" i="10" s="1"/>
  <c r="R48" i="10"/>
  <c r="V54" i="10"/>
  <c r="R56" i="10"/>
  <c r="R19" i="10"/>
  <c r="R27" i="10"/>
  <c r="V39" i="10"/>
  <c r="R41" i="10"/>
  <c r="R49" i="10"/>
  <c r="R57" i="10"/>
  <c r="P98" i="8"/>
  <c r="Q98" i="8" s="1"/>
  <c r="P96" i="8"/>
  <c r="P112" i="8"/>
  <c r="P113" i="8"/>
  <c r="Q113" i="8" s="1"/>
  <c r="P95" i="8"/>
  <c r="P83" i="8"/>
  <c r="Q83" i="8" s="1"/>
  <c r="P92" i="8"/>
  <c r="Q92" i="8" s="1"/>
  <c r="AE90" i="8"/>
  <c r="S91" i="8"/>
  <c r="AE91" i="8"/>
  <c r="W96" i="8"/>
  <c r="AI96" i="8"/>
  <c r="AK96" i="8" s="1"/>
  <c r="S112" i="8"/>
  <c r="AE112" i="8"/>
  <c r="W90" i="8"/>
  <c r="AI90" i="8"/>
  <c r="AK90" i="8" s="1"/>
  <c r="S86" i="8"/>
  <c r="S113" i="8"/>
  <c r="AE113" i="8"/>
  <c r="S100" i="8"/>
  <c r="S101" i="8"/>
  <c r="AE101" i="8"/>
  <c r="S114" i="8"/>
  <c r="N283" i="8"/>
  <c r="N284" i="8"/>
  <c r="W85" i="8"/>
  <c r="W86" i="8"/>
  <c r="AI86" i="8"/>
  <c r="AK86" i="8" s="1"/>
  <c r="W100" i="8"/>
  <c r="AI100" i="8"/>
  <c r="AK100" i="8" s="1"/>
  <c r="W114" i="8"/>
  <c r="AI114" i="8"/>
  <c r="AK114" i="8" s="1"/>
  <c r="S92" i="8"/>
  <c r="AE92" i="8"/>
  <c r="S98" i="8"/>
  <c r="AE98" i="8"/>
  <c r="W91" i="8"/>
  <c r="AI91" i="8"/>
  <c r="AK91" i="8" s="1"/>
  <c r="S110" i="8"/>
  <c r="W112" i="8"/>
  <c r="AI112" i="8"/>
  <c r="AK112" i="8" s="1"/>
  <c r="S99" i="8"/>
  <c r="N90" i="8"/>
  <c r="W113" i="8"/>
  <c r="AI113" i="8"/>
  <c r="AK113" i="8" s="1"/>
  <c r="W101" i="8"/>
  <c r="S282" i="8"/>
  <c r="AE282" i="8"/>
  <c r="AE283" i="8"/>
  <c r="W282" i="8"/>
  <c r="S283" i="8"/>
  <c r="S284" i="8"/>
  <c r="AE284" i="8"/>
  <c r="AF284" i="8" s="1"/>
  <c r="N86" i="8"/>
  <c r="W82" i="8"/>
  <c r="AI82" i="8"/>
  <c r="AK82" i="8" s="1"/>
  <c r="W89" i="8"/>
  <c r="AI89" i="8"/>
  <c r="AK89" i="8" s="1"/>
  <c r="N100" i="8"/>
  <c r="P100" i="8" s="1"/>
  <c r="N114" i="8"/>
  <c r="P114" i="8" s="1"/>
  <c r="W283" i="8"/>
  <c r="W284" i="8"/>
  <c r="S71" i="9"/>
  <c r="S25" i="9"/>
  <c r="J25" i="9"/>
  <c r="J22" i="9"/>
  <c r="J32" i="9"/>
  <c r="S32" i="9"/>
  <c r="I30" i="9"/>
  <c r="J30" i="9" s="1"/>
  <c r="AB80" i="9"/>
  <c r="V29" i="9"/>
  <c r="J61" i="9"/>
  <c r="V77" i="9"/>
  <c r="V78" i="9"/>
  <c r="P80" i="9"/>
  <c r="J20" i="9"/>
  <c r="V20" i="9"/>
  <c r="U31" i="9"/>
  <c r="I33" i="9"/>
  <c r="J33" i="9" s="1"/>
  <c r="S16" i="9"/>
  <c r="V32" i="9"/>
  <c r="G80" i="9"/>
  <c r="G85" i="9" s="1"/>
  <c r="G88" i="9" s="1"/>
  <c r="S76" i="9"/>
  <c r="K337" i="8"/>
  <c r="K342" i="8" s="1"/>
  <c r="K343" i="8" s="1"/>
  <c r="Z2" i="8" s="1"/>
  <c r="N317" i="8"/>
  <c r="U309" i="8"/>
  <c r="X306" i="8"/>
  <c r="T306" i="8"/>
  <c r="O306" i="8"/>
  <c r="K306" i="8"/>
  <c r="AE306" i="8" s="1"/>
  <c r="AF306" i="8" s="1"/>
  <c r="X305" i="8"/>
  <c r="T305" i="8"/>
  <c r="O305" i="8"/>
  <c r="K305" i="8"/>
  <c r="AE305" i="8" s="1"/>
  <c r="AF305" i="8" s="1"/>
  <c r="X299" i="8"/>
  <c r="T299" i="8"/>
  <c r="O299" i="8"/>
  <c r="K299" i="8"/>
  <c r="AI299" i="8" s="1"/>
  <c r="AK299" i="8" s="1"/>
  <c r="X298" i="8"/>
  <c r="K298" i="8"/>
  <c r="AI298" i="8" s="1"/>
  <c r="AK298" i="8" s="1"/>
  <c r="X297" i="8"/>
  <c r="K297" i="8"/>
  <c r="AI297" i="8" s="1"/>
  <c r="AK297" i="8" s="1"/>
  <c r="X296" i="8"/>
  <c r="T296" i="8"/>
  <c r="O296" i="8"/>
  <c r="K296" i="8"/>
  <c r="AI296" i="8" s="1"/>
  <c r="AK296" i="8" s="1"/>
  <c r="X294" i="8"/>
  <c r="T294" i="8"/>
  <c r="O294" i="8"/>
  <c r="K294" i="8"/>
  <c r="N294" i="8" s="1"/>
  <c r="X293" i="8"/>
  <c r="T293" i="8"/>
  <c r="O293" i="8"/>
  <c r="S293" i="8"/>
  <c r="X292" i="8"/>
  <c r="T292" i="8"/>
  <c r="O292" i="8"/>
  <c r="AE292" i="8"/>
  <c r="X291" i="8"/>
  <c r="T291" i="8"/>
  <c r="O291" i="8"/>
  <c r="AE291" i="8"/>
  <c r="X290" i="8"/>
  <c r="T290" i="8"/>
  <c r="O290" i="8"/>
  <c r="AI290" i="8"/>
  <c r="AK290" i="8" s="1"/>
  <c r="X289" i="8"/>
  <c r="T289" i="8"/>
  <c r="O289" i="8"/>
  <c r="K289" i="8"/>
  <c r="AI289" i="8" s="1"/>
  <c r="AK289" i="8" s="1"/>
  <c r="X288" i="8"/>
  <c r="T288" i="8"/>
  <c r="O288" i="8"/>
  <c r="N288" i="8"/>
  <c r="X287" i="8"/>
  <c r="T287" i="8"/>
  <c r="O287" i="8"/>
  <c r="S287" i="8"/>
  <c r="X286" i="8"/>
  <c r="T286" i="8"/>
  <c r="O286" i="8"/>
  <c r="X285" i="8"/>
  <c r="T285" i="8"/>
  <c r="O285" i="8"/>
  <c r="S285" i="8"/>
  <c r="X68" i="8"/>
  <c r="O68" i="8"/>
  <c r="K68" i="8"/>
  <c r="X67" i="8"/>
  <c r="O67" i="8"/>
  <c r="K67" i="8"/>
  <c r="AI67" i="8" s="1"/>
  <c r="AK67" i="8" s="1"/>
  <c r="X72" i="8"/>
  <c r="O72" i="8"/>
  <c r="K72" i="8"/>
  <c r="N72" i="8" s="1"/>
  <c r="X59" i="8"/>
  <c r="O59" i="8"/>
  <c r="K59" i="8"/>
  <c r="X58" i="8"/>
  <c r="O58" i="8"/>
  <c r="K58" i="8"/>
  <c r="X60" i="8"/>
  <c r="O60" i="8"/>
  <c r="K60" i="8"/>
  <c r="K74" i="8" s="1"/>
  <c r="X66" i="8"/>
  <c r="O66" i="8"/>
  <c r="K66" i="8"/>
  <c r="N66" i="8" s="1"/>
  <c r="P66" i="8" s="1"/>
  <c r="X65" i="8"/>
  <c r="O65" i="8"/>
  <c r="K65" i="8"/>
  <c r="S65" i="8" s="1"/>
  <c r="T65" i="8" s="1"/>
  <c r="X71" i="8"/>
  <c r="O71" i="8"/>
  <c r="K71" i="8"/>
  <c r="AI71" i="8" s="1"/>
  <c r="AK71" i="8" s="1"/>
  <c r="X64" i="8"/>
  <c r="O64" i="8"/>
  <c r="K64" i="8"/>
  <c r="AE64" i="8" s="1"/>
  <c r="X63" i="8"/>
  <c r="O63" i="8"/>
  <c r="K63" i="8"/>
  <c r="AI63" i="8" s="1"/>
  <c r="AK63" i="8" s="1"/>
  <c r="X70" i="8"/>
  <c r="O70" i="8"/>
  <c r="K70" i="8"/>
  <c r="AE70" i="8" s="1"/>
  <c r="X62" i="8"/>
  <c r="O62" i="8"/>
  <c r="K62" i="8"/>
  <c r="X61" i="8"/>
  <c r="O61" i="8"/>
  <c r="K61" i="8"/>
  <c r="X69" i="8"/>
  <c r="O69" i="8"/>
  <c r="K69" i="8"/>
  <c r="X11" i="8"/>
  <c r="T11" i="8"/>
  <c r="O11" i="8"/>
  <c r="K11" i="8"/>
  <c r="X15" i="8"/>
  <c r="T15" i="8"/>
  <c r="O15" i="8"/>
  <c r="K15" i="8"/>
  <c r="X14" i="8"/>
  <c r="O14" i="8"/>
  <c r="K14" i="8"/>
  <c r="S14" i="8" s="1"/>
  <c r="X19" i="8"/>
  <c r="T19" i="8"/>
  <c r="O19" i="8"/>
  <c r="K19" i="8"/>
  <c r="X13" i="8"/>
  <c r="T13" i="8"/>
  <c r="O13" i="8"/>
  <c r="K13" i="8"/>
  <c r="N13" i="8" s="1"/>
  <c r="X12" i="8"/>
  <c r="T12" i="8"/>
  <c r="O12" i="8"/>
  <c r="K12" i="8"/>
  <c r="X18" i="8"/>
  <c r="T18" i="8"/>
  <c r="O18" i="8"/>
  <c r="K18" i="8"/>
  <c r="AI7" i="8"/>
  <c r="AK7" i="8" s="1"/>
  <c r="AE7" i="8"/>
  <c r="AF7" i="8" s="1"/>
  <c r="AB7" i="8"/>
  <c r="X7" i="8"/>
  <c r="T7" i="8"/>
  <c r="Q7" i="8"/>
  <c r="O7" i="8"/>
  <c r="S78" i="9" l="1"/>
  <c r="U78" i="9" s="1"/>
  <c r="S77" i="9"/>
  <c r="V38" i="9"/>
  <c r="W38" i="9" s="1"/>
  <c r="V57" i="9"/>
  <c r="W57" i="9" s="1"/>
  <c r="V13" i="9"/>
  <c r="W13" i="9" s="1"/>
  <c r="V63" i="9"/>
  <c r="W63" i="9" s="1"/>
  <c r="V33" i="9"/>
  <c r="V76" i="9"/>
  <c r="V30" i="9"/>
  <c r="V14" i="9"/>
  <c r="W14" i="9" s="1"/>
  <c r="V10" i="9"/>
  <c r="W10" i="9" s="1"/>
  <c r="V16" i="9"/>
  <c r="W16" i="9" s="1"/>
  <c r="V75" i="9"/>
  <c r="W75" i="9" s="1"/>
  <c r="V22" i="9"/>
  <c r="V11" i="9"/>
  <c r="W11" i="9" s="1"/>
  <c r="V24" i="9"/>
  <c r="W24" i="9" s="1"/>
  <c r="V31" i="9"/>
  <c r="W31" i="9" s="1"/>
  <c r="V49" i="9"/>
  <c r="W49" i="9" s="1"/>
  <c r="V34" i="9"/>
  <c r="W34" i="9" s="1"/>
  <c r="V40" i="9"/>
  <c r="W40" i="9" s="1"/>
  <c r="V50" i="9"/>
  <c r="W50" i="9" s="1"/>
  <c r="V39" i="9"/>
  <c r="W39" i="9" s="1"/>
  <c r="V37" i="9"/>
  <c r="W37" i="9" s="1"/>
  <c r="V36" i="9"/>
  <c r="W36" i="9" s="1"/>
  <c r="V35" i="9"/>
  <c r="W35" i="9" s="1"/>
  <c r="V21" i="9"/>
  <c r="V61" i="9"/>
  <c r="W61" i="9" s="1"/>
  <c r="V8" i="9"/>
  <c r="W8" i="9" s="1"/>
  <c r="V65" i="9"/>
  <c r="W65" i="9" s="1"/>
  <c r="V59" i="9"/>
  <c r="W59" i="9" s="1"/>
  <c r="V12" i="9"/>
  <c r="W12" i="9" s="1"/>
  <c r="V42" i="9"/>
  <c r="W42" i="9" s="1"/>
  <c r="V71" i="9"/>
  <c r="W71" i="9" s="1"/>
  <c r="V25" i="9"/>
  <c r="W25" i="9" s="1"/>
  <c r="V9" i="9"/>
  <c r="W9" i="9" s="1"/>
  <c r="V17" i="9"/>
  <c r="W17" i="9" s="1"/>
  <c r="S64" i="9"/>
  <c r="S73" i="9"/>
  <c r="S19" i="9"/>
  <c r="U59" i="9"/>
  <c r="S60" i="9"/>
  <c r="E58" i="18" s="1"/>
  <c r="U71" i="9"/>
  <c r="U63" i="9"/>
  <c r="W76" i="9"/>
  <c r="L80" i="9"/>
  <c r="W77" i="9"/>
  <c r="AC302" i="8"/>
  <c r="AD302" i="8" s="1"/>
  <c r="AC303" i="8"/>
  <c r="AD303" i="8" s="1"/>
  <c r="AC304" i="8"/>
  <c r="AD304" i="8" s="1"/>
  <c r="AC300" i="8"/>
  <c r="AD300" i="8" s="1"/>
  <c r="AC301" i="8"/>
  <c r="AD301" i="8" s="1"/>
  <c r="U77" i="9"/>
  <c r="U75" i="9"/>
  <c r="E285" i="8"/>
  <c r="W32" i="9"/>
  <c r="U61" i="9"/>
  <c r="J63" i="9"/>
  <c r="U25" i="9"/>
  <c r="S23" i="9"/>
  <c r="J23" i="9"/>
  <c r="AC238" i="8"/>
  <c r="AD238" i="8" s="1"/>
  <c r="AF238" i="8" s="1"/>
  <c r="AC249" i="8"/>
  <c r="AD249" i="8" s="1"/>
  <c r="AF249" i="8" s="1"/>
  <c r="AC247" i="8"/>
  <c r="AD247" i="8" s="1"/>
  <c r="AF247" i="8" s="1"/>
  <c r="AC250" i="8"/>
  <c r="AD250" i="8" s="1"/>
  <c r="AF250" i="8" s="1"/>
  <c r="AC248" i="8"/>
  <c r="AD248" i="8" s="1"/>
  <c r="AF248" i="8" s="1"/>
  <c r="S117" i="8"/>
  <c r="AC214" i="8"/>
  <c r="AD214" i="8" s="1"/>
  <c r="AF214" i="8" s="1"/>
  <c r="AC227" i="8"/>
  <c r="AD227" i="8" s="1"/>
  <c r="AF227" i="8" s="1"/>
  <c r="AC254" i="8"/>
  <c r="AD254" i="8" s="1"/>
  <c r="AF254" i="8" s="1"/>
  <c r="AC253" i="8"/>
  <c r="AD253" i="8" s="1"/>
  <c r="AF253" i="8" s="1"/>
  <c r="N117" i="8"/>
  <c r="P117" i="8" s="1"/>
  <c r="Q117" i="8" s="1"/>
  <c r="W117" i="8"/>
  <c r="K196" i="8"/>
  <c r="AC205" i="8"/>
  <c r="AD205" i="8" s="1"/>
  <c r="AF205" i="8" s="1"/>
  <c r="AC196" i="8"/>
  <c r="AC200" i="8"/>
  <c r="AD200" i="8" s="1"/>
  <c r="AF200" i="8" s="1"/>
  <c r="AC201" i="8"/>
  <c r="AD201" i="8" s="1"/>
  <c r="AF201" i="8" s="1"/>
  <c r="AC198" i="8"/>
  <c r="AC197" i="8"/>
  <c r="AC199" i="8"/>
  <c r="AC54" i="8"/>
  <c r="AC4" i="8"/>
  <c r="AD4" i="8" s="1"/>
  <c r="AC189" i="8"/>
  <c r="AD189" i="8" s="1"/>
  <c r="AC5" i="8"/>
  <c r="AD5" i="8" s="1"/>
  <c r="AC45" i="8"/>
  <c r="AD45" i="8" s="1"/>
  <c r="AF45" i="8" s="1"/>
  <c r="AC188" i="8"/>
  <c r="AD188" i="8" s="1"/>
  <c r="AC204" i="8"/>
  <c r="AC190" i="8"/>
  <c r="AD190" i="8" s="1"/>
  <c r="AC192" i="8"/>
  <c r="AD192" i="8" s="1"/>
  <c r="AF192" i="8" s="1"/>
  <c r="AC46" i="8"/>
  <c r="AD46" i="8" s="1"/>
  <c r="AF46" i="8" s="1"/>
  <c r="AC193" i="8"/>
  <c r="AD193" i="8" s="1"/>
  <c r="AF193" i="8" s="1"/>
  <c r="AC191" i="8"/>
  <c r="AD191" i="8" s="1"/>
  <c r="AF191" i="8" s="1"/>
  <c r="E117" i="8"/>
  <c r="AC210" i="8"/>
  <c r="AD210" i="8" s="1"/>
  <c r="AF210" i="8" s="1"/>
  <c r="AC185" i="8"/>
  <c r="AD185" i="8" s="1"/>
  <c r="AF185" i="8" s="1"/>
  <c r="AC168" i="8"/>
  <c r="AD168" i="8" s="1"/>
  <c r="AF168" i="8" s="1"/>
  <c r="AC186" i="8"/>
  <c r="AD186" i="8" s="1"/>
  <c r="AF186" i="8" s="1"/>
  <c r="AC180" i="8"/>
  <c r="AD180" i="8" s="1"/>
  <c r="AF180" i="8" s="1"/>
  <c r="AC177" i="8"/>
  <c r="AD177" i="8" s="1"/>
  <c r="AF177" i="8" s="1"/>
  <c r="AC175" i="8"/>
  <c r="AD175" i="8" s="1"/>
  <c r="AF175" i="8" s="1"/>
  <c r="AC173" i="8"/>
  <c r="AD173" i="8" s="1"/>
  <c r="AC166" i="8"/>
  <c r="AD166" i="8" s="1"/>
  <c r="AC169" i="8"/>
  <c r="AD169" i="8" s="1"/>
  <c r="AF169" i="8" s="1"/>
  <c r="AC182" i="8"/>
  <c r="AD182" i="8" s="1"/>
  <c r="AF182" i="8" s="1"/>
  <c r="AC181" i="8"/>
  <c r="AD181" i="8" s="1"/>
  <c r="AF181" i="8" s="1"/>
  <c r="AC167" i="8"/>
  <c r="AD167" i="8" s="1"/>
  <c r="AC178" i="8"/>
  <c r="AD178" i="8" s="1"/>
  <c r="AF178" i="8" s="1"/>
  <c r="AC174" i="8"/>
  <c r="AD174" i="8" s="1"/>
  <c r="AC176" i="8"/>
  <c r="AD176" i="8" s="1"/>
  <c r="AF176" i="8" s="1"/>
  <c r="AC170" i="8"/>
  <c r="AD170" i="8" s="1"/>
  <c r="AF170" i="8" s="1"/>
  <c r="AC184" i="8"/>
  <c r="AD184" i="8" s="1"/>
  <c r="AF184" i="8" s="1"/>
  <c r="AC171" i="8"/>
  <c r="AD171" i="8" s="1"/>
  <c r="AF171" i="8" s="1"/>
  <c r="AI117" i="8"/>
  <c r="AK117" i="8" s="1"/>
  <c r="AC161" i="8"/>
  <c r="AD161" i="8" s="1"/>
  <c r="AF161" i="8" s="1"/>
  <c r="AC121" i="8"/>
  <c r="AD121" i="8" s="1"/>
  <c r="AF121" i="8" s="1"/>
  <c r="AC122" i="8"/>
  <c r="AD122" i="8" s="1"/>
  <c r="AF122" i="8" s="1"/>
  <c r="AC164" i="8"/>
  <c r="AD164" i="8" s="1"/>
  <c r="AF164" i="8" s="1"/>
  <c r="AC119" i="8"/>
  <c r="AC162" i="8"/>
  <c r="AD162" i="8" s="1"/>
  <c r="AF162" i="8" s="1"/>
  <c r="AC159" i="8"/>
  <c r="AD159" i="8" s="1"/>
  <c r="AC120" i="8"/>
  <c r="AC117" i="8"/>
  <c r="AC160" i="8"/>
  <c r="AD160" i="8" s="1"/>
  <c r="AF160" i="8" s="1"/>
  <c r="AC163" i="8"/>
  <c r="AD163" i="8" s="1"/>
  <c r="AF163" i="8" s="1"/>
  <c r="AC118" i="8"/>
  <c r="AC81" i="8"/>
  <c r="AD81" i="8" s="1"/>
  <c r="AF81" i="8" s="1"/>
  <c r="AC78" i="8"/>
  <c r="AD78" i="8" s="1"/>
  <c r="AF78" i="8" s="1"/>
  <c r="AC79" i="8"/>
  <c r="AD79" i="8" s="1"/>
  <c r="AF79" i="8" s="1"/>
  <c r="K76" i="8"/>
  <c r="K198" i="8" s="1"/>
  <c r="K77" i="8"/>
  <c r="K199" i="8" s="1"/>
  <c r="AI119" i="8"/>
  <c r="AK119" i="8" s="1"/>
  <c r="S119" i="8"/>
  <c r="N119" i="8"/>
  <c r="AE119" i="8"/>
  <c r="W119" i="8"/>
  <c r="K75" i="8"/>
  <c r="AI118" i="8"/>
  <c r="AK118" i="8" s="1"/>
  <c r="W118" i="8"/>
  <c r="S118" i="8"/>
  <c r="T118" i="8" s="1"/>
  <c r="N118" i="8"/>
  <c r="P118" i="8" s="1"/>
  <c r="AE118" i="8"/>
  <c r="AI120" i="8"/>
  <c r="AK120" i="8" s="1"/>
  <c r="S120" i="8"/>
  <c r="T120" i="8" s="1"/>
  <c r="W120" i="8"/>
  <c r="AE120" i="8"/>
  <c r="N120" i="8"/>
  <c r="AC74" i="8"/>
  <c r="AC77" i="8"/>
  <c r="AC76" i="8"/>
  <c r="AC75" i="8"/>
  <c r="N74" i="8"/>
  <c r="AI74" i="8"/>
  <c r="AK74" i="8" s="1"/>
  <c r="W74" i="8"/>
  <c r="AE74" i="8"/>
  <c r="S74" i="8"/>
  <c r="AI59" i="8"/>
  <c r="AK59" i="8" s="1"/>
  <c r="AI68" i="8"/>
  <c r="AK68" i="8" s="1"/>
  <c r="AI61" i="8"/>
  <c r="AK61" i="8" s="1"/>
  <c r="N58" i="8"/>
  <c r="P58" i="8" s="1"/>
  <c r="AI69" i="8"/>
  <c r="AK69" i="8" s="1"/>
  <c r="W60" i="8"/>
  <c r="AC50" i="8"/>
  <c r="AD50" i="8" s="1"/>
  <c r="AF50" i="8" s="1"/>
  <c r="AC51" i="8"/>
  <c r="AD51" i="8" s="1"/>
  <c r="AF51" i="8" s="1"/>
  <c r="AC49" i="8"/>
  <c r="AD49" i="8" s="1"/>
  <c r="AF49" i="8" s="1"/>
  <c r="AC48" i="8"/>
  <c r="AD48" i="8" s="1"/>
  <c r="AF48" i="8" s="1"/>
  <c r="AI18" i="8"/>
  <c r="AK18" i="8" s="1"/>
  <c r="K25" i="8"/>
  <c r="K27" i="8"/>
  <c r="W11" i="8"/>
  <c r="K24" i="8"/>
  <c r="AC268" i="8"/>
  <c r="AD268" i="8" s="1"/>
  <c r="AF268" i="8" s="1"/>
  <c r="AC156" i="8"/>
  <c r="AD156" i="8" s="1"/>
  <c r="AF156" i="8" s="1"/>
  <c r="AC243" i="8"/>
  <c r="AD243" i="8" s="1"/>
  <c r="AF243" i="8" s="1"/>
  <c r="AC107" i="8"/>
  <c r="AD107" i="8" s="1"/>
  <c r="AF107" i="8" s="1"/>
  <c r="AC277" i="8"/>
  <c r="AD277" i="8" s="1"/>
  <c r="AF277" i="8" s="1"/>
  <c r="AC246" i="8"/>
  <c r="AD246" i="8" s="1"/>
  <c r="AF246" i="8" s="1"/>
  <c r="AC221" i="8"/>
  <c r="AD221" i="8" s="1"/>
  <c r="AF221" i="8" s="1"/>
  <c r="AC232" i="8"/>
  <c r="AD232" i="8" s="1"/>
  <c r="AF232" i="8" s="1"/>
  <c r="AC276" i="8"/>
  <c r="AD276" i="8" s="1"/>
  <c r="AF276" i="8" s="1"/>
  <c r="AC273" i="8"/>
  <c r="AD273" i="8" s="1"/>
  <c r="AF273" i="8" s="1"/>
  <c r="AC274" i="8"/>
  <c r="AD274" i="8" s="1"/>
  <c r="AF274" i="8" s="1"/>
  <c r="AC271" i="8"/>
  <c r="AD271" i="8" s="1"/>
  <c r="AF271" i="8" s="1"/>
  <c r="AC275" i="8"/>
  <c r="AD275" i="8" s="1"/>
  <c r="AF275" i="8" s="1"/>
  <c r="AC272" i="8"/>
  <c r="AD272" i="8" s="1"/>
  <c r="AF272" i="8" s="1"/>
  <c r="AC269" i="8"/>
  <c r="AD269" i="8" s="1"/>
  <c r="AF269" i="8" s="1"/>
  <c r="AC270" i="8"/>
  <c r="AD270" i="8" s="1"/>
  <c r="AF270" i="8" s="1"/>
  <c r="AC28" i="8"/>
  <c r="AD28" i="8" s="1"/>
  <c r="AF28" i="8" s="1"/>
  <c r="AC24" i="8"/>
  <c r="AC31" i="8"/>
  <c r="AD31" i="8" s="1"/>
  <c r="AF31" i="8" s="1"/>
  <c r="AC27" i="8"/>
  <c r="AC26" i="8"/>
  <c r="AD26" i="8" s="1"/>
  <c r="AF26" i="8" s="1"/>
  <c r="AC252" i="8"/>
  <c r="AD252" i="8" s="1"/>
  <c r="AF252" i="8" s="1"/>
  <c r="AC8" i="8"/>
  <c r="AD8" i="8" s="1"/>
  <c r="AF8" i="8" s="1"/>
  <c r="AC2" i="8"/>
  <c r="AC241" i="8"/>
  <c r="AD241" i="8" s="1"/>
  <c r="AF241" i="8" s="1"/>
  <c r="AC239" i="8"/>
  <c r="AD239" i="8" s="1"/>
  <c r="AF239" i="8" s="1"/>
  <c r="AC236" i="8"/>
  <c r="AD236" i="8" s="1"/>
  <c r="AF236" i="8" s="1"/>
  <c r="AC235" i="8"/>
  <c r="AD235" i="8" s="1"/>
  <c r="AF235" i="8" s="1"/>
  <c r="AC242" i="8"/>
  <c r="AD242" i="8" s="1"/>
  <c r="AF242" i="8" s="1"/>
  <c r="AC237" i="8"/>
  <c r="AD237" i="8" s="1"/>
  <c r="AF237" i="8" s="1"/>
  <c r="AC240" i="8"/>
  <c r="AD240" i="8" s="1"/>
  <c r="AF240" i="8" s="1"/>
  <c r="AC35" i="8"/>
  <c r="AD35" i="8" s="1"/>
  <c r="AF35" i="8" s="1"/>
  <c r="AC130" i="8"/>
  <c r="AD130" i="8" s="1"/>
  <c r="AF130" i="8" s="1"/>
  <c r="AC157" i="8"/>
  <c r="AD157" i="8" s="1"/>
  <c r="AF157" i="8" s="1"/>
  <c r="AC148" i="8"/>
  <c r="AD148" i="8" s="1"/>
  <c r="AF148" i="8" s="1"/>
  <c r="AC124" i="8"/>
  <c r="AD124" i="8" s="1"/>
  <c r="AF124" i="8" s="1"/>
  <c r="AC131" i="8"/>
  <c r="AD131" i="8" s="1"/>
  <c r="AF131" i="8" s="1"/>
  <c r="AC155" i="8"/>
  <c r="AD155" i="8" s="1"/>
  <c r="AF155" i="8" s="1"/>
  <c r="AC149" i="8"/>
  <c r="AD149" i="8" s="1"/>
  <c r="AF149" i="8" s="1"/>
  <c r="AC129" i="8"/>
  <c r="AD129" i="8" s="1"/>
  <c r="AF129" i="8" s="1"/>
  <c r="AC132" i="8"/>
  <c r="AD132" i="8" s="1"/>
  <c r="AF132" i="8" s="1"/>
  <c r="AC147" i="8"/>
  <c r="AD147" i="8" s="1"/>
  <c r="AF147" i="8" s="1"/>
  <c r="AC146" i="8"/>
  <c r="AD146" i="8" s="1"/>
  <c r="AF146" i="8" s="1"/>
  <c r="AC145" i="8"/>
  <c r="AD145" i="8" s="1"/>
  <c r="AF145" i="8" s="1"/>
  <c r="AC144" i="8"/>
  <c r="AD144" i="8" s="1"/>
  <c r="AF144" i="8" s="1"/>
  <c r="AC142" i="8"/>
  <c r="AD142" i="8" s="1"/>
  <c r="AF142" i="8" s="1"/>
  <c r="AC141" i="8"/>
  <c r="AD141" i="8" s="1"/>
  <c r="AF141" i="8" s="1"/>
  <c r="AC127" i="8"/>
  <c r="AD127" i="8" s="1"/>
  <c r="AF127" i="8" s="1"/>
  <c r="AC126" i="8"/>
  <c r="AD126" i="8" s="1"/>
  <c r="AF126" i="8" s="1"/>
  <c r="AC143" i="8"/>
  <c r="AD143" i="8" s="1"/>
  <c r="AF143" i="8" s="1"/>
  <c r="AC135" i="8"/>
  <c r="AD135" i="8" s="1"/>
  <c r="AF135" i="8" s="1"/>
  <c r="AC139" i="8"/>
  <c r="AD139" i="8" s="1"/>
  <c r="AF139" i="8" s="1"/>
  <c r="AC150" i="8"/>
  <c r="AD150" i="8" s="1"/>
  <c r="AF150" i="8" s="1"/>
  <c r="AC128" i="8"/>
  <c r="AD128" i="8" s="1"/>
  <c r="AF128" i="8" s="1"/>
  <c r="AC125" i="8"/>
  <c r="AD125" i="8" s="1"/>
  <c r="AF125" i="8" s="1"/>
  <c r="AC140" i="8"/>
  <c r="AD140" i="8" s="1"/>
  <c r="AF140" i="8" s="1"/>
  <c r="AC138" i="8"/>
  <c r="AD138" i="8" s="1"/>
  <c r="AF138" i="8" s="1"/>
  <c r="AC137" i="8"/>
  <c r="AD137" i="8" s="1"/>
  <c r="AF137" i="8" s="1"/>
  <c r="AC136" i="8"/>
  <c r="AD136" i="8" s="1"/>
  <c r="AF136" i="8" s="1"/>
  <c r="AC280" i="8"/>
  <c r="AD280" i="8" s="1"/>
  <c r="AF280" i="8" s="1"/>
  <c r="AC281" i="8"/>
  <c r="AD281" i="8" s="1"/>
  <c r="AF281" i="8" s="1"/>
  <c r="AC279" i="8"/>
  <c r="AD279" i="8" s="1"/>
  <c r="AF279" i="8" s="1"/>
  <c r="AC278" i="8"/>
  <c r="AD278" i="8" s="1"/>
  <c r="AF278" i="8" s="1"/>
  <c r="AC22" i="8"/>
  <c r="AD22" i="8" s="1"/>
  <c r="AF22" i="8" s="1"/>
  <c r="AC21" i="8"/>
  <c r="AD21" i="8" s="1"/>
  <c r="AF21" i="8" s="1"/>
  <c r="N287" i="8"/>
  <c r="P287" i="8" s="1"/>
  <c r="N305" i="8"/>
  <c r="P305" i="8" s="1"/>
  <c r="Q305" i="8" s="1"/>
  <c r="W287" i="8"/>
  <c r="N293" i="8"/>
  <c r="P293" i="8" s="1"/>
  <c r="AE289" i="8"/>
  <c r="AF289" i="8" s="1"/>
  <c r="N290" i="8"/>
  <c r="P290" i="8" s="1"/>
  <c r="W293" i="8"/>
  <c r="AC211" i="8"/>
  <c r="AD211" i="8" s="1"/>
  <c r="AF211" i="8" s="1"/>
  <c r="AC233" i="8"/>
  <c r="AD233" i="8" s="1"/>
  <c r="AC212" i="8"/>
  <c r="AD212" i="8" s="1"/>
  <c r="AF212" i="8" s="1"/>
  <c r="AC42" i="8"/>
  <c r="AD42" i="8" s="1"/>
  <c r="AF42" i="8" s="1"/>
  <c r="AC262" i="8"/>
  <c r="AD262" i="8" s="1"/>
  <c r="AF262" i="8" s="1"/>
  <c r="AC267" i="8"/>
  <c r="AD267" i="8" s="1"/>
  <c r="AF267" i="8" s="1"/>
  <c r="AC219" i="8"/>
  <c r="AD219" i="8" s="1"/>
  <c r="AF219" i="8" s="1"/>
  <c r="AC217" i="8"/>
  <c r="AD217" i="8" s="1"/>
  <c r="AF217" i="8" s="1"/>
  <c r="AC229" i="8"/>
  <c r="AD229" i="8" s="1"/>
  <c r="AF229" i="8" s="1"/>
  <c r="AC43" i="8"/>
  <c r="AD43" i="8" s="1"/>
  <c r="AF43" i="8" s="1"/>
  <c r="AC225" i="8"/>
  <c r="AD225" i="8" s="1"/>
  <c r="AF225" i="8" s="1"/>
  <c r="AC234" i="8"/>
  <c r="AD234" i="8" s="1"/>
  <c r="AC109" i="8"/>
  <c r="AD109" i="8" s="1"/>
  <c r="AF109" i="8" s="1"/>
  <c r="AC9" i="8"/>
  <c r="AD9" i="8" s="1"/>
  <c r="AF9" i="8" s="1"/>
  <c r="AC258" i="8"/>
  <c r="AD258" i="8" s="1"/>
  <c r="AF258" i="8" s="1"/>
  <c r="AC106" i="8"/>
  <c r="AD106" i="8" s="1"/>
  <c r="AF106" i="8" s="1"/>
  <c r="AC230" i="8"/>
  <c r="AD230" i="8" s="1"/>
  <c r="AF230" i="8" s="1"/>
  <c r="AC25" i="8"/>
  <c r="AC226" i="8"/>
  <c r="AD226" i="8" s="1"/>
  <c r="AF226" i="8" s="1"/>
  <c r="AC16" i="8"/>
  <c r="AD16" i="8" s="1"/>
  <c r="AF16" i="8" s="1"/>
  <c r="AC36" i="8"/>
  <c r="AD36" i="8" s="1"/>
  <c r="AF36" i="8" s="1"/>
  <c r="AC263" i="8"/>
  <c r="AD263" i="8" s="1"/>
  <c r="AF263" i="8" s="1"/>
  <c r="AC104" i="8"/>
  <c r="AD104" i="8" s="1"/>
  <c r="AF104" i="8" s="1"/>
  <c r="AC220" i="8"/>
  <c r="AD220" i="8" s="1"/>
  <c r="AF220" i="8" s="1"/>
  <c r="AC133" i="8"/>
  <c r="AD133" i="8" s="1"/>
  <c r="AF133" i="8" s="1"/>
  <c r="AC245" i="8"/>
  <c r="AC213" i="8"/>
  <c r="AD213" i="8" s="1"/>
  <c r="AF213" i="8" s="1"/>
  <c r="AC40" i="8"/>
  <c r="AD40" i="8" s="1"/>
  <c r="AF40" i="8" s="1"/>
  <c r="AC37" i="8"/>
  <c r="AD37" i="8" s="1"/>
  <c r="AF37" i="8" s="1"/>
  <c r="AC134" i="8"/>
  <c r="AD134" i="8" s="1"/>
  <c r="AF134" i="8" s="1"/>
  <c r="AC94" i="8"/>
  <c r="AD94" i="8" s="1"/>
  <c r="AF94" i="8" s="1"/>
  <c r="AC218" i="8"/>
  <c r="AD218" i="8" s="1"/>
  <c r="AF218" i="8" s="1"/>
  <c r="AC17" i="8"/>
  <c r="AD17" i="8" s="1"/>
  <c r="AF17" i="8" s="1"/>
  <c r="AC93" i="8"/>
  <c r="AD93" i="8" s="1"/>
  <c r="AF93" i="8" s="1"/>
  <c r="AC10" i="8"/>
  <c r="AD10" i="8" s="1"/>
  <c r="AF10" i="8" s="1"/>
  <c r="AC259" i="8"/>
  <c r="AD259" i="8" s="1"/>
  <c r="AF259" i="8" s="1"/>
  <c r="AC222" i="8"/>
  <c r="AD222" i="8" s="1"/>
  <c r="AC87" i="8"/>
  <c r="AD87" i="8" s="1"/>
  <c r="AF87" i="8" s="1"/>
  <c r="AC44" i="8"/>
  <c r="AD44" i="8" s="1"/>
  <c r="AF44" i="8" s="1"/>
  <c r="AC103" i="8"/>
  <c r="AD103" i="8" s="1"/>
  <c r="AF103" i="8" s="1"/>
  <c r="AC215" i="8"/>
  <c r="AD215" i="8" s="1"/>
  <c r="AF215" i="8" s="1"/>
  <c r="AC153" i="8"/>
  <c r="AD153" i="8" s="1"/>
  <c r="AF153" i="8" s="1"/>
  <c r="AC151" i="8"/>
  <c r="AD151" i="8" s="1"/>
  <c r="AF151" i="8" s="1"/>
  <c r="AC38" i="8"/>
  <c r="AD38" i="8" s="1"/>
  <c r="AF38" i="8" s="1"/>
  <c r="AC20" i="8"/>
  <c r="AD20" i="8" s="1"/>
  <c r="AF20" i="8" s="1"/>
  <c r="AC105" i="8"/>
  <c r="AD105" i="8" s="1"/>
  <c r="AF105" i="8" s="1"/>
  <c r="AC102" i="8"/>
  <c r="AD102" i="8" s="1"/>
  <c r="AF102" i="8" s="1"/>
  <c r="AC231" i="8"/>
  <c r="AD231" i="8" s="1"/>
  <c r="AF231" i="8" s="1"/>
  <c r="AC216" i="8"/>
  <c r="AD216" i="8" s="1"/>
  <c r="AF216" i="8" s="1"/>
  <c r="AC154" i="8"/>
  <c r="AD154" i="8" s="1"/>
  <c r="AF154" i="8" s="1"/>
  <c r="AC152" i="8"/>
  <c r="AD152" i="8" s="1"/>
  <c r="AF152" i="8" s="1"/>
  <c r="AC41" i="8"/>
  <c r="AD41" i="8" s="1"/>
  <c r="AF41" i="8" s="1"/>
  <c r="AC39" i="8"/>
  <c r="AD39" i="8" s="1"/>
  <c r="AF39" i="8" s="1"/>
  <c r="AC228" i="8"/>
  <c r="AD228" i="8" s="1"/>
  <c r="AF228" i="8" s="1"/>
  <c r="AC224" i="8"/>
  <c r="AD224" i="8" s="1"/>
  <c r="AF224" i="8" s="1"/>
  <c r="AC223" i="8"/>
  <c r="AD223" i="8" s="1"/>
  <c r="AC88" i="8"/>
  <c r="AD88" i="8" s="1"/>
  <c r="AF88" i="8" s="1"/>
  <c r="AC260" i="8"/>
  <c r="AD260" i="8" s="1"/>
  <c r="AF260" i="8" s="1"/>
  <c r="AC115" i="8"/>
  <c r="AD115" i="8" s="1"/>
  <c r="AF115" i="8" s="1"/>
  <c r="AC284" i="8"/>
  <c r="AC114" i="8"/>
  <c r="AC84" i="8"/>
  <c r="AC111" i="8"/>
  <c r="AC100" i="8"/>
  <c r="AC112" i="8"/>
  <c r="AC91" i="8"/>
  <c r="AC86" i="8"/>
  <c r="AC89" i="8"/>
  <c r="AC82" i="8"/>
  <c r="AC90" i="8"/>
  <c r="AC96" i="8"/>
  <c r="AC101" i="8"/>
  <c r="AC98" i="8"/>
  <c r="AC92" i="8"/>
  <c r="AC283" i="8"/>
  <c r="AC113" i="8"/>
  <c r="AC83" i="8"/>
  <c r="AC95" i="8"/>
  <c r="AC282" i="8"/>
  <c r="AC85" i="8"/>
  <c r="AC97" i="8"/>
  <c r="AC108" i="8"/>
  <c r="AC99" i="8"/>
  <c r="AC110" i="8"/>
  <c r="W285" i="8"/>
  <c r="AE287" i="8"/>
  <c r="S289" i="8"/>
  <c r="AE293" i="8"/>
  <c r="AE60" i="8"/>
  <c r="AI287" i="8"/>
  <c r="AK287" i="8" s="1"/>
  <c r="AI293" i="8"/>
  <c r="AK293" i="8" s="1"/>
  <c r="S296" i="8"/>
  <c r="AE285" i="8"/>
  <c r="N285" i="8"/>
  <c r="P285" i="8" s="1"/>
  <c r="AI285" i="8"/>
  <c r="AK285" i="8" s="1"/>
  <c r="AE296" i="8"/>
  <c r="AF296" i="8" s="1"/>
  <c r="N297" i="8"/>
  <c r="N61" i="8"/>
  <c r="P61" i="8" s="1"/>
  <c r="S67" i="8"/>
  <c r="T67" i="8" s="1"/>
  <c r="N296" i="8"/>
  <c r="P296" i="8" s="1"/>
  <c r="Q296" i="8" s="1"/>
  <c r="Z84" i="8"/>
  <c r="Z111" i="8"/>
  <c r="Z97" i="8"/>
  <c r="AB97" i="8" s="1"/>
  <c r="AE11" i="8"/>
  <c r="N11" i="8"/>
  <c r="P11" i="8" s="1"/>
  <c r="AI11" i="8"/>
  <c r="AK11" i="8" s="1"/>
  <c r="S11" i="8"/>
  <c r="N14" i="8"/>
  <c r="P14" i="8" s="1"/>
  <c r="W14" i="8"/>
  <c r="AE14" i="8"/>
  <c r="AI14" i="8"/>
  <c r="AK14" i="8" s="1"/>
  <c r="Z108" i="8"/>
  <c r="W18" i="8"/>
  <c r="S13" i="8"/>
  <c r="AE13" i="8"/>
  <c r="AI13" i="8"/>
  <c r="AK13" i="8" s="1"/>
  <c r="AE67" i="8"/>
  <c r="N68" i="8"/>
  <c r="P68" i="8" s="1"/>
  <c r="N59" i="8"/>
  <c r="P59" i="8" s="1"/>
  <c r="N60" i="8"/>
  <c r="P60" i="8" s="1"/>
  <c r="Q60" i="8" s="1"/>
  <c r="AI60" i="8"/>
  <c r="AK60" i="8" s="1"/>
  <c r="S59" i="8"/>
  <c r="T59" i="8" s="1"/>
  <c r="S60" i="8"/>
  <c r="T60" i="8" s="1"/>
  <c r="S58" i="8"/>
  <c r="W59" i="8"/>
  <c r="AE58" i="8"/>
  <c r="AE59" i="8"/>
  <c r="N65" i="8"/>
  <c r="P65" i="8" s="1"/>
  <c r="S71" i="8"/>
  <c r="W65" i="8"/>
  <c r="AE66" i="8"/>
  <c r="AE71" i="8"/>
  <c r="AE65" i="8"/>
  <c r="AI65" i="8"/>
  <c r="AK65" i="8" s="1"/>
  <c r="N71" i="8"/>
  <c r="P71" i="8" s="1"/>
  <c r="Q71" i="8" s="1"/>
  <c r="S66" i="8"/>
  <c r="S63" i="8"/>
  <c r="T63" i="8" s="1"/>
  <c r="W70" i="8"/>
  <c r="W63" i="8"/>
  <c r="AI70" i="8"/>
  <c r="AK70" i="8" s="1"/>
  <c r="AE63" i="8"/>
  <c r="N63" i="8"/>
  <c r="P63" i="8" s="1"/>
  <c r="S69" i="8"/>
  <c r="T69" i="8" s="1"/>
  <c r="AE69" i="8"/>
  <c r="W69" i="8"/>
  <c r="P101" i="8"/>
  <c r="Z101" i="8" s="1"/>
  <c r="Q97" i="8"/>
  <c r="Q108" i="8"/>
  <c r="J12" i="10"/>
  <c r="M12" i="10" s="1"/>
  <c r="M6" i="10"/>
  <c r="O6" i="10" s="1"/>
  <c r="P6" i="10" s="1"/>
  <c r="AH21" i="10"/>
  <c r="AJ21" i="10" s="1"/>
  <c r="AH6" i="10"/>
  <c r="AJ6" i="10" s="1"/>
  <c r="R21" i="10"/>
  <c r="R12" i="10"/>
  <c r="AH12" i="10"/>
  <c r="AJ12" i="10" s="1"/>
  <c r="AJ60" i="10" s="1"/>
  <c r="M21" i="10"/>
  <c r="AD21" i="10"/>
  <c r="P8" i="10"/>
  <c r="Y8" i="10"/>
  <c r="AC8" i="10" s="1"/>
  <c r="AE8" i="10" s="1"/>
  <c r="Y32" i="10"/>
  <c r="AC32" i="10" s="1"/>
  <c r="Y52" i="10"/>
  <c r="AC52" i="10" s="1"/>
  <c r="Y34" i="10"/>
  <c r="AC34" i="10" s="1"/>
  <c r="O47" i="10"/>
  <c r="P47" i="10" s="1"/>
  <c r="O17" i="10"/>
  <c r="P17" i="10" s="1"/>
  <c r="O49" i="10"/>
  <c r="Y44" i="10"/>
  <c r="AC44" i="10" s="1"/>
  <c r="Y23" i="10"/>
  <c r="AC23" i="10" s="1"/>
  <c r="Y53" i="10"/>
  <c r="AC53" i="10" s="1"/>
  <c r="Y18" i="10"/>
  <c r="AC18" i="10" s="1"/>
  <c r="AC43" i="10"/>
  <c r="Y30" i="10"/>
  <c r="AC30" i="10" s="1"/>
  <c r="Y45" i="10"/>
  <c r="AC45" i="10" s="1"/>
  <c r="Y31" i="10"/>
  <c r="AC31" i="10" s="1"/>
  <c r="Y24" i="10"/>
  <c r="AC24" i="10" s="1"/>
  <c r="O19" i="10"/>
  <c r="O25" i="10"/>
  <c r="Y48" i="10"/>
  <c r="AC48" i="10" s="1"/>
  <c r="AA43" i="10"/>
  <c r="P48" i="10"/>
  <c r="Y22" i="10"/>
  <c r="AC22" i="10" s="1"/>
  <c r="O38" i="10"/>
  <c r="P38" i="10" s="1"/>
  <c r="Y29" i="10"/>
  <c r="AC29" i="10" s="1"/>
  <c r="P45" i="10"/>
  <c r="Y20" i="10"/>
  <c r="AC20" i="10" s="1"/>
  <c r="Y50" i="10"/>
  <c r="AC50" i="10" s="1"/>
  <c r="P24" i="10"/>
  <c r="O11" i="10"/>
  <c r="P11" i="10" s="1"/>
  <c r="O41" i="10"/>
  <c r="P41" i="10" s="1"/>
  <c r="Y42" i="10"/>
  <c r="AC42" i="10" s="1"/>
  <c r="Y9" i="10"/>
  <c r="AC51" i="10"/>
  <c r="Y16" i="10"/>
  <c r="AC16" i="10" s="1"/>
  <c r="AE16" i="10" s="1"/>
  <c r="Y33" i="10"/>
  <c r="AC33" i="10" s="1"/>
  <c r="O27" i="10"/>
  <c r="P27" i="10" s="1"/>
  <c r="P18" i="10"/>
  <c r="P33" i="10"/>
  <c r="Y46" i="10"/>
  <c r="AC46" i="10" s="1"/>
  <c r="Y36" i="10"/>
  <c r="AC36" i="10" s="1"/>
  <c r="Y10" i="10"/>
  <c r="AC10" i="10" s="1"/>
  <c r="Y40" i="10"/>
  <c r="AC40" i="10" s="1"/>
  <c r="Y26" i="10"/>
  <c r="AC26" i="10" s="1"/>
  <c r="O57" i="10"/>
  <c r="Y37" i="10"/>
  <c r="AC37" i="10" s="1"/>
  <c r="Y6" i="10"/>
  <c r="O55" i="10"/>
  <c r="P55" i="10" s="1"/>
  <c r="P46" i="10"/>
  <c r="O7" i="10"/>
  <c r="P36" i="10"/>
  <c r="Y56" i="10"/>
  <c r="AC56" i="10" s="1"/>
  <c r="Y39" i="10"/>
  <c r="AC39" i="10" s="1"/>
  <c r="P37" i="10"/>
  <c r="Y54" i="10"/>
  <c r="AC54" i="10" s="1"/>
  <c r="Y28" i="10"/>
  <c r="AC28" i="10" s="1"/>
  <c r="AA35" i="10"/>
  <c r="AH60" i="10"/>
  <c r="P31" i="10"/>
  <c r="Z100" i="8"/>
  <c r="P86" i="8"/>
  <c r="P90" i="8"/>
  <c r="Q90" i="8" s="1"/>
  <c r="P284" i="8"/>
  <c r="Z95" i="8"/>
  <c r="Z85" i="8"/>
  <c r="P283" i="8"/>
  <c r="Q283" i="8" s="1"/>
  <c r="Z92" i="8"/>
  <c r="Q95" i="8"/>
  <c r="Z282" i="8"/>
  <c r="Z83" i="8"/>
  <c r="Z113" i="8"/>
  <c r="Z98" i="8"/>
  <c r="Z110" i="8"/>
  <c r="Q85" i="8"/>
  <c r="Z82" i="8"/>
  <c r="Z114" i="8"/>
  <c r="Z91" i="8"/>
  <c r="Z89" i="8"/>
  <c r="Q82" i="8"/>
  <c r="Z112" i="8"/>
  <c r="Z96" i="8"/>
  <c r="Z99" i="8"/>
  <c r="Q89" i="8"/>
  <c r="Q112" i="8"/>
  <c r="Q96" i="8"/>
  <c r="Q99" i="8"/>
  <c r="U76" i="9"/>
  <c r="S33" i="9"/>
  <c r="U32" i="9"/>
  <c r="S29" i="9"/>
  <c r="S30" i="9"/>
  <c r="U16" i="9"/>
  <c r="S21" i="9"/>
  <c r="J29" i="9"/>
  <c r="J21" i="9"/>
  <c r="W78" i="9"/>
  <c r="S20" i="9"/>
  <c r="S22" i="9"/>
  <c r="I80" i="9"/>
  <c r="P13" i="8"/>
  <c r="AE12" i="8"/>
  <c r="S12" i="8"/>
  <c r="AE15" i="8"/>
  <c r="S15" i="8"/>
  <c r="N15" i="8"/>
  <c r="AI15" i="8"/>
  <c r="AK15" i="8" s="1"/>
  <c r="AC294" i="8"/>
  <c r="AC286" i="8"/>
  <c r="AC58" i="8"/>
  <c r="AC66" i="8"/>
  <c r="AC71" i="8"/>
  <c r="AC64" i="8"/>
  <c r="AC293" i="8"/>
  <c r="AC285" i="8"/>
  <c r="AC63" i="8"/>
  <c r="AC11" i="8"/>
  <c r="AC306" i="8"/>
  <c r="AC292" i="8"/>
  <c r="AC70" i="8"/>
  <c r="AC15" i="8"/>
  <c r="AC19" i="8"/>
  <c r="AC305" i="8"/>
  <c r="AC299" i="8"/>
  <c r="AC290" i="8"/>
  <c r="AC68" i="8"/>
  <c r="AC61" i="8"/>
  <c r="AC12" i="8"/>
  <c r="AC298" i="8"/>
  <c r="AC289" i="8"/>
  <c r="AC67" i="8"/>
  <c r="AC69" i="8"/>
  <c r="AC297" i="8"/>
  <c r="AC288" i="8"/>
  <c r="AC296" i="8"/>
  <c r="AC287" i="8"/>
  <c r="AC59" i="8"/>
  <c r="AC60" i="8"/>
  <c r="AC65" i="8"/>
  <c r="N18" i="8"/>
  <c r="N12" i="8"/>
  <c r="AE62" i="8"/>
  <c r="S62" i="8"/>
  <c r="T62" i="8" s="1"/>
  <c r="N62" i="8"/>
  <c r="AI62" i="8"/>
  <c r="AK62" i="8" s="1"/>
  <c r="W62" i="8"/>
  <c r="N64" i="8"/>
  <c r="AI64" i="8"/>
  <c r="AK64" i="8" s="1"/>
  <c r="W64" i="8"/>
  <c r="P72" i="8"/>
  <c r="Q72" i="8" s="1"/>
  <c r="AC291" i="8"/>
  <c r="P294" i="8"/>
  <c r="Q294" i="8" s="1"/>
  <c r="AC18" i="8"/>
  <c r="AI12" i="8"/>
  <c r="AK12" i="8" s="1"/>
  <c r="W13" i="8"/>
  <c r="P288" i="8"/>
  <c r="Q288" i="8" s="1"/>
  <c r="AC14" i="8"/>
  <c r="W15" i="8"/>
  <c r="S64" i="8"/>
  <c r="T64" i="8" s="1"/>
  <c r="AE19" i="8"/>
  <c r="S19" i="8"/>
  <c r="N19" i="8"/>
  <c r="S18" i="8"/>
  <c r="AE18" i="8"/>
  <c r="W12" i="8"/>
  <c r="AC72" i="8"/>
  <c r="N286" i="8"/>
  <c r="AI286" i="8"/>
  <c r="AK286" i="8" s="1"/>
  <c r="W286" i="8"/>
  <c r="AE286" i="8"/>
  <c r="S286" i="8"/>
  <c r="AC7" i="8"/>
  <c r="AD7" i="8" s="1"/>
  <c r="AI19" i="8"/>
  <c r="AK19" i="8" s="1"/>
  <c r="AC13" i="8"/>
  <c r="W19" i="8"/>
  <c r="AC62" i="8"/>
  <c r="N69" i="8"/>
  <c r="N67" i="8"/>
  <c r="N289" i="8"/>
  <c r="W291" i="8"/>
  <c r="AI291" i="8"/>
  <c r="AK291" i="8" s="1"/>
  <c r="N298" i="8"/>
  <c r="O298" i="8" s="1"/>
  <c r="W305" i="8"/>
  <c r="AI305" i="8"/>
  <c r="AK305" i="8" s="1"/>
  <c r="W292" i="8"/>
  <c r="AI292" i="8"/>
  <c r="AK292" i="8" s="1"/>
  <c r="S294" i="8"/>
  <c r="AE294" i="8"/>
  <c r="AF294" i="8" s="1"/>
  <c r="N299" i="8"/>
  <c r="W306" i="8"/>
  <c r="AI306" i="8"/>
  <c r="AK306" i="8" s="1"/>
  <c r="N291" i="8"/>
  <c r="N70" i="8"/>
  <c r="W71" i="8"/>
  <c r="W66" i="8"/>
  <c r="AI66" i="8"/>
  <c r="AK66" i="8" s="1"/>
  <c r="W58" i="8"/>
  <c r="AI58" i="8"/>
  <c r="AK58" i="8" s="1"/>
  <c r="S72" i="8"/>
  <c r="T72" i="8" s="1"/>
  <c r="AE72" i="8"/>
  <c r="S288" i="8"/>
  <c r="AE288" i="8"/>
  <c r="N292" i="8"/>
  <c r="W294" i="8"/>
  <c r="AI294" i="8"/>
  <c r="AK294" i="8" s="1"/>
  <c r="S297" i="8"/>
  <c r="T297" i="8" s="1"/>
  <c r="AE297" i="8"/>
  <c r="N306" i="8"/>
  <c r="W296" i="8"/>
  <c r="S298" i="8"/>
  <c r="T298" i="8" s="1"/>
  <c r="AE298" i="8"/>
  <c r="S61" i="8"/>
  <c r="T61" i="8" s="1"/>
  <c r="AE61" i="8"/>
  <c r="W72" i="8"/>
  <c r="AI72" i="8"/>
  <c r="AK72" i="8" s="1"/>
  <c r="S68" i="8"/>
  <c r="T68" i="8" s="1"/>
  <c r="AE68" i="8"/>
  <c r="W288" i="8"/>
  <c r="AI288" i="8"/>
  <c r="AK288" i="8" s="1"/>
  <c r="S290" i="8"/>
  <c r="AE290" i="8"/>
  <c r="W297" i="8"/>
  <c r="S299" i="8"/>
  <c r="AE299" i="8"/>
  <c r="AF299" i="8" s="1"/>
  <c r="W67" i="8"/>
  <c r="W289" i="8"/>
  <c r="S291" i="8"/>
  <c r="W298" i="8"/>
  <c r="S305" i="8"/>
  <c r="W61" i="8"/>
  <c r="S70" i="8"/>
  <c r="T70" i="8" s="1"/>
  <c r="W68" i="8"/>
  <c r="W290" i="8"/>
  <c r="S292" i="8"/>
  <c r="W299" i="8"/>
  <c r="S306" i="8"/>
  <c r="J88" i="7"/>
  <c r="J93" i="7" s="1"/>
  <c r="J94" i="7" s="1"/>
  <c r="M68" i="7"/>
  <c r="T60" i="7"/>
  <c r="AE57" i="7"/>
  <c r="W57" i="7"/>
  <c r="S57" i="7"/>
  <c r="N57" i="7"/>
  <c r="J57" i="7"/>
  <c r="AD57" i="7" s="1"/>
  <c r="AH56" i="7"/>
  <c r="AJ56" i="7" s="1"/>
  <c r="W56" i="7"/>
  <c r="V56" i="7"/>
  <c r="S56" i="7"/>
  <c r="P56" i="7"/>
  <c r="N56" i="7"/>
  <c r="M56" i="7"/>
  <c r="O56" i="7" s="1"/>
  <c r="J56" i="7"/>
  <c r="AD56" i="7" s="1"/>
  <c r="AE56" i="7" s="1"/>
  <c r="AD55" i="7"/>
  <c r="AE55" i="7" s="1"/>
  <c r="W55" i="7"/>
  <c r="S55" i="7"/>
  <c r="R55" i="7"/>
  <c r="N55" i="7"/>
  <c r="J55" i="7"/>
  <c r="W54" i="7"/>
  <c r="S54" i="7"/>
  <c r="N54" i="7"/>
  <c r="M54" i="7"/>
  <c r="J54" i="7"/>
  <c r="AH54" i="7" s="1"/>
  <c r="AJ54" i="7" s="1"/>
  <c r="AH53" i="7"/>
  <c r="AJ53" i="7" s="1"/>
  <c r="W53" i="7"/>
  <c r="V53" i="7"/>
  <c r="S53" i="7"/>
  <c r="N53" i="7"/>
  <c r="M53" i="7"/>
  <c r="J53" i="7"/>
  <c r="AD53" i="7" s="1"/>
  <c r="AE53" i="7" s="1"/>
  <c r="W52" i="7"/>
  <c r="S52" i="7"/>
  <c r="N52" i="7"/>
  <c r="J52" i="7"/>
  <c r="W51" i="7"/>
  <c r="S51" i="7"/>
  <c r="N51" i="7"/>
  <c r="M51" i="7"/>
  <c r="O51" i="7" s="1"/>
  <c r="J51" i="7"/>
  <c r="AH51" i="7" s="1"/>
  <c r="AJ51" i="7" s="1"/>
  <c r="AH50" i="7"/>
  <c r="AJ50" i="7" s="1"/>
  <c r="AD50" i="7"/>
  <c r="AE50" i="7" s="1"/>
  <c r="W50" i="7"/>
  <c r="V50" i="7"/>
  <c r="S50" i="7"/>
  <c r="R50" i="7"/>
  <c r="N50" i="7"/>
  <c r="J50" i="7"/>
  <c r="M50" i="7" s="1"/>
  <c r="AE49" i="7"/>
  <c r="AD49" i="7"/>
  <c r="AB49" i="7"/>
  <c r="W49" i="7"/>
  <c r="S49" i="7"/>
  <c r="R49" i="7"/>
  <c r="O49" i="7"/>
  <c r="N49" i="7"/>
  <c r="J49" i="7"/>
  <c r="M49" i="7" s="1"/>
  <c r="AH48" i="7"/>
  <c r="AJ48" i="7" s="1"/>
  <c r="W48" i="7"/>
  <c r="V48" i="7"/>
  <c r="S48" i="7"/>
  <c r="P48" i="7"/>
  <c r="N48" i="7"/>
  <c r="M48" i="7"/>
  <c r="O48" i="7" s="1"/>
  <c r="J48" i="7"/>
  <c r="AD48" i="7" s="1"/>
  <c r="AE48" i="7" s="1"/>
  <c r="AD47" i="7"/>
  <c r="AE47" i="7" s="1"/>
  <c r="W47" i="7"/>
  <c r="S47" i="7"/>
  <c r="R47" i="7"/>
  <c r="N47" i="7"/>
  <c r="J47" i="7"/>
  <c r="W46" i="7"/>
  <c r="S46" i="7"/>
  <c r="N46" i="7"/>
  <c r="M46" i="7"/>
  <c r="J46" i="7"/>
  <c r="AH46" i="7" s="1"/>
  <c r="AJ46" i="7" s="1"/>
  <c r="AH45" i="7"/>
  <c r="AJ45" i="7" s="1"/>
  <c r="W45" i="7"/>
  <c r="V45" i="7"/>
  <c r="S45" i="7"/>
  <c r="N45" i="7"/>
  <c r="M45" i="7"/>
  <c r="J45" i="7"/>
  <c r="AD45" i="7" s="1"/>
  <c r="AE45" i="7" s="1"/>
  <c r="W44" i="7"/>
  <c r="S44" i="7"/>
  <c r="N44" i="7"/>
  <c r="J44" i="7"/>
  <c r="W43" i="7"/>
  <c r="S43" i="7"/>
  <c r="N43" i="7"/>
  <c r="M43" i="7"/>
  <c r="O43" i="7" s="1"/>
  <c r="J43" i="7"/>
  <c r="AH43" i="7" s="1"/>
  <c r="AJ43" i="7" s="1"/>
  <c r="AH42" i="7"/>
  <c r="AJ42" i="7" s="1"/>
  <c r="AD42" i="7"/>
  <c r="AE42" i="7" s="1"/>
  <c r="W42" i="7"/>
  <c r="V42" i="7"/>
  <c r="S42" i="7"/>
  <c r="R42" i="7"/>
  <c r="N42" i="7"/>
  <c r="J42" i="7"/>
  <c r="M42" i="7" s="1"/>
  <c r="AE41" i="7"/>
  <c r="AD41" i="7"/>
  <c r="AB41" i="7"/>
  <c r="W41" i="7"/>
  <c r="S41" i="7"/>
  <c r="R41" i="7"/>
  <c r="O41" i="7"/>
  <c r="N41" i="7"/>
  <c r="J41" i="7"/>
  <c r="M41" i="7" s="1"/>
  <c r="AH40" i="7"/>
  <c r="AJ40" i="7" s="1"/>
  <c r="W40" i="7"/>
  <c r="V40" i="7"/>
  <c r="S40" i="7"/>
  <c r="P40" i="7"/>
  <c r="N40" i="7"/>
  <c r="M40" i="7"/>
  <c r="O40" i="7" s="1"/>
  <c r="J40" i="7"/>
  <c r="AD40" i="7" s="1"/>
  <c r="AE40" i="7" s="1"/>
  <c r="AJ39" i="7"/>
  <c r="AH39" i="7"/>
  <c r="AD39" i="7"/>
  <c r="AE39" i="7" s="1"/>
  <c r="W39" i="7"/>
  <c r="V39" i="7"/>
  <c r="N39" i="7"/>
  <c r="M39" i="7"/>
  <c r="O39" i="7" s="1"/>
  <c r="J39" i="7"/>
  <c r="R39" i="7" s="1"/>
  <c r="AD38" i="7"/>
  <c r="AE38" i="7" s="1"/>
  <c r="W38" i="7"/>
  <c r="S38" i="7"/>
  <c r="N38" i="7"/>
  <c r="J38" i="7"/>
  <c r="W37" i="7"/>
  <c r="S37" i="7"/>
  <c r="N37" i="7"/>
  <c r="M37" i="7"/>
  <c r="J37" i="7"/>
  <c r="AH37" i="7" s="1"/>
  <c r="AJ37" i="7" s="1"/>
  <c r="AH36" i="7"/>
  <c r="AJ36" i="7" s="1"/>
  <c r="W36" i="7"/>
  <c r="V36" i="7"/>
  <c r="S36" i="7"/>
  <c r="N36" i="7"/>
  <c r="M36" i="7"/>
  <c r="J36" i="7"/>
  <c r="AD36" i="7" s="1"/>
  <c r="AE36" i="7" s="1"/>
  <c r="AB35" i="7"/>
  <c r="W35" i="7"/>
  <c r="S35" i="7"/>
  <c r="N35" i="7"/>
  <c r="J35" i="7"/>
  <c r="W34" i="7"/>
  <c r="N34" i="7"/>
  <c r="M34" i="7"/>
  <c r="O34" i="7" s="1"/>
  <c r="J34" i="7"/>
  <c r="AH34" i="7" s="1"/>
  <c r="AJ34" i="7" s="1"/>
  <c r="W33" i="7"/>
  <c r="S33" i="7"/>
  <c r="N33" i="7"/>
  <c r="J33" i="7"/>
  <c r="W32" i="7"/>
  <c r="N32" i="7"/>
  <c r="M32" i="7"/>
  <c r="O32" i="7" s="1"/>
  <c r="J32" i="7"/>
  <c r="AH32" i="7" s="1"/>
  <c r="AJ32" i="7" s="1"/>
  <c r="AB31" i="7"/>
  <c r="W31" i="7"/>
  <c r="S31" i="7"/>
  <c r="N31" i="7"/>
  <c r="J31" i="7"/>
  <c r="W30" i="7"/>
  <c r="N30" i="7"/>
  <c r="J30" i="7"/>
  <c r="W29" i="7"/>
  <c r="S29" i="7"/>
  <c r="N29" i="7"/>
  <c r="M29" i="7"/>
  <c r="O29" i="7" s="1"/>
  <c r="J29" i="7"/>
  <c r="AH29" i="7" s="1"/>
  <c r="AJ29" i="7" s="1"/>
  <c r="AD28" i="7"/>
  <c r="AE28" i="7" s="1"/>
  <c r="W28" i="7"/>
  <c r="S28" i="7"/>
  <c r="R28" i="7"/>
  <c r="N28" i="7"/>
  <c r="J28" i="7"/>
  <c r="M28" i="7" s="1"/>
  <c r="AE27" i="7"/>
  <c r="AD27" i="7"/>
  <c r="W27" i="7"/>
  <c r="S27" i="7"/>
  <c r="R27" i="7"/>
  <c r="O27" i="7"/>
  <c r="N27" i="7"/>
  <c r="M27" i="7"/>
  <c r="J27" i="7"/>
  <c r="AH27" i="7" s="1"/>
  <c r="AJ27" i="7" s="1"/>
  <c r="AH26" i="7"/>
  <c r="AJ26" i="7" s="1"/>
  <c r="W26" i="7"/>
  <c r="V26" i="7"/>
  <c r="S26" i="7"/>
  <c r="N26" i="7"/>
  <c r="J26" i="7"/>
  <c r="AD26" i="7" s="1"/>
  <c r="AE26" i="7" s="1"/>
  <c r="AD25" i="7"/>
  <c r="AE25" i="7" s="1"/>
  <c r="W25" i="7"/>
  <c r="S25" i="7"/>
  <c r="R25" i="7"/>
  <c r="N25" i="7"/>
  <c r="J25" i="7"/>
  <c r="W24" i="7"/>
  <c r="S24" i="7"/>
  <c r="N24" i="7"/>
  <c r="M24" i="7"/>
  <c r="J24" i="7"/>
  <c r="AH23" i="7"/>
  <c r="AJ23" i="7" s="1"/>
  <c r="W23" i="7"/>
  <c r="V23" i="7"/>
  <c r="S23" i="7"/>
  <c r="N23" i="7"/>
  <c r="M23" i="7"/>
  <c r="J23" i="7"/>
  <c r="AD23" i="7" s="1"/>
  <c r="AE23" i="7" s="1"/>
  <c r="W22" i="7"/>
  <c r="S22" i="7"/>
  <c r="N22" i="7"/>
  <c r="J22" i="7"/>
  <c r="W21" i="7"/>
  <c r="S21" i="7"/>
  <c r="P21" i="7"/>
  <c r="O21" i="7"/>
  <c r="N21" i="7"/>
  <c r="M21" i="7"/>
  <c r="J21" i="7"/>
  <c r="AH21" i="7" s="1"/>
  <c r="AJ21" i="7" s="1"/>
  <c r="AD20" i="7"/>
  <c r="AE20" i="7" s="1"/>
  <c r="W20" i="7"/>
  <c r="S20" i="7"/>
  <c r="R20" i="7"/>
  <c r="N20" i="7"/>
  <c r="J20" i="7"/>
  <c r="M20" i="7" s="1"/>
  <c r="O20" i="7" s="1"/>
  <c r="AD19" i="7"/>
  <c r="AE19" i="7" s="1"/>
  <c r="AB19" i="7"/>
  <c r="W19" i="7"/>
  <c r="S19" i="7"/>
  <c r="R19" i="7"/>
  <c r="O19" i="7"/>
  <c r="N19" i="7"/>
  <c r="M19" i="7"/>
  <c r="P19" i="7" s="1"/>
  <c r="J19" i="7"/>
  <c r="AH19" i="7" s="1"/>
  <c r="AJ19" i="7" s="1"/>
  <c r="AH18" i="7"/>
  <c r="AJ18" i="7" s="1"/>
  <c r="W18" i="7"/>
  <c r="V18" i="7"/>
  <c r="S18" i="7"/>
  <c r="N18" i="7"/>
  <c r="J18" i="7"/>
  <c r="AD18" i="7" s="1"/>
  <c r="AE18" i="7" s="1"/>
  <c r="W17" i="7"/>
  <c r="S17" i="7"/>
  <c r="N17" i="7"/>
  <c r="J17" i="7"/>
  <c r="M17" i="7" s="1"/>
  <c r="W16" i="7"/>
  <c r="S16" i="7"/>
  <c r="N16" i="7"/>
  <c r="M16" i="7"/>
  <c r="J16" i="7"/>
  <c r="AH15" i="7"/>
  <c r="AJ15" i="7" s="1"/>
  <c r="W15" i="7"/>
  <c r="V15" i="7"/>
  <c r="S15" i="7"/>
  <c r="N15" i="7"/>
  <c r="M15" i="7"/>
  <c r="J15" i="7"/>
  <c r="AD15" i="7" s="1"/>
  <c r="AE15" i="7" s="1"/>
  <c r="W14" i="7"/>
  <c r="S14" i="7"/>
  <c r="N14" i="7"/>
  <c r="J14" i="7"/>
  <c r="W13" i="7"/>
  <c r="S13" i="7"/>
  <c r="P13" i="7"/>
  <c r="O13" i="7"/>
  <c r="N13" i="7"/>
  <c r="M13" i="7"/>
  <c r="J13" i="7"/>
  <c r="AH13" i="7" s="1"/>
  <c r="AJ13" i="7" s="1"/>
  <c r="AD12" i="7"/>
  <c r="AE12" i="7" s="1"/>
  <c r="W12" i="7"/>
  <c r="S12" i="7"/>
  <c r="R12" i="7"/>
  <c r="N12" i="7"/>
  <c r="J12" i="7"/>
  <c r="M12" i="7" s="1"/>
  <c r="O12" i="7" s="1"/>
  <c r="AD11" i="7"/>
  <c r="AE11" i="7" s="1"/>
  <c r="AB11" i="7"/>
  <c r="W11" i="7"/>
  <c r="S11" i="7"/>
  <c r="R11" i="7"/>
  <c r="N11" i="7"/>
  <c r="J11" i="7"/>
  <c r="M11" i="7" s="1"/>
  <c r="O11" i="7" s="1"/>
  <c r="AH10" i="7"/>
  <c r="AJ10" i="7" s="1"/>
  <c r="AE10" i="7"/>
  <c r="W10" i="7"/>
  <c r="V10" i="7"/>
  <c r="R10" i="7"/>
  <c r="N10" i="7"/>
  <c r="J10" i="7"/>
  <c r="AD10" i="7" s="1"/>
  <c r="AD9" i="7"/>
  <c r="AE9" i="7" s="1"/>
  <c r="AB9" i="7"/>
  <c r="W9" i="7"/>
  <c r="S9" i="7"/>
  <c r="N9" i="7"/>
  <c r="M9" i="7"/>
  <c r="J9" i="7"/>
  <c r="R9" i="7" s="1"/>
  <c r="AB8" i="7"/>
  <c r="W8" i="7"/>
  <c r="V8" i="7"/>
  <c r="S8" i="7"/>
  <c r="N8" i="7"/>
  <c r="J8" i="7"/>
  <c r="AH8" i="7" s="1"/>
  <c r="AJ8" i="7" s="1"/>
  <c r="AB7" i="7"/>
  <c r="W7" i="7"/>
  <c r="S7" i="7"/>
  <c r="N7" i="7"/>
  <c r="J7" i="7"/>
  <c r="AH7" i="7" s="1"/>
  <c r="AJ7" i="7" s="1"/>
  <c r="AB6" i="7"/>
  <c r="W6" i="7"/>
  <c r="S6" i="7"/>
  <c r="N6" i="7"/>
  <c r="J6" i="7"/>
  <c r="AH6" i="7" s="1"/>
  <c r="AJ6" i="7" s="1"/>
  <c r="AH5" i="7"/>
  <c r="AJ5" i="7" s="1"/>
  <c r="AD5" i="7"/>
  <c r="AE5" i="7" s="1"/>
  <c r="AC5" i="7"/>
  <c r="AB5" i="7"/>
  <c r="AA5" i="7"/>
  <c r="W5" i="7"/>
  <c r="S5" i="7"/>
  <c r="P5" i="7"/>
  <c r="N5" i="7"/>
  <c r="AH4" i="7"/>
  <c r="AE4" i="7"/>
  <c r="AD4" i="7"/>
  <c r="AA4" i="7"/>
  <c r="W4" i="7"/>
  <c r="S4" i="7"/>
  <c r="P4" i="7"/>
  <c r="N4" i="7"/>
  <c r="AB2" i="7"/>
  <c r="Y2" i="7"/>
  <c r="AB52" i="7" s="1"/>
  <c r="K43" i="26" l="1"/>
  <c r="K41" i="26"/>
  <c r="AJ41" i="26" s="1"/>
  <c r="AK41" i="26" s="1"/>
  <c r="K39" i="26"/>
  <c r="K28" i="26"/>
  <c r="W21" i="9"/>
  <c r="W23" i="9"/>
  <c r="W33" i="9"/>
  <c r="W30" i="9"/>
  <c r="S41" i="9"/>
  <c r="E39" i="18" s="1"/>
  <c r="W20" i="9"/>
  <c r="S26" i="9"/>
  <c r="W29" i="9"/>
  <c r="W22" i="9"/>
  <c r="T117" i="8"/>
  <c r="T74" i="8"/>
  <c r="P297" i="8"/>
  <c r="Z297" i="8" s="1"/>
  <c r="AB297" i="8" s="1"/>
  <c r="O297" i="8"/>
  <c r="U29" i="9"/>
  <c r="U23" i="9"/>
  <c r="U22" i="9"/>
  <c r="U21" i="9"/>
  <c r="AE199" i="8"/>
  <c r="S199" i="8"/>
  <c r="T199" i="8" s="1"/>
  <c r="N199" i="8"/>
  <c r="P199" i="8" s="1"/>
  <c r="AI199" i="8"/>
  <c r="AK199" i="8" s="1"/>
  <c r="W199" i="8"/>
  <c r="N198" i="8"/>
  <c r="P198" i="8" s="1"/>
  <c r="AI198" i="8"/>
  <c r="AK198" i="8" s="1"/>
  <c r="AE198" i="8"/>
  <c r="W198" i="8"/>
  <c r="S198" i="8"/>
  <c r="E74" i="8"/>
  <c r="K197" i="8"/>
  <c r="E196" i="8" s="1"/>
  <c r="S196" i="8"/>
  <c r="W196" i="8"/>
  <c r="AE196" i="8"/>
  <c r="N196" i="8"/>
  <c r="P196" i="8" s="1"/>
  <c r="AI196" i="8"/>
  <c r="AK196" i="8" s="1"/>
  <c r="AI54" i="8"/>
  <c r="AK54" i="8" s="1"/>
  <c r="W54" i="8"/>
  <c r="AE54" i="8"/>
  <c r="S54" i="8"/>
  <c r="T54" i="8" s="1"/>
  <c r="N54" i="8"/>
  <c r="P119" i="8"/>
  <c r="Q119" i="8" s="1"/>
  <c r="Q118" i="8"/>
  <c r="Z118" i="8"/>
  <c r="AD118" i="8" s="1"/>
  <c r="AF118" i="8" s="1"/>
  <c r="P120" i="8"/>
  <c r="Q120" i="8" s="1"/>
  <c r="Z117" i="8"/>
  <c r="AD117" i="8" s="1"/>
  <c r="AF117" i="8" s="1"/>
  <c r="AI77" i="8"/>
  <c r="AK77" i="8" s="1"/>
  <c r="W77" i="8"/>
  <c r="AE77" i="8"/>
  <c r="S77" i="8"/>
  <c r="T77" i="8" s="1"/>
  <c r="N77" i="8"/>
  <c r="N75" i="8"/>
  <c r="AI75" i="8"/>
  <c r="AK75" i="8" s="1"/>
  <c r="W75" i="8"/>
  <c r="AE75" i="8"/>
  <c r="S75" i="8"/>
  <c r="T75" i="8" s="1"/>
  <c r="P74" i="8"/>
  <c r="Q74" i="8" s="1"/>
  <c r="AI76" i="8"/>
  <c r="AK76" i="8" s="1"/>
  <c r="W76" i="8"/>
  <c r="S76" i="8"/>
  <c r="AE76" i="8"/>
  <c r="N76" i="8"/>
  <c r="E24" i="8"/>
  <c r="AI27" i="8"/>
  <c r="AK27" i="8" s="1"/>
  <c r="W27" i="8"/>
  <c r="AE27" i="8"/>
  <c r="N27" i="8"/>
  <c r="T27" i="8"/>
  <c r="AI25" i="8"/>
  <c r="AK25" i="8" s="1"/>
  <c r="AE25" i="8"/>
  <c r="N25" i="8"/>
  <c r="T25" i="8"/>
  <c r="W25" i="8"/>
  <c r="AD89" i="8"/>
  <c r="AF89" i="8" s="1"/>
  <c r="AD114" i="8"/>
  <c r="AF114" i="8" s="1"/>
  <c r="AD99" i="8"/>
  <c r="AF99" i="8" s="1"/>
  <c r="Q287" i="8"/>
  <c r="AD95" i="8"/>
  <c r="AF95" i="8" s="1"/>
  <c r="Z287" i="8"/>
  <c r="AD287" i="8" s="1"/>
  <c r="AF287" i="8" s="1"/>
  <c r="AD82" i="8"/>
  <c r="AF82" i="8" s="1"/>
  <c r="AD84" i="8"/>
  <c r="AF84" i="8" s="1"/>
  <c r="AD111" i="8"/>
  <c r="AF111" i="8" s="1"/>
  <c r="AD96" i="8"/>
  <c r="AF96" i="8" s="1"/>
  <c r="AD100" i="8"/>
  <c r="AF100" i="8" s="1"/>
  <c r="AD92" i="8"/>
  <c r="AF92" i="8" s="1"/>
  <c r="AD108" i="8"/>
  <c r="AF108" i="8" s="1"/>
  <c r="AD98" i="8"/>
  <c r="AF98" i="8" s="1"/>
  <c r="AD97" i="8"/>
  <c r="AF97" i="8" s="1"/>
  <c r="AD91" i="8"/>
  <c r="AF91" i="8" s="1"/>
  <c r="AD85" i="8"/>
  <c r="AF85" i="8" s="1"/>
  <c r="Z65" i="8"/>
  <c r="AB65" i="8" s="1"/>
  <c r="AD282" i="8"/>
  <c r="AF282" i="8" s="1"/>
  <c r="Z59" i="8"/>
  <c r="AD59" i="8" s="1"/>
  <c r="AF59" i="8" s="1"/>
  <c r="Q61" i="8"/>
  <c r="AD112" i="8"/>
  <c r="AF112" i="8" s="1"/>
  <c r="Q290" i="8"/>
  <c r="AD110" i="8"/>
  <c r="AF110" i="8" s="1"/>
  <c r="Q68" i="8"/>
  <c r="AB111" i="8"/>
  <c r="AD101" i="8"/>
  <c r="AF101" i="8" s="1"/>
  <c r="AD113" i="8"/>
  <c r="AF113" i="8" s="1"/>
  <c r="AD83" i="8"/>
  <c r="AF83" i="8" s="1"/>
  <c r="AB84" i="8"/>
  <c r="AB108" i="8"/>
  <c r="Z60" i="8"/>
  <c r="AD60" i="8" s="1"/>
  <c r="AF60" i="8" s="1"/>
  <c r="Z14" i="8"/>
  <c r="AB14" i="8" s="1"/>
  <c r="AB101" i="8"/>
  <c r="AB98" i="8"/>
  <c r="Q59" i="8"/>
  <c r="Q65" i="8"/>
  <c r="Z61" i="8"/>
  <c r="AD61" i="8" s="1"/>
  <c r="AF61" i="8" s="1"/>
  <c r="AB99" i="8"/>
  <c r="AB91" i="8"/>
  <c r="Z68" i="8"/>
  <c r="AD68" i="8" s="1"/>
  <c r="AF68" i="8" s="1"/>
  <c r="AB110" i="8"/>
  <c r="Q101" i="8"/>
  <c r="R60" i="10"/>
  <c r="O12" i="10"/>
  <c r="P12" i="10" s="1"/>
  <c r="M60" i="10"/>
  <c r="M65" i="10" s="1"/>
  <c r="V12" i="10"/>
  <c r="V60" i="10" s="1"/>
  <c r="AD12" i="10"/>
  <c r="AA20" i="10"/>
  <c r="AA30" i="10"/>
  <c r="O21" i="10"/>
  <c r="Y21" i="10" s="1"/>
  <c r="AC21" i="10" s="1"/>
  <c r="AE21" i="10" s="1"/>
  <c r="P21" i="10"/>
  <c r="AA22" i="10"/>
  <c r="AA54" i="10"/>
  <c r="AA8" i="10"/>
  <c r="AA16" i="10"/>
  <c r="AA39" i="10"/>
  <c r="AA36" i="10"/>
  <c r="AA42" i="10"/>
  <c r="AA23" i="10"/>
  <c r="AA56" i="10"/>
  <c r="AA33" i="10"/>
  <c r="AA34" i="10"/>
  <c r="O60" i="10"/>
  <c r="AA32" i="10"/>
  <c r="AA53" i="10"/>
  <c r="AA52" i="10"/>
  <c r="Y19" i="10"/>
  <c r="AC19" i="10" s="1"/>
  <c r="AA26" i="10"/>
  <c r="AA46" i="10"/>
  <c r="Y41" i="10"/>
  <c r="AC41" i="10" s="1"/>
  <c r="P19" i="10"/>
  <c r="AC7" i="10"/>
  <c r="AE7" i="10" s="1"/>
  <c r="AA29" i="10"/>
  <c r="P7" i="10"/>
  <c r="AA40" i="10"/>
  <c r="Y11" i="10"/>
  <c r="AC11" i="10" s="1"/>
  <c r="AA24" i="10"/>
  <c r="Y49" i="10"/>
  <c r="AC49" i="10" s="1"/>
  <c r="AC6" i="10"/>
  <c r="AE6" i="10" s="1"/>
  <c r="P49" i="10"/>
  <c r="AA44" i="10"/>
  <c r="Y55" i="10"/>
  <c r="AC55" i="10" s="1"/>
  <c r="AA37" i="10"/>
  <c r="AA10" i="10"/>
  <c r="AA48" i="10"/>
  <c r="AA31" i="10"/>
  <c r="AA18" i="10"/>
  <c r="Y17" i="10"/>
  <c r="AC17" i="10" s="1"/>
  <c r="AE17" i="10" s="1"/>
  <c r="Y57" i="10"/>
  <c r="AC57" i="10" s="1"/>
  <c r="AC9" i="10"/>
  <c r="AE9" i="10" s="1"/>
  <c r="AA9" i="10"/>
  <c r="Y25" i="10"/>
  <c r="AC25" i="10" s="1"/>
  <c r="AJ62" i="10"/>
  <c r="AJ64" i="10" s="1"/>
  <c r="AA28" i="10"/>
  <c r="AA6" i="10"/>
  <c r="P57" i="10"/>
  <c r="Y27" i="10"/>
  <c r="AC27" i="10" s="1"/>
  <c r="AA50" i="10"/>
  <c r="Y38" i="10"/>
  <c r="AC38" i="10" s="1"/>
  <c r="P25" i="10"/>
  <c r="AA45" i="10"/>
  <c r="Y47" i="10"/>
  <c r="AC47" i="10" s="1"/>
  <c r="AA21" i="10"/>
  <c r="Z284" i="8"/>
  <c r="AD284" i="8" s="1"/>
  <c r="AB89" i="8"/>
  <c r="AB83" i="8"/>
  <c r="Z283" i="8"/>
  <c r="AD283" i="8" s="1"/>
  <c r="AF283" i="8" s="1"/>
  <c r="Q284" i="8"/>
  <c r="AB96" i="8"/>
  <c r="AB82" i="8"/>
  <c r="AB85" i="8"/>
  <c r="Z86" i="8"/>
  <c r="AD86" i="8" s="1"/>
  <c r="AF86" i="8" s="1"/>
  <c r="Q86" i="8"/>
  <c r="Z90" i="8"/>
  <c r="AD90" i="8" s="1"/>
  <c r="AF90" i="8" s="1"/>
  <c r="AB282" i="8"/>
  <c r="AB112" i="8"/>
  <c r="AB114" i="8"/>
  <c r="AB113" i="8"/>
  <c r="AB92" i="8"/>
  <c r="AB95" i="8"/>
  <c r="AB100" i="8"/>
  <c r="U30" i="9"/>
  <c r="U20" i="9"/>
  <c r="U33" i="9"/>
  <c r="P291" i="8"/>
  <c r="P69" i="8"/>
  <c r="P62" i="8"/>
  <c r="P292" i="8"/>
  <c r="Z293" i="8"/>
  <c r="AD293" i="8" s="1"/>
  <c r="AF293" i="8" s="1"/>
  <c r="Z58" i="8"/>
  <c r="AD58" i="8" s="1"/>
  <c r="AF58" i="8" s="1"/>
  <c r="Z290" i="8"/>
  <c r="AD290" i="8" s="1"/>
  <c r="AF290" i="8" s="1"/>
  <c r="P306" i="8"/>
  <c r="Q306" i="8" s="1"/>
  <c r="P70" i="8"/>
  <c r="P298" i="8"/>
  <c r="P286" i="8"/>
  <c r="Q286" i="8" s="1"/>
  <c r="Z71" i="8"/>
  <c r="AD71" i="8" s="1"/>
  <c r="AF71" i="8" s="1"/>
  <c r="Q293" i="8"/>
  <c r="P299" i="8"/>
  <c r="Q299" i="8" s="1"/>
  <c r="Z296" i="8"/>
  <c r="AD296" i="8" s="1"/>
  <c r="Z285" i="8"/>
  <c r="AD285" i="8" s="1"/>
  <c r="AF285" i="8" s="1"/>
  <c r="P12" i="8"/>
  <c r="Q12" i="8" s="1"/>
  <c r="Z63" i="8"/>
  <c r="AD63" i="8" s="1"/>
  <c r="AF63" i="8" s="1"/>
  <c r="Z66" i="8"/>
  <c r="AD66" i="8" s="1"/>
  <c r="AF66" i="8" s="1"/>
  <c r="P67" i="8"/>
  <c r="Q285" i="8"/>
  <c r="P18" i="8"/>
  <c r="Q63" i="8"/>
  <c r="P15" i="8"/>
  <c r="Q15" i="8" s="1"/>
  <c r="Z72" i="8"/>
  <c r="AD72" i="8" s="1"/>
  <c r="AF72" i="8" s="1"/>
  <c r="Z11" i="8"/>
  <c r="AD11" i="8" s="1"/>
  <c r="AF11" i="8" s="1"/>
  <c r="Z294" i="8"/>
  <c r="AD294" i="8" s="1"/>
  <c r="Z13" i="8"/>
  <c r="AD13" i="8" s="1"/>
  <c r="AF13" i="8" s="1"/>
  <c r="Z305" i="8"/>
  <c r="AD305" i="8" s="1"/>
  <c r="P289" i="8"/>
  <c r="Q289" i="8" s="1"/>
  <c r="P19" i="8"/>
  <c r="Z288" i="8"/>
  <c r="AD288" i="8" s="1"/>
  <c r="AF288" i="8" s="1"/>
  <c r="Q11" i="8"/>
  <c r="P64" i="8"/>
  <c r="Q64" i="8" s="1"/>
  <c r="Q13" i="8"/>
  <c r="AD6" i="7"/>
  <c r="M6" i="7"/>
  <c r="R6" i="7"/>
  <c r="Y34" i="7"/>
  <c r="AC34" i="7" s="1"/>
  <c r="M7" i="7"/>
  <c r="O9" i="7"/>
  <c r="V17" i="7"/>
  <c r="Y20" i="7"/>
  <c r="AC20" i="7" s="1"/>
  <c r="AB4" i="7"/>
  <c r="AC4" i="7" s="1"/>
  <c r="AB13" i="7"/>
  <c r="AB14" i="7"/>
  <c r="AB21" i="7"/>
  <c r="AB22" i="7"/>
  <c r="AB27" i="7"/>
  <c r="M31" i="7"/>
  <c r="AH31" i="7"/>
  <c r="AJ31" i="7" s="1"/>
  <c r="V31" i="7"/>
  <c r="AD31" i="7"/>
  <c r="AE31" i="7" s="1"/>
  <c r="R31" i="7"/>
  <c r="AH38" i="7"/>
  <c r="AJ38" i="7" s="1"/>
  <c r="V38" i="7"/>
  <c r="M38" i="7"/>
  <c r="Y39" i="7"/>
  <c r="AB44" i="7"/>
  <c r="O24" i="7"/>
  <c r="P24" i="7" s="1"/>
  <c r="M8" i="7"/>
  <c r="M60" i="7" s="1"/>
  <c r="M65" i="7" s="1"/>
  <c r="P11" i="7"/>
  <c r="AB51" i="7"/>
  <c r="AB43" i="7"/>
  <c r="AB34" i="7"/>
  <c r="AB32" i="7"/>
  <c r="AB30" i="7"/>
  <c r="AB29" i="7"/>
  <c r="AB50" i="7"/>
  <c r="AB42" i="7"/>
  <c r="AB28" i="7"/>
  <c r="AB20" i="7"/>
  <c r="AB12" i="7"/>
  <c r="AB56" i="7"/>
  <c r="AB48" i="7"/>
  <c r="AB40" i="7"/>
  <c r="AB26" i="7"/>
  <c r="AB18" i="7"/>
  <c r="AB10" i="7"/>
  <c r="AB55" i="7"/>
  <c r="AB47" i="7"/>
  <c r="AB39" i="7"/>
  <c r="AB38" i="7"/>
  <c r="AB25" i="7"/>
  <c r="AB17" i="7"/>
  <c r="AB54" i="7"/>
  <c r="AB46" i="7"/>
  <c r="AB37" i="7"/>
  <c r="AB24" i="7"/>
  <c r="AB16" i="7"/>
  <c r="AB53" i="7"/>
  <c r="AB45" i="7"/>
  <c r="AB36" i="7"/>
  <c r="AB23" i="7"/>
  <c r="AB15" i="7"/>
  <c r="V6" i="7"/>
  <c r="R7" i="7"/>
  <c r="AD7" i="7"/>
  <c r="P12" i="7"/>
  <c r="AD17" i="7"/>
  <c r="AE17" i="7" s="1"/>
  <c r="P20" i="7"/>
  <c r="P41" i="7"/>
  <c r="AH47" i="7"/>
  <c r="AJ47" i="7" s="1"/>
  <c r="V47" i="7"/>
  <c r="M47" i="7"/>
  <c r="P49" i="7"/>
  <c r="AH55" i="7"/>
  <c r="AJ55" i="7" s="1"/>
  <c r="V55" i="7"/>
  <c r="M55" i="7"/>
  <c r="Y56" i="7"/>
  <c r="AC56" i="7" s="1"/>
  <c r="AJ4" i="7"/>
  <c r="M14" i="7"/>
  <c r="AH14" i="7"/>
  <c r="AJ14" i="7" s="1"/>
  <c r="V14" i="7"/>
  <c r="AD14" i="7"/>
  <c r="AE14" i="7" s="1"/>
  <c r="R14" i="7"/>
  <c r="AH17" i="7"/>
  <c r="AJ17" i="7" s="1"/>
  <c r="M22" i="7"/>
  <c r="AH22" i="7"/>
  <c r="AJ22" i="7" s="1"/>
  <c r="V22" i="7"/>
  <c r="AD22" i="7"/>
  <c r="AE22" i="7" s="1"/>
  <c r="R22" i="7"/>
  <c r="AH25" i="7"/>
  <c r="AJ25" i="7" s="1"/>
  <c r="V25" i="7"/>
  <c r="M25" i="7"/>
  <c r="P27" i="7"/>
  <c r="M30" i="7"/>
  <c r="AH30" i="7"/>
  <c r="AJ30" i="7" s="1"/>
  <c r="V30" i="7"/>
  <c r="R30" i="7"/>
  <c r="AD30" i="7"/>
  <c r="AE30" i="7" s="1"/>
  <c r="AB33" i="7"/>
  <c r="M35" i="7"/>
  <c r="AH35" i="7"/>
  <c r="AJ35" i="7" s="1"/>
  <c r="V35" i="7"/>
  <c r="AD35" i="7"/>
  <c r="AE35" i="7" s="1"/>
  <c r="R35" i="7"/>
  <c r="O37" i="7"/>
  <c r="R38" i="7"/>
  <c r="P39" i="7"/>
  <c r="P42" i="7"/>
  <c r="O42" i="7"/>
  <c r="P50" i="7"/>
  <c r="O50" i="7"/>
  <c r="O16" i="7"/>
  <c r="V7" i="7"/>
  <c r="AH9" i="7"/>
  <c r="AJ9" i="7" s="1"/>
  <c r="V9" i="7"/>
  <c r="O15" i="7"/>
  <c r="AH16" i="7"/>
  <c r="AJ16" i="7" s="1"/>
  <c r="V16" i="7"/>
  <c r="AD16" i="7"/>
  <c r="AE16" i="7" s="1"/>
  <c r="R16" i="7"/>
  <c r="O17" i="7"/>
  <c r="O23" i="7"/>
  <c r="AH24" i="7"/>
  <c r="AJ24" i="7" s="1"/>
  <c r="V24" i="7"/>
  <c r="AD24" i="7"/>
  <c r="AE24" i="7" s="1"/>
  <c r="R24" i="7"/>
  <c r="P28" i="7"/>
  <c r="O28" i="7"/>
  <c r="M44" i="7"/>
  <c r="AH44" i="7"/>
  <c r="AJ44" i="7" s="1"/>
  <c r="V44" i="7"/>
  <c r="AD44" i="7"/>
  <c r="AE44" i="7" s="1"/>
  <c r="R44" i="7"/>
  <c r="O46" i="7"/>
  <c r="P46" i="7" s="1"/>
  <c r="AA49" i="7"/>
  <c r="Y49" i="7"/>
  <c r="AC49" i="7" s="1"/>
  <c r="M52" i="7"/>
  <c r="AH52" i="7"/>
  <c r="AJ52" i="7" s="1"/>
  <c r="V52" i="7"/>
  <c r="AD52" i="7"/>
  <c r="AE52" i="7" s="1"/>
  <c r="R52" i="7"/>
  <c r="P53" i="7"/>
  <c r="P54" i="7"/>
  <c r="O54" i="7"/>
  <c r="Y27" i="7"/>
  <c r="AD8" i="7"/>
  <c r="AE8" i="7" s="1"/>
  <c r="R8" i="7"/>
  <c r="R17" i="7"/>
  <c r="P29" i="7"/>
  <c r="M33" i="7"/>
  <c r="AH33" i="7"/>
  <c r="AJ33" i="7" s="1"/>
  <c r="V33" i="7"/>
  <c r="AD33" i="7"/>
  <c r="AE33" i="7" s="1"/>
  <c r="R33" i="7"/>
  <c r="O6" i="7"/>
  <c r="P6" i="7" s="1"/>
  <c r="P43" i="7"/>
  <c r="P51" i="7"/>
  <c r="AB57" i="7"/>
  <c r="V11" i="7"/>
  <c r="AH11" i="7"/>
  <c r="AJ11" i="7" s="1"/>
  <c r="R13" i="7"/>
  <c r="AD13" i="7"/>
  <c r="AE13" i="7" s="1"/>
  <c r="V19" i="7"/>
  <c r="R21" i="7"/>
  <c r="AD21" i="7"/>
  <c r="AE21" i="7" s="1"/>
  <c r="V27" i="7"/>
  <c r="AA27" i="7" s="1"/>
  <c r="R29" i="7"/>
  <c r="AD29" i="7"/>
  <c r="AE29" i="7" s="1"/>
  <c r="AD32" i="7"/>
  <c r="AE32" i="7" s="1"/>
  <c r="AD34" i="7"/>
  <c r="AE34" i="7" s="1"/>
  <c r="O36" i="7"/>
  <c r="V41" i="7"/>
  <c r="Y41" i="7" s="1"/>
  <c r="AC41" i="7" s="1"/>
  <c r="AH41" i="7"/>
  <c r="AJ41" i="7" s="1"/>
  <c r="R43" i="7"/>
  <c r="AD43" i="7"/>
  <c r="AE43" i="7" s="1"/>
  <c r="O45" i="7"/>
  <c r="P45" i="7" s="1"/>
  <c r="V49" i="7"/>
  <c r="AH49" i="7"/>
  <c r="AJ49" i="7" s="1"/>
  <c r="R51" i="7"/>
  <c r="AD51" i="7"/>
  <c r="AE51" i="7" s="1"/>
  <c r="O53" i="7"/>
  <c r="V57" i="7"/>
  <c r="AH57" i="7"/>
  <c r="AJ57" i="7" s="1"/>
  <c r="V12" i="7"/>
  <c r="Y12" i="7" s="1"/>
  <c r="AC12" i="7" s="1"/>
  <c r="AH12" i="7"/>
  <c r="AJ12" i="7" s="1"/>
  <c r="M18" i="7"/>
  <c r="V20" i="7"/>
  <c r="AH20" i="7"/>
  <c r="AJ20" i="7" s="1"/>
  <c r="M26" i="7"/>
  <c r="V28" i="7"/>
  <c r="AH28" i="7"/>
  <c r="AJ28" i="7" s="1"/>
  <c r="R32" i="7"/>
  <c r="R34" i="7"/>
  <c r="AA34" i="7" s="1"/>
  <c r="V13" i="7"/>
  <c r="R15" i="7"/>
  <c r="R60" i="7" s="1"/>
  <c r="V21" i="7"/>
  <c r="R23" i="7"/>
  <c r="V29" i="7"/>
  <c r="V32" i="7"/>
  <c r="V34" i="7"/>
  <c r="R36" i="7"/>
  <c r="V43" i="7"/>
  <c r="R45" i="7"/>
  <c r="V51" i="7"/>
  <c r="R53" i="7"/>
  <c r="M57" i="7"/>
  <c r="M10" i="7"/>
  <c r="O10" i="7" s="1"/>
  <c r="R37" i="7"/>
  <c r="AD37" i="7"/>
  <c r="AE37" i="7" s="1"/>
  <c r="R46" i="7"/>
  <c r="AD46" i="7"/>
  <c r="AE46" i="7" s="1"/>
  <c r="R54" i="7"/>
  <c r="AD54" i="7"/>
  <c r="AE54" i="7" s="1"/>
  <c r="R18" i="7"/>
  <c r="R26" i="7"/>
  <c r="V37" i="7"/>
  <c r="R40" i="7"/>
  <c r="V46" i="7"/>
  <c r="R48" i="7"/>
  <c r="Y48" i="7" s="1"/>
  <c r="V54" i="7"/>
  <c r="R56" i="7"/>
  <c r="AA56" i="7" s="1"/>
  <c r="R57" i="7"/>
  <c r="K29" i="26" l="1"/>
  <c r="S74" i="9"/>
  <c r="S80" i="9" s="1"/>
  <c r="S245" i="1" s="1"/>
  <c r="AJ43" i="26"/>
  <c r="AK43" i="26" s="1"/>
  <c r="K30" i="26"/>
  <c r="AJ30" i="26" s="1"/>
  <c r="AK30" i="26" s="1"/>
  <c r="K38" i="26"/>
  <c r="AJ28" i="26"/>
  <c r="T196" i="8"/>
  <c r="K204" i="8"/>
  <c r="Q297" i="8"/>
  <c r="Q198" i="8"/>
  <c r="Z198" i="8"/>
  <c r="AD198" i="8" s="1"/>
  <c r="AF198" i="8" s="1"/>
  <c r="W197" i="8"/>
  <c r="AI197" i="8"/>
  <c r="AK197" i="8" s="1"/>
  <c r="AE197" i="8"/>
  <c r="N197" i="8"/>
  <c r="S197" i="8"/>
  <c r="T197" i="8" s="1"/>
  <c r="Q196" i="8"/>
  <c r="Z196" i="8"/>
  <c r="AD196" i="8" s="1"/>
  <c r="AF196" i="8" s="1"/>
  <c r="Q199" i="8"/>
  <c r="Z199" i="8"/>
  <c r="AD199" i="8" s="1"/>
  <c r="AF199" i="8" s="1"/>
  <c r="AI204" i="8"/>
  <c r="AK204" i="8" s="1"/>
  <c r="S204" i="8"/>
  <c r="AE204" i="8"/>
  <c r="N204" i="8"/>
  <c r="W204" i="8"/>
  <c r="P54" i="8"/>
  <c r="AB118" i="8"/>
  <c r="Z120" i="8"/>
  <c r="AD120" i="8" s="1"/>
  <c r="AF120" i="8" s="1"/>
  <c r="AB117" i="8"/>
  <c r="Z119" i="8"/>
  <c r="AD119" i="8" s="1"/>
  <c r="AF119" i="8" s="1"/>
  <c r="P75" i="8"/>
  <c r="P77" i="8"/>
  <c r="Q77" i="8" s="1"/>
  <c r="Z74" i="8"/>
  <c r="AD74" i="8" s="1"/>
  <c r="AF74" i="8" s="1"/>
  <c r="P76" i="8"/>
  <c r="Q76" i="8" s="1"/>
  <c r="P27" i="8"/>
  <c r="Z27" i="8" s="1"/>
  <c r="P25" i="8"/>
  <c r="Z25" i="8" s="1"/>
  <c r="AB61" i="8"/>
  <c r="AD65" i="8"/>
  <c r="AF65" i="8" s="1"/>
  <c r="AB287" i="8"/>
  <c r="AD297" i="8"/>
  <c r="AF297" i="8" s="1"/>
  <c r="AB59" i="8"/>
  <c r="AB60" i="8"/>
  <c r="AD14" i="8"/>
  <c r="AF14" i="8" s="1"/>
  <c r="AB283" i="8"/>
  <c r="AB66" i="8"/>
  <c r="AB58" i="8"/>
  <c r="AB68" i="8"/>
  <c r="AB63" i="8"/>
  <c r="AA7" i="10"/>
  <c r="Y12" i="10"/>
  <c r="AA19" i="10"/>
  <c r="AA47" i="10"/>
  <c r="AA25" i="10"/>
  <c r="AA38" i="10"/>
  <c r="AA55" i="10"/>
  <c r="AA17" i="10"/>
  <c r="AA11" i="10"/>
  <c r="AA27" i="10"/>
  <c r="AA41" i="10"/>
  <c r="Y60" i="10"/>
  <c r="AA57" i="10"/>
  <c r="AA49" i="10"/>
  <c r="AB90" i="8"/>
  <c r="AB86" i="8"/>
  <c r="AB284" i="8"/>
  <c r="AB13" i="8"/>
  <c r="Z12" i="8"/>
  <c r="AD12" i="8" s="1"/>
  <c r="AF12" i="8" s="1"/>
  <c r="Z286" i="8"/>
  <c r="AD286" i="8" s="1"/>
  <c r="AF286" i="8" s="1"/>
  <c r="Z306" i="8"/>
  <c r="AD306" i="8" s="1"/>
  <c r="AB293" i="8"/>
  <c r="AB290" i="8"/>
  <c r="Z19" i="8"/>
  <c r="AD19" i="8" s="1"/>
  <c r="AF19" i="8" s="1"/>
  <c r="Z15" i="8"/>
  <c r="AD15" i="8" s="1"/>
  <c r="AF15" i="8" s="1"/>
  <c r="Z69" i="8"/>
  <c r="AD69" i="8" s="1"/>
  <c r="AF69" i="8" s="1"/>
  <c r="Z64" i="8"/>
  <c r="AD64" i="8" s="1"/>
  <c r="AF64" i="8" s="1"/>
  <c r="Z67" i="8"/>
  <c r="AD67" i="8" s="1"/>
  <c r="AF67" i="8" s="1"/>
  <c r="AB285" i="8"/>
  <c r="Z298" i="8"/>
  <c r="AD298" i="8" s="1"/>
  <c r="AF298" i="8" s="1"/>
  <c r="Q69" i="8"/>
  <c r="Z18" i="8"/>
  <c r="AB18" i="8" s="1"/>
  <c r="Q67" i="8"/>
  <c r="Q298" i="8"/>
  <c r="Z292" i="8"/>
  <c r="AD292" i="8" s="1"/>
  <c r="AF292" i="8" s="1"/>
  <c r="Z291" i="8"/>
  <c r="AD291" i="8" s="1"/>
  <c r="AF291" i="8" s="1"/>
  <c r="Z289" i="8"/>
  <c r="AD289" i="8" s="1"/>
  <c r="AB288" i="8"/>
  <c r="AB305" i="8"/>
  <c r="AB294" i="8"/>
  <c r="Q18" i="8"/>
  <c r="AB296" i="8"/>
  <c r="Z70" i="8"/>
  <c r="AD70" i="8" s="1"/>
  <c r="AF70" i="8" s="1"/>
  <c r="Q292" i="8"/>
  <c r="Q291" i="8"/>
  <c r="Z299" i="8"/>
  <c r="AD299" i="8" s="1"/>
  <c r="Q70" i="8"/>
  <c r="Z62" i="8"/>
  <c r="AD62" i="8" s="1"/>
  <c r="AF62" i="8" s="1"/>
  <c r="Q19" i="8"/>
  <c r="AB11" i="8"/>
  <c r="AB72" i="8"/>
  <c r="Q62" i="8"/>
  <c r="AB71" i="8"/>
  <c r="AA21" i="7"/>
  <c r="AA43" i="7"/>
  <c r="AC48" i="7"/>
  <c r="AA48" i="7"/>
  <c r="AA40" i="7"/>
  <c r="AA32" i="7"/>
  <c r="AA29" i="7"/>
  <c r="Y36" i="7"/>
  <c r="AC36" i="7" s="1"/>
  <c r="P25" i="7"/>
  <c r="O25" i="7"/>
  <c r="O18" i="7"/>
  <c r="P18" i="7"/>
  <c r="Y6" i="7"/>
  <c r="AA6" i="7"/>
  <c r="AA41" i="7"/>
  <c r="AA23" i="7"/>
  <c r="Y23" i="7"/>
  <c r="AC23" i="7" s="1"/>
  <c r="Y16" i="7"/>
  <c r="AC16" i="7" s="1"/>
  <c r="AA37" i="7"/>
  <c r="Y37" i="7"/>
  <c r="AC37" i="7" s="1"/>
  <c r="P55" i="7"/>
  <c r="O55" i="7"/>
  <c r="Y29" i="7"/>
  <c r="AC29" i="7" s="1"/>
  <c r="O44" i="7"/>
  <c r="P44" i="7" s="1"/>
  <c r="O47" i="7"/>
  <c r="P47" i="7" s="1"/>
  <c r="P23" i="7"/>
  <c r="AA15" i="7"/>
  <c r="Y15" i="7"/>
  <c r="AC15" i="7" s="1"/>
  <c r="P16" i="7"/>
  <c r="P37" i="7"/>
  <c r="AH60" i="7"/>
  <c r="Y19" i="7"/>
  <c r="AC19" i="7" s="1"/>
  <c r="Y9" i="7"/>
  <c r="AC9" i="7" s="1"/>
  <c r="Y21" i="7"/>
  <c r="AC21" i="7" s="1"/>
  <c r="P33" i="7"/>
  <c r="O33" i="7"/>
  <c r="O22" i="7"/>
  <c r="P22" i="7" s="1"/>
  <c r="AA20" i="7"/>
  <c r="Y46" i="7"/>
  <c r="AC46" i="7" s="1"/>
  <c r="Y24" i="7"/>
  <c r="AC24" i="7" s="1"/>
  <c r="Y32" i="7"/>
  <c r="AC32" i="7" s="1"/>
  <c r="AA12" i="7"/>
  <c r="Y45" i="7"/>
  <c r="AC45" i="7" s="1"/>
  <c r="AA45" i="7"/>
  <c r="Y28" i="7"/>
  <c r="AC28" i="7" s="1"/>
  <c r="AA28" i="7"/>
  <c r="P15" i="7"/>
  <c r="Y50" i="7"/>
  <c r="AC50" i="7" s="1"/>
  <c r="P36" i="7"/>
  <c r="Y43" i="7"/>
  <c r="AC43" i="7" s="1"/>
  <c r="P7" i="7"/>
  <c r="O7" i="7"/>
  <c r="Y13" i="7"/>
  <c r="AC13" i="7" s="1"/>
  <c r="Y10" i="7"/>
  <c r="AC10" i="7" s="1"/>
  <c r="AC27" i="7"/>
  <c r="Y17" i="7"/>
  <c r="AC17" i="7" s="1"/>
  <c r="Y51" i="7"/>
  <c r="AC51" i="7" s="1"/>
  <c r="V60" i="7"/>
  <c r="AC39" i="7"/>
  <c r="Y11" i="7"/>
  <c r="AC11" i="7" s="1"/>
  <c r="P8" i="7"/>
  <c r="O8" i="7"/>
  <c r="O35" i="7"/>
  <c r="P35" i="7" s="1"/>
  <c r="P57" i="7"/>
  <c r="O57" i="7"/>
  <c r="P52" i="7"/>
  <c r="O52" i="7"/>
  <c r="P17" i="7"/>
  <c r="Y42" i="7"/>
  <c r="AC42" i="7" s="1"/>
  <c r="AA42" i="7"/>
  <c r="O14" i="7"/>
  <c r="P14" i="7" s="1"/>
  <c r="Y40" i="7"/>
  <c r="AC40" i="7" s="1"/>
  <c r="AA39" i="7"/>
  <c r="O26" i="7"/>
  <c r="P26" i="7"/>
  <c r="Y53" i="7"/>
  <c r="AC53" i="7" s="1"/>
  <c r="AA53" i="7"/>
  <c r="Y54" i="7"/>
  <c r="AC54" i="7" s="1"/>
  <c r="O30" i="7"/>
  <c r="AJ60" i="7"/>
  <c r="P38" i="7"/>
  <c r="O38" i="7"/>
  <c r="O31" i="7"/>
  <c r="P31" i="7" s="1"/>
  <c r="P9" i="7"/>
  <c r="K46" i="26" l="1"/>
  <c r="AK28" i="26"/>
  <c r="E77" i="18"/>
  <c r="S88" i="9"/>
  <c r="S90" i="9" s="1"/>
  <c r="S94" i="9"/>
  <c r="N83" i="9"/>
  <c r="S202" i="8"/>
  <c r="AB199" i="8"/>
  <c r="P197" i="8"/>
  <c r="Q197" i="8" s="1"/>
  <c r="AB196" i="8"/>
  <c r="AB198" i="8"/>
  <c r="P204" i="8"/>
  <c r="Z204" i="8" s="1"/>
  <c r="Z54" i="8"/>
  <c r="AD54" i="8" s="1"/>
  <c r="AF54" i="8" s="1"/>
  <c r="Q54" i="8"/>
  <c r="AB120" i="8"/>
  <c r="AB119" i="8"/>
  <c r="AB74" i="8"/>
  <c r="Z77" i="8"/>
  <c r="AD77" i="8" s="1"/>
  <c r="AF77" i="8" s="1"/>
  <c r="Z75" i="8"/>
  <c r="AD75" i="8" s="1"/>
  <c r="AF75" i="8" s="1"/>
  <c r="Z76" i="8"/>
  <c r="AD76" i="8" s="1"/>
  <c r="AF76" i="8" s="1"/>
  <c r="Q75" i="8"/>
  <c r="Q25" i="8"/>
  <c r="Q27" i="8"/>
  <c r="AB25" i="8"/>
  <c r="AD25" i="8"/>
  <c r="AF25" i="8" s="1"/>
  <c r="AB27" i="8"/>
  <c r="AD27" i="8"/>
  <c r="AF27" i="8" s="1"/>
  <c r="AB289" i="8"/>
  <c r="AB69" i="8"/>
  <c r="AB298" i="8"/>
  <c r="AB70" i="8"/>
  <c r="AB299" i="8"/>
  <c r="AB292" i="8"/>
  <c r="AB15" i="8"/>
  <c r="AC12" i="10"/>
  <c r="AE12" i="10" s="1"/>
  <c r="AA12" i="10"/>
  <c r="T63" i="10"/>
  <c r="Y68" i="10"/>
  <c r="AB286" i="8"/>
  <c r="AD18" i="8"/>
  <c r="AF18" i="8" s="1"/>
  <c r="AB67" i="8"/>
  <c r="AB19" i="8"/>
  <c r="AB12" i="8"/>
  <c r="AB291" i="8"/>
  <c r="AB64" i="8"/>
  <c r="AB62" i="8"/>
  <c r="AB306" i="8"/>
  <c r="O60" i="7"/>
  <c r="AA16" i="7"/>
  <c r="Y18" i="7"/>
  <c r="AC18" i="7" s="1"/>
  <c r="Y38" i="7"/>
  <c r="AC38" i="7" s="1"/>
  <c r="Y8" i="7"/>
  <c r="AC8" i="7" s="1"/>
  <c r="AA50" i="7"/>
  <c r="Y33" i="7"/>
  <c r="AC33" i="7" s="1"/>
  <c r="AA25" i="7"/>
  <c r="Y25" i="7"/>
  <c r="AC25" i="7" s="1"/>
  <c r="AA13" i="7"/>
  <c r="AA17" i="7"/>
  <c r="AJ62" i="7"/>
  <c r="AJ64" i="7"/>
  <c r="Y26" i="7"/>
  <c r="AC26" i="7" s="1"/>
  <c r="AA52" i="7"/>
  <c r="Y52" i="7"/>
  <c r="AC52" i="7" s="1"/>
  <c r="AA10" i="7"/>
  <c r="AA24" i="7"/>
  <c r="Y55" i="7"/>
  <c r="AC55" i="7" s="1"/>
  <c r="AA36" i="7"/>
  <c r="AA19" i="7"/>
  <c r="AA47" i="7"/>
  <c r="Y47" i="7"/>
  <c r="AC47" i="7" s="1"/>
  <c r="AA31" i="7"/>
  <c r="Y31" i="7"/>
  <c r="AC31" i="7" s="1"/>
  <c r="Y22" i="7"/>
  <c r="AC22" i="7" s="1"/>
  <c r="AA22" i="7"/>
  <c r="Y14" i="7"/>
  <c r="AC14" i="7" s="1"/>
  <c r="AA14" i="7"/>
  <c r="AA54" i="7"/>
  <c r="Y35" i="7"/>
  <c r="AC35" i="7" s="1"/>
  <c r="AA51" i="7"/>
  <c r="Y44" i="7"/>
  <c r="AC44" i="7" s="1"/>
  <c r="Y30" i="7"/>
  <c r="AC30" i="7" s="1"/>
  <c r="P30" i="7"/>
  <c r="Y57" i="7"/>
  <c r="AC57" i="7" s="1"/>
  <c r="Y7" i="7"/>
  <c r="AC7" i="7" s="1"/>
  <c r="AE7" i="7" s="1"/>
  <c r="AA46" i="7"/>
  <c r="AA9" i="7"/>
  <c r="AC6" i="7"/>
  <c r="AE6" i="7" s="1"/>
  <c r="AA11" i="7"/>
  <c r="S96" i="9" l="1"/>
  <c r="Q204" i="8"/>
  <c r="AB204" i="8"/>
  <c r="AD204" i="8"/>
  <c r="AF204" i="8" s="1"/>
  <c r="Z197" i="8"/>
  <c r="AD197" i="8" s="1"/>
  <c r="AF197" i="8" s="1"/>
  <c r="AB54" i="8"/>
  <c r="AB75" i="8"/>
  <c r="AB77" i="8"/>
  <c r="AB76" i="8"/>
  <c r="Y70" i="10"/>
  <c r="Y74" i="10" s="1"/>
  <c r="AA7" i="7"/>
  <c r="AA8" i="7"/>
  <c r="AA57" i="7"/>
  <c r="AA35" i="7"/>
  <c r="AA38" i="7"/>
  <c r="AA55" i="7"/>
  <c r="AA44" i="7"/>
  <c r="AA18" i="7"/>
  <c r="Y60" i="7"/>
  <c r="AA30" i="7"/>
  <c r="AA26" i="7"/>
  <c r="AA33" i="7"/>
  <c r="G92" i="9" l="1"/>
  <c r="AB197" i="8"/>
  <c r="Y78" i="10"/>
  <c r="M72" i="10" s="1"/>
  <c r="T63" i="7"/>
  <c r="Y68" i="7"/>
  <c r="Y70" i="7" l="1"/>
  <c r="Y74" i="7" l="1"/>
  <c r="Y78" i="7" s="1"/>
  <c r="M72" i="7" s="1"/>
  <c r="D106" i="5" l="1"/>
  <c r="D111" i="5" s="1"/>
  <c r="D112" i="5" s="1"/>
  <c r="S2" i="5" s="1"/>
  <c r="N80" i="5"/>
  <c r="AB78" i="5"/>
  <c r="AD78" i="5" s="1"/>
  <c r="Y78" i="5"/>
  <c r="Q78" i="5"/>
  <c r="P78" i="5"/>
  <c r="M78" i="5"/>
  <c r="L78" i="5"/>
  <c r="H78" i="5"/>
  <c r="G78" i="5"/>
  <c r="I78" i="5" s="1"/>
  <c r="AB77" i="5"/>
  <c r="AD77" i="5" s="1"/>
  <c r="Y77" i="5"/>
  <c r="Q77" i="5"/>
  <c r="P77" i="5"/>
  <c r="M77" i="5"/>
  <c r="L77" i="5"/>
  <c r="H77" i="5"/>
  <c r="G77" i="5"/>
  <c r="AB76" i="5"/>
  <c r="AD76" i="5" s="1"/>
  <c r="Y76" i="5"/>
  <c r="Q76" i="5"/>
  <c r="P76" i="5"/>
  <c r="M76" i="5"/>
  <c r="L76" i="5"/>
  <c r="H76" i="5"/>
  <c r="G76" i="5"/>
  <c r="AB75" i="5"/>
  <c r="AD75" i="5" s="1"/>
  <c r="Y75" i="5"/>
  <c r="Q75" i="5"/>
  <c r="P75" i="5"/>
  <c r="M75" i="5"/>
  <c r="L75" i="5"/>
  <c r="H75" i="5"/>
  <c r="G75" i="5"/>
  <c r="AB68" i="5"/>
  <c r="AD68" i="5" s="1"/>
  <c r="Y68" i="5"/>
  <c r="M68" i="5"/>
  <c r="H68" i="5"/>
  <c r="AB66" i="5"/>
  <c r="AD66" i="5" s="1"/>
  <c r="Y66" i="5"/>
  <c r="M66" i="5"/>
  <c r="H66" i="5"/>
  <c r="AB58" i="5"/>
  <c r="AD58" i="5" s="1"/>
  <c r="Y58" i="5"/>
  <c r="P58" i="5"/>
  <c r="Q58" i="5" s="1"/>
  <c r="M58" i="5"/>
  <c r="H58" i="5"/>
  <c r="AB57" i="5"/>
  <c r="AD57" i="5" s="1"/>
  <c r="Y57" i="5"/>
  <c r="P57" i="5"/>
  <c r="Q57" i="5" s="1"/>
  <c r="M57" i="5"/>
  <c r="H57" i="5"/>
  <c r="AB56" i="5"/>
  <c r="AD56" i="5" s="1"/>
  <c r="Y56" i="5"/>
  <c r="P56" i="5"/>
  <c r="Q56" i="5" s="1"/>
  <c r="M56" i="5"/>
  <c r="H56" i="5"/>
  <c r="AB55" i="5"/>
  <c r="AD55" i="5" s="1"/>
  <c r="Y55" i="5"/>
  <c r="P55" i="5"/>
  <c r="Q55" i="5" s="1"/>
  <c r="M55" i="5"/>
  <c r="H55" i="5"/>
  <c r="AB45" i="5"/>
  <c r="AD45" i="5" s="1"/>
  <c r="Y45" i="5"/>
  <c r="Q45" i="5"/>
  <c r="M45" i="5"/>
  <c r="H45" i="5"/>
  <c r="I45" i="5"/>
  <c r="AB37" i="5"/>
  <c r="AD37" i="5" s="1"/>
  <c r="Y37" i="5"/>
  <c r="P37" i="5"/>
  <c r="Q37" i="5" s="1"/>
  <c r="M37" i="5"/>
  <c r="H37" i="5"/>
  <c r="AB36" i="5"/>
  <c r="AD36" i="5" s="1"/>
  <c r="Y36" i="5"/>
  <c r="P36" i="5"/>
  <c r="Q36" i="5" s="1"/>
  <c r="M36" i="5"/>
  <c r="H36" i="5"/>
  <c r="AB35" i="5"/>
  <c r="AD35" i="5" s="1"/>
  <c r="Y35" i="5"/>
  <c r="Q35" i="5"/>
  <c r="M35" i="5"/>
  <c r="H35" i="5"/>
  <c r="AB24" i="5"/>
  <c r="AD24" i="5" s="1"/>
  <c r="Y24" i="5"/>
  <c r="P24" i="5"/>
  <c r="Q24" i="5" s="1"/>
  <c r="M24" i="5"/>
  <c r="H24" i="5"/>
  <c r="AB23" i="5"/>
  <c r="AD23" i="5" s="1"/>
  <c r="Y23" i="5"/>
  <c r="P23" i="5"/>
  <c r="Q23" i="5" s="1"/>
  <c r="M23" i="5"/>
  <c r="H23" i="5"/>
  <c r="AB15" i="5"/>
  <c r="AD15" i="5" s="1"/>
  <c r="Y15" i="5"/>
  <c r="Q15" i="5"/>
  <c r="L15" i="5"/>
  <c r="M15" i="5" s="1"/>
  <c r="G15" i="5"/>
  <c r="I15" i="5" s="1"/>
  <c r="AB14" i="5"/>
  <c r="AD14" i="5" s="1"/>
  <c r="Y14" i="5"/>
  <c r="Q14" i="5"/>
  <c r="L14" i="5"/>
  <c r="M14" i="5" s="1"/>
  <c r="G14" i="5"/>
  <c r="H14" i="5" s="1"/>
  <c r="AB13" i="5"/>
  <c r="AD13" i="5" s="1"/>
  <c r="Y13" i="5"/>
  <c r="Q13" i="5"/>
  <c r="M13" i="5"/>
  <c r="H13" i="5"/>
  <c r="AB9" i="5"/>
  <c r="AD9" i="5" s="1"/>
  <c r="Y9" i="5"/>
  <c r="Q9" i="5"/>
  <c r="L9" i="5"/>
  <c r="S9" i="5" s="1"/>
  <c r="E6" i="19" s="1"/>
  <c r="H9" i="5"/>
  <c r="AB8" i="5"/>
  <c r="AD8" i="5" s="1"/>
  <c r="Y8" i="5"/>
  <c r="Q8" i="5"/>
  <c r="L8" i="5"/>
  <c r="M8" i="5" s="1"/>
  <c r="H8" i="5"/>
  <c r="AB7" i="5"/>
  <c r="AD7" i="5" s="1"/>
  <c r="Y7" i="5"/>
  <c r="P7" i="5"/>
  <c r="Q7" i="5" s="1"/>
  <c r="M7" i="5"/>
  <c r="H7" i="5"/>
  <c r="AB6" i="5"/>
  <c r="AD6" i="5" s="1"/>
  <c r="Y6" i="5"/>
  <c r="Q6" i="5"/>
  <c r="L6" i="5"/>
  <c r="M6" i="5" s="1"/>
  <c r="H6" i="5"/>
  <c r="AB5" i="5"/>
  <c r="AD5" i="5" s="1"/>
  <c r="Y5" i="5"/>
  <c r="Q5" i="5"/>
  <c r="L5" i="5"/>
  <c r="M5" i="5" s="1"/>
  <c r="H5" i="5"/>
  <c r="Q59" i="4"/>
  <c r="L59" i="4"/>
  <c r="M59" i="4" s="1"/>
  <c r="G59" i="4"/>
  <c r="Q58" i="4"/>
  <c r="L58" i="4"/>
  <c r="M58" i="4" s="1"/>
  <c r="G58" i="4"/>
  <c r="Q57" i="4"/>
  <c r="M57" i="4"/>
  <c r="H57" i="4"/>
  <c r="G57" i="4"/>
  <c r="Q56" i="4"/>
  <c r="L56" i="4"/>
  <c r="M56" i="4" s="1"/>
  <c r="G56" i="4"/>
  <c r="Q55" i="4"/>
  <c r="M55" i="4"/>
  <c r="G55" i="4"/>
  <c r="Q54" i="4"/>
  <c r="M54" i="4"/>
  <c r="G54" i="4"/>
  <c r="Q53" i="4"/>
  <c r="L53" i="4"/>
  <c r="M53" i="4" s="1"/>
  <c r="H53" i="4"/>
  <c r="Q52" i="4"/>
  <c r="H52" i="4"/>
  <c r="Q51" i="4"/>
  <c r="L51" i="4"/>
  <c r="M51" i="4" s="1"/>
  <c r="H51" i="4"/>
  <c r="Q50" i="4"/>
  <c r="L50" i="4"/>
  <c r="M50" i="4" s="1"/>
  <c r="G50" i="4"/>
  <c r="Q49" i="4"/>
  <c r="L49" i="4"/>
  <c r="M49" i="4" s="1"/>
  <c r="H49" i="4"/>
  <c r="Q48" i="4"/>
  <c r="L48" i="4"/>
  <c r="H48" i="4"/>
  <c r="Q47" i="4"/>
  <c r="L47" i="4"/>
  <c r="M47" i="4" s="1"/>
  <c r="H47" i="4"/>
  <c r="S46" i="4"/>
  <c r="U46" i="4" s="1"/>
  <c r="Q46" i="4"/>
  <c r="M46" i="4"/>
  <c r="H46" i="4"/>
  <c r="Q45" i="4"/>
  <c r="H45" i="4"/>
  <c r="D45" i="4"/>
  <c r="Q44" i="4"/>
  <c r="L44" i="4"/>
  <c r="M44" i="4" s="1"/>
  <c r="G44" i="4"/>
  <c r="Q43" i="4"/>
  <c r="L43" i="4"/>
  <c r="M43" i="4" s="1"/>
  <c r="G43" i="4"/>
  <c r="Q42" i="4"/>
  <c r="M42" i="4"/>
  <c r="G42" i="4"/>
  <c r="Q41" i="4"/>
  <c r="L41" i="4"/>
  <c r="M41" i="4" s="1"/>
  <c r="G41" i="4"/>
  <c r="Q40" i="4"/>
  <c r="L40" i="4"/>
  <c r="M40" i="4" s="1"/>
  <c r="H40" i="4"/>
  <c r="Q39" i="4"/>
  <c r="L39" i="4"/>
  <c r="M39" i="4" s="1"/>
  <c r="G39" i="4"/>
  <c r="Q38" i="4"/>
  <c r="H38" i="4"/>
  <c r="D38" i="4"/>
  <c r="Q37" i="4"/>
  <c r="L37" i="4"/>
  <c r="M37" i="4" s="1"/>
  <c r="H37" i="4"/>
  <c r="Q35" i="4"/>
  <c r="L35" i="4"/>
  <c r="M35" i="4" s="1"/>
  <c r="H35" i="4"/>
  <c r="Q34" i="4"/>
  <c r="L34" i="4"/>
  <c r="H34" i="4"/>
  <c r="Q33" i="4"/>
  <c r="L33" i="4"/>
  <c r="M33" i="4" s="1"/>
  <c r="H33" i="4"/>
  <c r="U31" i="4"/>
  <c r="Q31" i="4"/>
  <c r="M31" i="4"/>
  <c r="H31" i="4"/>
  <c r="U30" i="4"/>
  <c r="Q30" i="4"/>
  <c r="M30" i="4"/>
  <c r="H30" i="4"/>
  <c r="U29" i="4"/>
  <c r="Q29" i="4"/>
  <c r="M29" i="4"/>
  <c r="H29" i="4"/>
  <c r="Q28" i="4"/>
  <c r="H28" i="4"/>
  <c r="D28" i="4"/>
  <c r="Q27" i="4"/>
  <c r="H27" i="4"/>
  <c r="D27" i="4"/>
  <c r="U26" i="4"/>
  <c r="Q26" i="4"/>
  <c r="M26" i="4"/>
  <c r="H26" i="4"/>
  <c r="D26" i="4"/>
  <c r="Q25" i="4"/>
  <c r="L25" i="4"/>
  <c r="M25" i="4" s="1"/>
  <c r="H25" i="4"/>
  <c r="Q24" i="4"/>
  <c r="H24" i="4"/>
  <c r="L24" i="4"/>
  <c r="M24" i="4" s="1"/>
  <c r="D93" i="4"/>
  <c r="D98" i="4" s="1"/>
  <c r="D99" i="4" s="1"/>
  <c r="S2" i="4" s="1"/>
  <c r="V8" i="4" s="1"/>
  <c r="W8" i="4" s="1"/>
  <c r="N67" i="4"/>
  <c r="AB65" i="4"/>
  <c r="AD65" i="4" s="1"/>
  <c r="Y65" i="4"/>
  <c r="Q65" i="4"/>
  <c r="P65" i="4"/>
  <c r="M65" i="4"/>
  <c r="L65" i="4"/>
  <c r="H65" i="4"/>
  <c r="G65" i="4"/>
  <c r="I65" i="4" s="1"/>
  <c r="AB64" i="4"/>
  <c r="AD64" i="4" s="1"/>
  <c r="Y64" i="4"/>
  <c r="Q64" i="4"/>
  <c r="P64" i="4"/>
  <c r="M64" i="4"/>
  <c r="L64" i="4"/>
  <c r="H64" i="4"/>
  <c r="G64" i="4"/>
  <c r="AB63" i="4"/>
  <c r="AD63" i="4" s="1"/>
  <c r="Y63" i="4"/>
  <c r="Q63" i="4"/>
  <c r="P63" i="4"/>
  <c r="M63" i="4"/>
  <c r="L63" i="4"/>
  <c r="H63" i="4"/>
  <c r="G63" i="4"/>
  <c r="AB62" i="4"/>
  <c r="AD62" i="4" s="1"/>
  <c r="Y62" i="4"/>
  <c r="Q62" i="4"/>
  <c r="P62" i="4"/>
  <c r="M62" i="4"/>
  <c r="L62" i="4"/>
  <c r="H62" i="4"/>
  <c r="G62" i="4"/>
  <c r="AB22" i="4"/>
  <c r="AD22" i="4" s="1"/>
  <c r="Y22" i="4"/>
  <c r="Q22" i="4"/>
  <c r="M22" i="4"/>
  <c r="H22" i="4"/>
  <c r="AB20" i="4"/>
  <c r="AD20" i="4" s="1"/>
  <c r="Y20" i="4"/>
  <c r="Q20" i="4"/>
  <c r="M20" i="4"/>
  <c r="H20" i="4"/>
  <c r="AB18" i="4"/>
  <c r="AD18" i="4" s="1"/>
  <c r="Y18" i="4"/>
  <c r="Q18" i="4"/>
  <c r="M18" i="4"/>
  <c r="H18" i="4"/>
  <c r="AB16" i="4"/>
  <c r="AD16" i="4" s="1"/>
  <c r="Y16" i="4"/>
  <c r="Q16" i="4"/>
  <c r="M16" i="4"/>
  <c r="H16" i="4"/>
  <c r="AB14" i="4"/>
  <c r="AD14" i="4" s="1"/>
  <c r="Y14" i="4"/>
  <c r="Q14" i="4"/>
  <c r="M14" i="4"/>
  <c r="H14" i="4"/>
  <c r="AB12" i="4"/>
  <c r="AD12" i="4" s="1"/>
  <c r="Y12" i="4"/>
  <c r="P12" i="4"/>
  <c r="Q12" i="4" s="1"/>
  <c r="M12" i="4"/>
  <c r="H12" i="4"/>
  <c r="AB10" i="4"/>
  <c r="AD10" i="4" s="1"/>
  <c r="Y10" i="4"/>
  <c r="P10" i="4"/>
  <c r="Q10" i="4" s="1"/>
  <c r="M10" i="4"/>
  <c r="H10" i="4"/>
  <c r="AB7" i="4"/>
  <c r="AD7" i="4" s="1"/>
  <c r="Y7" i="4"/>
  <c r="P7" i="4"/>
  <c r="Q7" i="4" s="1"/>
  <c r="M7" i="4"/>
  <c r="H7" i="4"/>
  <c r="AB171" i="1"/>
  <c r="AD171" i="1" s="1"/>
  <c r="Y171" i="1"/>
  <c r="Q171" i="1"/>
  <c r="M171" i="1"/>
  <c r="H171" i="1"/>
  <c r="AB169" i="1"/>
  <c r="AD169" i="1" s="1"/>
  <c r="Y169" i="1"/>
  <c r="Q169" i="1"/>
  <c r="M169" i="1"/>
  <c r="H169" i="1"/>
  <c r="AB166" i="1"/>
  <c r="AD166" i="1" s="1"/>
  <c r="Y166" i="1"/>
  <c r="Q166" i="1"/>
  <c r="M166" i="1"/>
  <c r="H166" i="1"/>
  <c r="AB164" i="1"/>
  <c r="AD164" i="1" s="1"/>
  <c r="Y164" i="1"/>
  <c r="Q164" i="1"/>
  <c r="M164" i="1"/>
  <c r="H164" i="1"/>
  <c r="AB152" i="1"/>
  <c r="AD152" i="1" s="1"/>
  <c r="Y152" i="1"/>
  <c r="P152" i="1"/>
  <c r="Q152" i="1" s="1"/>
  <c r="M152" i="1"/>
  <c r="H152" i="1"/>
  <c r="AB151" i="1"/>
  <c r="AD151" i="1" s="1"/>
  <c r="Y151" i="1"/>
  <c r="P151" i="1"/>
  <c r="Q151" i="1" s="1"/>
  <c r="M151" i="1"/>
  <c r="H151" i="1"/>
  <c r="AB150" i="1"/>
  <c r="AD150" i="1" s="1"/>
  <c r="Y150" i="1"/>
  <c r="P150" i="1"/>
  <c r="Q150" i="1" s="1"/>
  <c r="M150" i="1"/>
  <c r="H150" i="1"/>
  <c r="AB145" i="1"/>
  <c r="AD145" i="1" s="1"/>
  <c r="Y145" i="1"/>
  <c r="Q145" i="1"/>
  <c r="M145" i="1"/>
  <c r="H145" i="1"/>
  <c r="AB136" i="1"/>
  <c r="AD136" i="1" s="1"/>
  <c r="Y136" i="1"/>
  <c r="P136" i="1"/>
  <c r="Q136" i="1" s="1"/>
  <c r="M136" i="1"/>
  <c r="H136" i="1"/>
  <c r="AB133" i="1"/>
  <c r="AD133" i="1" s="1"/>
  <c r="Y133" i="1"/>
  <c r="Q133" i="1"/>
  <c r="M133" i="1"/>
  <c r="H133" i="1"/>
  <c r="I133" i="1"/>
  <c r="AB124" i="1"/>
  <c r="AD124" i="1" s="1"/>
  <c r="Y124" i="1"/>
  <c r="P124" i="1"/>
  <c r="Q124" i="1" s="1"/>
  <c r="M124" i="1"/>
  <c r="H124" i="1"/>
  <c r="AB123" i="1"/>
  <c r="AD123" i="1" s="1"/>
  <c r="Y123" i="1"/>
  <c r="P123" i="1"/>
  <c r="Q123" i="1" s="1"/>
  <c r="M123" i="1"/>
  <c r="H123" i="1"/>
  <c r="AB122" i="1"/>
  <c r="AD122" i="1" s="1"/>
  <c r="Y122" i="1"/>
  <c r="Q122" i="1"/>
  <c r="M122" i="1"/>
  <c r="H122" i="1"/>
  <c r="AB111" i="1"/>
  <c r="AD111" i="1" s="1"/>
  <c r="Y111" i="1"/>
  <c r="P111" i="1"/>
  <c r="Q111" i="1" s="1"/>
  <c r="M111" i="1"/>
  <c r="H111" i="1"/>
  <c r="AB110" i="1"/>
  <c r="AD110" i="1" s="1"/>
  <c r="Y110" i="1"/>
  <c r="P110" i="1"/>
  <c r="Q110" i="1" s="1"/>
  <c r="M110" i="1"/>
  <c r="H110" i="1"/>
  <c r="AB109" i="1"/>
  <c r="AD109" i="1" s="1"/>
  <c r="Y109" i="1"/>
  <c r="P109" i="1"/>
  <c r="Q109" i="1" s="1"/>
  <c r="M109" i="1"/>
  <c r="H109" i="1"/>
  <c r="AB108" i="1"/>
  <c r="AD108" i="1" s="1"/>
  <c r="Y108" i="1"/>
  <c r="P108" i="1"/>
  <c r="Q108" i="1" s="1"/>
  <c r="M108" i="1"/>
  <c r="H108" i="1"/>
  <c r="AB107" i="1"/>
  <c r="AD107" i="1" s="1"/>
  <c r="Y107" i="1"/>
  <c r="Q107" i="1"/>
  <c r="M107" i="1"/>
  <c r="H107" i="1"/>
  <c r="AB82" i="1"/>
  <c r="AD82" i="1" s="1"/>
  <c r="Y82" i="1"/>
  <c r="Q82" i="1"/>
  <c r="M82" i="1"/>
  <c r="H82" i="1"/>
  <c r="AB72" i="1"/>
  <c r="AD72" i="1" s="1"/>
  <c r="Y72" i="1"/>
  <c r="Q72" i="1"/>
  <c r="M72" i="1"/>
  <c r="H72" i="1"/>
  <c r="AB69" i="1"/>
  <c r="AD69" i="1" s="1"/>
  <c r="Y69" i="1"/>
  <c r="Q69" i="1"/>
  <c r="L69" i="1"/>
  <c r="M69" i="1" s="1"/>
  <c r="G69" i="1"/>
  <c r="AB68" i="1"/>
  <c r="AD68" i="1" s="1"/>
  <c r="Y68" i="1"/>
  <c r="Q68" i="1"/>
  <c r="L68" i="1"/>
  <c r="M68" i="1" s="1"/>
  <c r="G68" i="1"/>
  <c r="I68" i="1" s="1"/>
  <c r="AB67" i="1"/>
  <c r="AD67" i="1" s="1"/>
  <c r="Y67" i="1"/>
  <c r="Q67" i="1"/>
  <c r="M67" i="1"/>
  <c r="H67" i="1"/>
  <c r="AB66" i="1"/>
  <c r="AD66" i="1" s="1"/>
  <c r="Y66" i="1"/>
  <c r="Q66" i="1"/>
  <c r="L66" i="1"/>
  <c r="M66" i="1" s="1"/>
  <c r="G66" i="1"/>
  <c r="H66" i="1" s="1"/>
  <c r="AB65" i="1"/>
  <c r="AD65" i="1" s="1"/>
  <c r="Y65" i="1"/>
  <c r="P65" i="1"/>
  <c r="Q65" i="1" s="1"/>
  <c r="M65" i="1"/>
  <c r="H65" i="1"/>
  <c r="AB64" i="1"/>
  <c r="AD64" i="1" s="1"/>
  <c r="Y64" i="1"/>
  <c r="P64" i="1"/>
  <c r="Q64" i="1" s="1"/>
  <c r="M64" i="1"/>
  <c r="H64" i="1"/>
  <c r="AB63" i="1"/>
  <c r="AD63" i="1" s="1"/>
  <c r="Y63" i="1"/>
  <c r="Q63" i="1"/>
  <c r="M63" i="1"/>
  <c r="H63" i="1"/>
  <c r="AB51" i="1"/>
  <c r="AD51" i="1" s="1"/>
  <c r="Y51" i="1"/>
  <c r="Q51" i="1"/>
  <c r="L51" i="1"/>
  <c r="M51" i="1" s="1"/>
  <c r="H51" i="1"/>
  <c r="AB50" i="1"/>
  <c r="AD50" i="1" s="1"/>
  <c r="Y50" i="1"/>
  <c r="Q50" i="1"/>
  <c r="L50" i="1"/>
  <c r="M50" i="1" s="1"/>
  <c r="H50" i="1"/>
  <c r="AB49" i="1"/>
  <c r="AD49" i="1" s="1"/>
  <c r="Y49" i="1"/>
  <c r="Q49" i="1"/>
  <c r="L49" i="1"/>
  <c r="M49" i="1" s="1"/>
  <c r="H49" i="1"/>
  <c r="AB48" i="1"/>
  <c r="AD48" i="1" s="1"/>
  <c r="Y48" i="1"/>
  <c r="Q48" i="1"/>
  <c r="M48" i="1"/>
  <c r="H48" i="1"/>
  <c r="AB47" i="1"/>
  <c r="AD47" i="1" s="1"/>
  <c r="Y47" i="1"/>
  <c r="Q47" i="1"/>
  <c r="L47" i="1"/>
  <c r="M47" i="1" s="1"/>
  <c r="H47" i="1"/>
  <c r="AB46" i="1"/>
  <c r="AD46" i="1" s="1"/>
  <c r="Y46" i="1"/>
  <c r="Q46" i="1"/>
  <c r="L46" i="1"/>
  <c r="M46" i="1" s="1"/>
  <c r="H46" i="1"/>
  <c r="AB45" i="1"/>
  <c r="AD45" i="1" s="1"/>
  <c r="Y45" i="1"/>
  <c r="Q45" i="1"/>
  <c r="L45" i="1"/>
  <c r="M45" i="1" s="1"/>
  <c r="H45" i="1"/>
  <c r="AB44" i="1"/>
  <c r="AD44" i="1" s="1"/>
  <c r="Y44" i="1"/>
  <c r="Q44" i="1"/>
  <c r="M44" i="1"/>
  <c r="H44" i="1"/>
  <c r="AB43" i="1"/>
  <c r="AD43" i="1" s="1"/>
  <c r="Y43" i="1"/>
  <c r="Q43" i="1"/>
  <c r="L43" i="1"/>
  <c r="M43" i="1" s="1"/>
  <c r="H43" i="1"/>
  <c r="AB42" i="1"/>
  <c r="AD42" i="1" s="1"/>
  <c r="Y42" i="1"/>
  <c r="Q42" i="1"/>
  <c r="L42" i="1"/>
  <c r="M42" i="1" s="1"/>
  <c r="H42" i="1"/>
  <c r="AB41" i="1"/>
  <c r="AD41" i="1" s="1"/>
  <c r="Y41" i="1"/>
  <c r="Q41" i="1"/>
  <c r="L41" i="1"/>
  <c r="M41" i="1" s="1"/>
  <c r="H41" i="1"/>
  <c r="AB40" i="1"/>
  <c r="AD40" i="1" s="1"/>
  <c r="Y40" i="1"/>
  <c r="Q40" i="1"/>
  <c r="L40" i="1"/>
  <c r="M40" i="1" s="1"/>
  <c r="H40" i="1"/>
  <c r="AB39" i="1"/>
  <c r="AD39" i="1" s="1"/>
  <c r="Y39" i="1"/>
  <c r="Q39" i="1"/>
  <c r="M39" i="1"/>
  <c r="H39" i="1"/>
  <c r="J39" i="1"/>
  <c r="AB38" i="1"/>
  <c r="AD38" i="1" s="1"/>
  <c r="Y38" i="1"/>
  <c r="Q38" i="1"/>
  <c r="L38" i="1"/>
  <c r="M38" i="1" s="1"/>
  <c r="H38" i="1"/>
  <c r="AB37" i="1"/>
  <c r="AD37" i="1" s="1"/>
  <c r="Y37" i="1"/>
  <c r="Q37" i="1"/>
  <c r="M37" i="1"/>
  <c r="H37" i="1"/>
  <c r="AB36" i="1"/>
  <c r="AD36" i="1" s="1"/>
  <c r="Y36" i="1"/>
  <c r="Q36" i="1"/>
  <c r="M36" i="1"/>
  <c r="H36" i="1"/>
  <c r="J36" i="1"/>
  <c r="AB35" i="1"/>
  <c r="AD35" i="1" s="1"/>
  <c r="Y35" i="1"/>
  <c r="Q35" i="1"/>
  <c r="M35" i="1"/>
  <c r="H35" i="1"/>
  <c r="AB34" i="1"/>
  <c r="AD34" i="1" s="1"/>
  <c r="Y34" i="1"/>
  <c r="P34" i="1"/>
  <c r="Q34" i="1" s="1"/>
  <c r="M34" i="1"/>
  <c r="H34" i="1"/>
  <c r="AB33" i="1"/>
  <c r="AD33" i="1" s="1"/>
  <c r="Y33" i="1"/>
  <c r="Q33" i="1"/>
  <c r="L33" i="1"/>
  <c r="M33" i="1" s="1"/>
  <c r="H33" i="1"/>
  <c r="AB32" i="1"/>
  <c r="AD32" i="1" s="1"/>
  <c r="Y32" i="1"/>
  <c r="Q32" i="1"/>
  <c r="M32" i="1"/>
  <c r="H32" i="1"/>
  <c r="AB23" i="1"/>
  <c r="AD23" i="1" s="1"/>
  <c r="Y23" i="1"/>
  <c r="Q23" i="1"/>
  <c r="M23" i="1"/>
  <c r="H23" i="1"/>
  <c r="AB22" i="1"/>
  <c r="AD22" i="1" s="1"/>
  <c r="Y22" i="1"/>
  <c r="Q22" i="1"/>
  <c r="L22" i="1"/>
  <c r="M22" i="1" s="1"/>
  <c r="G22" i="1"/>
  <c r="H22" i="1" s="1"/>
  <c r="I62" i="4" l="1"/>
  <c r="J62" i="4"/>
  <c r="I64" i="4"/>
  <c r="J64" i="4" s="1"/>
  <c r="I41" i="4"/>
  <c r="J41" i="4" s="1"/>
  <c r="I50" i="4"/>
  <c r="J50" i="4" s="1"/>
  <c r="I57" i="4"/>
  <c r="J57" i="4" s="1"/>
  <c r="J58" i="4"/>
  <c r="I58" i="4"/>
  <c r="H44" i="4"/>
  <c r="I44" i="4"/>
  <c r="J44" i="4" s="1"/>
  <c r="I56" i="4"/>
  <c r="J56" i="4" s="1"/>
  <c r="J42" i="4"/>
  <c r="I54" i="4"/>
  <c r="J54" i="4" s="1"/>
  <c r="I59" i="4"/>
  <c r="J59" i="4"/>
  <c r="I39" i="4"/>
  <c r="J39" i="4" s="1"/>
  <c r="H43" i="4"/>
  <c r="J43" i="4"/>
  <c r="I43" i="4"/>
  <c r="I55" i="4"/>
  <c r="J55" i="4" s="1"/>
  <c r="I69" i="1"/>
  <c r="J69" i="1" s="1"/>
  <c r="Q68" i="5"/>
  <c r="S68" i="5"/>
  <c r="E64" i="19" s="1"/>
  <c r="Q66" i="5"/>
  <c r="S66" i="5"/>
  <c r="E62" i="19" s="1"/>
  <c r="V52" i="5"/>
  <c r="W52" i="5" s="1"/>
  <c r="V51" i="5"/>
  <c r="W51" i="5" s="1"/>
  <c r="V49" i="5"/>
  <c r="W49" i="5" s="1"/>
  <c r="V50" i="5"/>
  <c r="W50" i="5" s="1"/>
  <c r="V2" i="5"/>
  <c r="V59" i="5"/>
  <c r="W59" i="5" s="1"/>
  <c r="V48" i="5"/>
  <c r="W48" i="5" s="1"/>
  <c r="V70" i="5"/>
  <c r="W70" i="5" s="1"/>
  <c r="V72" i="5"/>
  <c r="W72" i="5" s="1"/>
  <c r="H56" i="4"/>
  <c r="V20" i="5"/>
  <c r="W20" i="5" s="1"/>
  <c r="V17" i="5"/>
  <c r="W17" i="5" s="1"/>
  <c r="V18" i="5"/>
  <c r="W18" i="5" s="1"/>
  <c r="V19" i="5"/>
  <c r="W19" i="5" s="1"/>
  <c r="H15" i="5"/>
  <c r="V2" i="4"/>
  <c r="H39" i="4"/>
  <c r="H55" i="4"/>
  <c r="S25" i="4"/>
  <c r="U25" i="4" s="1"/>
  <c r="S47" i="4"/>
  <c r="U47" i="4" s="1"/>
  <c r="S33" i="4"/>
  <c r="U33" i="4" s="1"/>
  <c r="H41" i="4"/>
  <c r="M52" i="4"/>
  <c r="H54" i="4"/>
  <c r="V5" i="4"/>
  <c r="W5" i="4" s="1"/>
  <c r="L38" i="4"/>
  <c r="M38" i="4" s="1"/>
  <c r="H50" i="4"/>
  <c r="H59" i="4"/>
  <c r="V32" i="5"/>
  <c r="W32" i="5" s="1"/>
  <c r="V33" i="5"/>
  <c r="W33" i="5" s="1"/>
  <c r="V34" i="5"/>
  <c r="W34" i="5" s="1"/>
  <c r="V27" i="5"/>
  <c r="W27" i="5" s="1"/>
  <c r="V26" i="5"/>
  <c r="W26" i="5" s="1"/>
  <c r="V28" i="5"/>
  <c r="W28" i="5" s="1"/>
  <c r="V29" i="5"/>
  <c r="W29" i="5" s="1"/>
  <c r="V31" i="5"/>
  <c r="W31" i="5" s="1"/>
  <c r="V30" i="5"/>
  <c r="W30" i="5" s="1"/>
  <c r="H68" i="1"/>
  <c r="H69" i="1"/>
  <c r="V66" i="5"/>
  <c r="V11" i="5"/>
  <c r="W11" i="5" s="1"/>
  <c r="S23" i="5"/>
  <c r="J68" i="5"/>
  <c r="M9" i="5"/>
  <c r="S57" i="5"/>
  <c r="J57" i="5"/>
  <c r="U13" i="5"/>
  <c r="J13" i="5"/>
  <c r="S36" i="5"/>
  <c r="E32" i="19" s="1"/>
  <c r="J36" i="5"/>
  <c r="S45" i="5"/>
  <c r="E41" i="19" s="1"/>
  <c r="V56" i="5"/>
  <c r="J45" i="5"/>
  <c r="J56" i="5"/>
  <c r="I75" i="5"/>
  <c r="J75" i="5" s="1"/>
  <c r="J78" i="5"/>
  <c r="J9" i="5"/>
  <c r="J23" i="5"/>
  <c r="J58" i="5"/>
  <c r="J66" i="5"/>
  <c r="S6" i="5"/>
  <c r="J6" i="5"/>
  <c r="J150" i="1"/>
  <c r="J151" i="1"/>
  <c r="S68" i="1"/>
  <c r="J124" i="1"/>
  <c r="J109" i="1"/>
  <c r="J111" i="1"/>
  <c r="J44" i="1"/>
  <c r="J136" i="1"/>
  <c r="J123" i="1"/>
  <c r="J164" i="1"/>
  <c r="J42" i="1"/>
  <c r="J110" i="1"/>
  <c r="J23" i="1"/>
  <c r="J171" i="1"/>
  <c r="J145" i="1"/>
  <c r="J15" i="5"/>
  <c r="S15" i="5"/>
  <c r="E12" i="19" s="1"/>
  <c r="AD80" i="5"/>
  <c r="S55" i="5"/>
  <c r="E51" i="19" s="1"/>
  <c r="J55" i="5"/>
  <c r="U9" i="5"/>
  <c r="S24" i="5"/>
  <c r="J24" i="5"/>
  <c r="S8" i="5"/>
  <c r="J8" i="5"/>
  <c r="S37" i="5"/>
  <c r="AB80" i="5"/>
  <c r="V8" i="5"/>
  <c r="V24" i="5"/>
  <c r="V55" i="5"/>
  <c r="V75" i="5"/>
  <c r="V68" i="5"/>
  <c r="V76" i="5"/>
  <c r="V77" i="5"/>
  <c r="V78" i="5"/>
  <c r="V7" i="5"/>
  <c r="I7" i="5"/>
  <c r="J7" i="5" s="1"/>
  <c r="V6" i="5"/>
  <c r="V23" i="5"/>
  <c r="V36" i="5"/>
  <c r="J37" i="5"/>
  <c r="V45" i="5"/>
  <c r="S78" i="5"/>
  <c r="P80" i="5"/>
  <c r="V37" i="5"/>
  <c r="G80" i="5"/>
  <c r="V5" i="5"/>
  <c r="V35" i="5"/>
  <c r="S58" i="5"/>
  <c r="E54" i="19" s="1"/>
  <c r="V15" i="5"/>
  <c r="I14" i="5"/>
  <c r="J14" i="5" s="1"/>
  <c r="V14" i="5"/>
  <c r="S56" i="5"/>
  <c r="E52" i="19" s="1"/>
  <c r="V58" i="5"/>
  <c r="V9" i="5"/>
  <c r="W9" i="5" s="1"/>
  <c r="V13" i="5"/>
  <c r="V57" i="5"/>
  <c r="I77" i="5"/>
  <c r="I76" i="5"/>
  <c r="J76" i="5" s="1"/>
  <c r="U42" i="4"/>
  <c r="S57" i="4"/>
  <c r="U57" i="4" s="1"/>
  <c r="S39" i="4"/>
  <c r="U39" i="4" s="1"/>
  <c r="S58" i="4"/>
  <c r="U58" i="4" s="1"/>
  <c r="S41" i="4"/>
  <c r="U41" i="4" s="1"/>
  <c r="M34" i="4"/>
  <c r="M48" i="4"/>
  <c r="S24" i="4"/>
  <c r="L27" i="4"/>
  <c r="M27" i="4" s="1"/>
  <c r="L28" i="4"/>
  <c r="S35" i="4"/>
  <c r="U35" i="4" s="1"/>
  <c r="S37" i="4"/>
  <c r="U37" i="4" s="1"/>
  <c r="S40" i="4"/>
  <c r="U40" i="4" s="1"/>
  <c r="S49" i="4"/>
  <c r="U49" i="4" s="1"/>
  <c r="S51" i="4"/>
  <c r="U51" i="4" s="1"/>
  <c r="S53" i="4"/>
  <c r="U53" i="4" s="1"/>
  <c r="S54" i="4"/>
  <c r="U54" i="4" s="1"/>
  <c r="S55" i="4"/>
  <c r="U55" i="4" s="1"/>
  <c r="S34" i="4"/>
  <c r="L45" i="4"/>
  <c r="S48" i="4"/>
  <c r="U48" i="4" s="1"/>
  <c r="S56" i="4"/>
  <c r="U56" i="4" s="1"/>
  <c r="H42" i="4"/>
  <c r="H58" i="4"/>
  <c r="S62" i="4"/>
  <c r="U62" i="4" s="1"/>
  <c r="V22" i="4"/>
  <c r="J14" i="4"/>
  <c r="J65" i="4"/>
  <c r="AB67" i="4"/>
  <c r="AD67" i="4"/>
  <c r="J7" i="4"/>
  <c r="S22" i="4"/>
  <c r="V62" i="4"/>
  <c r="V63" i="4"/>
  <c r="V64" i="4"/>
  <c r="V65" i="4"/>
  <c r="P67" i="4"/>
  <c r="J10" i="4"/>
  <c r="V10" i="4"/>
  <c r="S16" i="4"/>
  <c r="E13" i="17" s="1"/>
  <c r="V20" i="4"/>
  <c r="V7" i="4"/>
  <c r="V18" i="4"/>
  <c r="G67" i="4"/>
  <c r="V16" i="4"/>
  <c r="V14" i="4"/>
  <c r="V12" i="4"/>
  <c r="S64" i="4"/>
  <c r="S65" i="4"/>
  <c r="I63" i="4"/>
  <c r="J63" i="4" s="1"/>
  <c r="J133" i="1"/>
  <c r="S133" i="1"/>
  <c r="J46" i="1"/>
  <c r="J122" i="1"/>
  <c r="S164" i="1"/>
  <c r="S165" i="1" s="1"/>
  <c r="J169" i="1"/>
  <c r="J107" i="1"/>
  <c r="S111" i="1"/>
  <c r="E108" i="2" s="1"/>
  <c r="S151" i="1"/>
  <c r="E148" i="2" s="1"/>
  <c r="S110" i="1"/>
  <c r="E107" i="2" s="1"/>
  <c r="S124" i="1"/>
  <c r="E121" i="2" s="1"/>
  <c r="J152" i="1"/>
  <c r="J68" i="1"/>
  <c r="S109" i="1"/>
  <c r="E106" i="2" s="1"/>
  <c r="S123" i="1"/>
  <c r="E120" i="2" s="1"/>
  <c r="AE171" i="1"/>
  <c r="S72" i="1"/>
  <c r="J72" i="1"/>
  <c r="S64" i="1"/>
  <c r="E61" i="2" s="1"/>
  <c r="J82" i="1"/>
  <c r="S69" i="1"/>
  <c r="J67" i="1"/>
  <c r="S65" i="1"/>
  <c r="E62" i="2" s="1"/>
  <c r="I66" i="1"/>
  <c r="U44" i="1"/>
  <c r="S41" i="1"/>
  <c r="E38" i="2" s="1"/>
  <c r="J41" i="1"/>
  <c r="S50" i="1"/>
  <c r="E47" i="2" s="1"/>
  <c r="J38" i="1"/>
  <c r="S38" i="1"/>
  <c r="E35" i="2" s="1"/>
  <c r="S43" i="1"/>
  <c r="E40" i="2" s="1"/>
  <c r="J43" i="1"/>
  <c r="S39" i="1"/>
  <c r="E36" i="2" s="1"/>
  <c r="S46" i="1"/>
  <c r="E43" i="2" s="1"/>
  <c r="J40" i="1"/>
  <c r="J47" i="1"/>
  <c r="S36" i="1"/>
  <c r="E33" i="2" s="1"/>
  <c r="J45" i="1"/>
  <c r="S51" i="1"/>
  <c r="E48" i="2" s="1"/>
  <c r="S42" i="1"/>
  <c r="E39" i="2" s="1"/>
  <c r="S49" i="1"/>
  <c r="E46" i="2" s="1"/>
  <c r="J33" i="1"/>
  <c r="S33" i="1"/>
  <c r="E30" i="2" s="1"/>
  <c r="I22" i="1"/>
  <c r="J35" i="1"/>
  <c r="S32" i="1"/>
  <c r="I34" i="1"/>
  <c r="J34" i="1" s="1"/>
  <c r="S23" i="1"/>
  <c r="E20" i="2" s="1"/>
  <c r="S50" i="4" l="1"/>
  <c r="U50" i="4" s="1"/>
  <c r="S23" i="4"/>
  <c r="E19" i="17"/>
  <c r="E29" i="2"/>
  <c r="E130" i="2"/>
  <c r="AE164" i="1"/>
  <c r="E161" i="2"/>
  <c r="AE68" i="1"/>
  <c r="E65" i="2"/>
  <c r="AE69" i="1"/>
  <c r="E66" i="2"/>
  <c r="AE72" i="1"/>
  <c r="E69" i="2"/>
  <c r="AE32" i="1"/>
  <c r="AE38" i="1"/>
  <c r="AE65" i="1"/>
  <c r="AE33" i="1"/>
  <c r="AE51" i="1"/>
  <c r="AE110" i="1"/>
  <c r="AE49" i="1"/>
  <c r="AE39" i="1"/>
  <c r="AE36" i="1"/>
  <c r="AE23" i="1"/>
  <c r="AE111" i="1"/>
  <c r="AE50" i="1"/>
  <c r="AE46" i="1"/>
  <c r="E19" i="19"/>
  <c r="S38" i="5"/>
  <c r="AE109" i="1"/>
  <c r="AE43" i="1"/>
  <c r="AE124" i="1"/>
  <c r="AE41" i="1"/>
  <c r="AE133" i="1"/>
  <c r="AE64" i="1"/>
  <c r="AE151" i="1"/>
  <c r="AE123" i="1"/>
  <c r="AE42" i="1"/>
  <c r="U78" i="5"/>
  <c r="E78" i="19"/>
  <c r="U8" i="5"/>
  <c r="E5" i="19"/>
  <c r="U6" i="5"/>
  <c r="E3" i="19"/>
  <c r="U24" i="5"/>
  <c r="E20" i="19"/>
  <c r="U57" i="5"/>
  <c r="E53" i="19"/>
  <c r="S69" i="5"/>
  <c r="U37" i="5"/>
  <c r="E33" i="19"/>
  <c r="E169" i="2"/>
  <c r="E162" i="2"/>
  <c r="U72" i="1"/>
  <c r="U68" i="1"/>
  <c r="S63" i="5"/>
  <c r="U45" i="5"/>
  <c r="S47" i="5"/>
  <c r="U23" i="5"/>
  <c r="U36" i="5"/>
  <c r="U16" i="4"/>
  <c r="S17" i="4"/>
  <c r="S59" i="4"/>
  <c r="U59" i="4" s="1"/>
  <c r="S38" i="4"/>
  <c r="U38" i="4" s="1"/>
  <c r="S14" i="4"/>
  <c r="E11" i="17" s="1"/>
  <c r="W57" i="5"/>
  <c r="S150" i="1"/>
  <c r="W13" i="5"/>
  <c r="S136" i="1"/>
  <c r="S137" i="1" s="1"/>
  <c r="W65" i="4"/>
  <c r="W22" i="4"/>
  <c r="S52" i="4"/>
  <c r="U52" i="4" s="1"/>
  <c r="W64" i="4"/>
  <c r="S36" i="4"/>
  <c r="W62" i="4"/>
  <c r="S43" i="4"/>
  <c r="U43" i="4" s="1"/>
  <c r="S75" i="5"/>
  <c r="W75" i="5" s="1"/>
  <c r="W68" i="5"/>
  <c r="W36" i="5"/>
  <c r="W23" i="5"/>
  <c r="W6" i="5"/>
  <c r="W56" i="5"/>
  <c r="W15" i="5"/>
  <c r="U15" i="5"/>
  <c r="U56" i="5"/>
  <c r="W45" i="5"/>
  <c r="U38" i="1"/>
  <c r="U32" i="1"/>
  <c r="U36" i="1"/>
  <c r="U124" i="1"/>
  <c r="U42" i="1"/>
  <c r="S145" i="1"/>
  <c r="S146" i="1" s="1"/>
  <c r="U39" i="1"/>
  <c r="S77" i="5"/>
  <c r="W77" i="5" s="1"/>
  <c r="U68" i="5"/>
  <c r="W35" i="5"/>
  <c r="S5" i="5"/>
  <c r="E2" i="19" s="1"/>
  <c r="W55" i="5"/>
  <c r="AD82" i="5"/>
  <c r="AD84" i="5" s="1"/>
  <c r="S14" i="5"/>
  <c r="E11" i="19" s="1"/>
  <c r="W8" i="5"/>
  <c r="I80" i="5"/>
  <c r="G85" i="5"/>
  <c r="G88" i="5" s="1"/>
  <c r="J35" i="5"/>
  <c r="J5" i="5"/>
  <c r="W58" i="5"/>
  <c r="W24" i="5"/>
  <c r="U58" i="5"/>
  <c r="S76" i="5"/>
  <c r="W76" i="5" s="1"/>
  <c r="S7" i="5"/>
  <c r="J77" i="5"/>
  <c r="W37" i="5"/>
  <c r="W78" i="5"/>
  <c r="U55" i="5"/>
  <c r="S28" i="4"/>
  <c r="U28" i="4" s="1"/>
  <c r="S27" i="4"/>
  <c r="U27" i="4" s="1"/>
  <c r="U34" i="4"/>
  <c r="M28" i="4"/>
  <c r="S45" i="4"/>
  <c r="S44" i="4"/>
  <c r="U44" i="4" s="1"/>
  <c r="U24" i="4"/>
  <c r="M45" i="4"/>
  <c r="S12" i="4"/>
  <c r="E9" i="17" s="1"/>
  <c r="S20" i="4"/>
  <c r="E17" i="17" s="1"/>
  <c r="U64" i="4"/>
  <c r="W16" i="4"/>
  <c r="S18" i="4"/>
  <c r="E15" i="17" s="1"/>
  <c r="G72" i="4"/>
  <c r="G75" i="4" s="1"/>
  <c r="S7" i="4"/>
  <c r="E4" i="17" s="1"/>
  <c r="U65" i="4"/>
  <c r="S10" i="4"/>
  <c r="E7" i="17" s="1"/>
  <c r="AD69" i="4"/>
  <c r="AD71" i="4" s="1"/>
  <c r="U22" i="4"/>
  <c r="J12" i="4"/>
  <c r="S63" i="4"/>
  <c r="U63" i="4" s="1"/>
  <c r="I67" i="4"/>
  <c r="S166" i="1"/>
  <c r="S168" i="1" s="1"/>
  <c r="S108" i="1"/>
  <c r="S126" i="1" s="1"/>
  <c r="U123" i="1"/>
  <c r="U171" i="1"/>
  <c r="S152" i="1"/>
  <c r="E149" i="2" s="1"/>
  <c r="U111" i="1"/>
  <c r="U109" i="1"/>
  <c r="U151" i="1"/>
  <c r="J166" i="1"/>
  <c r="J108" i="1"/>
  <c r="U164" i="1"/>
  <c r="U63" i="1"/>
  <c r="U82" i="1"/>
  <c r="U122" i="1"/>
  <c r="U133" i="1"/>
  <c r="U110" i="1"/>
  <c r="S66" i="1"/>
  <c r="S81" i="1" s="1"/>
  <c r="U65" i="1"/>
  <c r="U48" i="1"/>
  <c r="U69" i="1"/>
  <c r="J66" i="1"/>
  <c r="U64" i="1"/>
  <c r="J37" i="1"/>
  <c r="U41" i="1"/>
  <c r="S40" i="1"/>
  <c r="E37" i="2" s="1"/>
  <c r="S45" i="1"/>
  <c r="E42" i="2" s="1"/>
  <c r="U50" i="1"/>
  <c r="U46" i="1"/>
  <c r="U51" i="1"/>
  <c r="S47" i="1"/>
  <c r="E44" i="2" s="1"/>
  <c r="U43" i="1"/>
  <c r="U49" i="1"/>
  <c r="U33" i="1"/>
  <c r="S22" i="1"/>
  <c r="S34" i="1"/>
  <c r="J22" i="1"/>
  <c r="U23" i="1"/>
  <c r="S35" i="1"/>
  <c r="E32" i="2" s="1"/>
  <c r="I43" i="26" l="1"/>
  <c r="E20" i="17"/>
  <c r="I48" i="26"/>
  <c r="Z48" i="26" s="1"/>
  <c r="AA48" i="26" s="1"/>
  <c r="E23" i="17"/>
  <c r="AE34" i="1"/>
  <c r="E31" i="2"/>
  <c r="E147" i="2"/>
  <c r="S159" i="1"/>
  <c r="E156" i="2" s="1"/>
  <c r="AE22" i="1"/>
  <c r="S31" i="1"/>
  <c r="E28" i="2" s="1"/>
  <c r="E19" i="2"/>
  <c r="S56" i="1"/>
  <c r="E53" i="2" s="1"/>
  <c r="AE136" i="1"/>
  <c r="E133" i="2"/>
  <c r="AE145" i="1"/>
  <c r="E142" i="2"/>
  <c r="AE108" i="1"/>
  <c r="E105" i="2"/>
  <c r="AE66" i="1"/>
  <c r="E63" i="2"/>
  <c r="I40" i="26"/>
  <c r="E14" i="17"/>
  <c r="AE166" i="1"/>
  <c r="E163" i="2"/>
  <c r="AE152" i="1"/>
  <c r="AE47" i="1"/>
  <c r="AE45" i="1"/>
  <c r="AE35" i="1"/>
  <c r="AE150" i="1"/>
  <c r="AE40" i="1"/>
  <c r="E34" i="19"/>
  <c r="L32" i="26"/>
  <c r="AJ32" i="26" s="1"/>
  <c r="AK32" i="26" s="1"/>
  <c r="E59" i="19"/>
  <c r="L35" i="26"/>
  <c r="AJ35" i="26" s="1"/>
  <c r="AK35" i="26" s="1"/>
  <c r="E65" i="19"/>
  <c r="L39" i="26"/>
  <c r="AJ39" i="26" s="1"/>
  <c r="AK39" i="26" s="1"/>
  <c r="E43" i="19"/>
  <c r="L33" i="26"/>
  <c r="J41" i="26"/>
  <c r="AE41" i="26" s="1"/>
  <c r="AF41" i="26" s="1"/>
  <c r="J38" i="26"/>
  <c r="AE38" i="26" s="1"/>
  <c r="AF38" i="26" s="1"/>
  <c r="W7" i="5"/>
  <c r="E4" i="19"/>
  <c r="U136" i="1"/>
  <c r="E123" i="2"/>
  <c r="E143" i="2"/>
  <c r="E78" i="2"/>
  <c r="E165" i="2"/>
  <c r="E134" i="2"/>
  <c r="W66" i="5"/>
  <c r="S67" i="5"/>
  <c r="W14" i="5"/>
  <c r="S21" i="5"/>
  <c r="E18" i="19" s="1"/>
  <c r="W5" i="5"/>
  <c r="S10" i="5"/>
  <c r="U150" i="1"/>
  <c r="U108" i="1"/>
  <c r="W18" i="4"/>
  <c r="S19" i="4"/>
  <c r="U14" i="4"/>
  <c r="S15" i="4"/>
  <c r="W10" i="4"/>
  <c r="S11" i="4"/>
  <c r="W20" i="4"/>
  <c r="S21" i="4"/>
  <c r="W7" i="4"/>
  <c r="S9" i="4"/>
  <c r="W12" i="4"/>
  <c r="S13" i="4"/>
  <c r="W14" i="4"/>
  <c r="U75" i="5"/>
  <c r="S60" i="4"/>
  <c r="U66" i="5"/>
  <c r="U76" i="5"/>
  <c r="U14" i="5"/>
  <c r="U40" i="1"/>
  <c r="U145" i="1"/>
  <c r="U7" i="5"/>
  <c r="U77" i="5"/>
  <c r="U5" i="5"/>
  <c r="U35" i="5"/>
  <c r="U45" i="4"/>
  <c r="S32" i="4"/>
  <c r="U18" i="4"/>
  <c r="U20" i="4"/>
  <c r="U7" i="4"/>
  <c r="U10" i="4"/>
  <c r="U12" i="4"/>
  <c r="W63" i="4"/>
  <c r="U152" i="1"/>
  <c r="U107" i="1"/>
  <c r="U169" i="1"/>
  <c r="U166" i="1"/>
  <c r="U47" i="1"/>
  <c r="U67" i="1"/>
  <c r="U66" i="1"/>
  <c r="U45" i="1"/>
  <c r="U37" i="1"/>
  <c r="U22" i="1"/>
  <c r="U35" i="1"/>
  <c r="U34" i="1"/>
  <c r="D75" i="4" l="1"/>
  <c r="I30" i="26"/>
  <c r="Z30" i="26" s="1"/>
  <c r="AA30" i="26" s="1"/>
  <c r="E6" i="17"/>
  <c r="I31" i="26"/>
  <c r="E8" i="17"/>
  <c r="Z43" i="26"/>
  <c r="AA43" i="26" s="1"/>
  <c r="M43" i="26"/>
  <c r="Z40" i="26"/>
  <c r="AA40" i="26" s="1"/>
  <c r="M40" i="26"/>
  <c r="I39" i="26"/>
  <c r="Z39" i="26" s="1"/>
  <c r="AA39" i="26" s="1"/>
  <c r="E12" i="17"/>
  <c r="I41" i="26"/>
  <c r="Z41" i="26" s="1"/>
  <c r="AA41" i="26" s="1"/>
  <c r="E16" i="17"/>
  <c r="E7" i="19"/>
  <c r="L29" i="26"/>
  <c r="AJ29" i="26" s="1"/>
  <c r="AK29" i="26" s="1"/>
  <c r="I38" i="26"/>
  <c r="Z38" i="26" s="1"/>
  <c r="AA38" i="26" s="1"/>
  <c r="E10" i="17"/>
  <c r="I49" i="26"/>
  <c r="Z49" i="26" s="1"/>
  <c r="AA49" i="26" s="1"/>
  <c r="E24" i="17"/>
  <c r="I47" i="26"/>
  <c r="Z47" i="26" s="1"/>
  <c r="AA47" i="26" s="1"/>
  <c r="E22" i="17"/>
  <c r="I42" i="26"/>
  <c r="E18" i="17"/>
  <c r="E63" i="19"/>
  <c r="L38" i="26"/>
  <c r="AJ38" i="26" s="1"/>
  <c r="AK38" i="26" s="1"/>
  <c r="L46" i="26"/>
  <c r="AJ33" i="26"/>
  <c r="J29" i="26"/>
  <c r="AE29" i="26" s="1"/>
  <c r="AF29" i="26" s="1"/>
  <c r="J34" i="26"/>
  <c r="AE34" i="26" s="1"/>
  <c r="AF34" i="26" s="1"/>
  <c r="J32" i="26"/>
  <c r="AE32" i="26" s="1"/>
  <c r="AF32" i="26" s="1"/>
  <c r="J35" i="26"/>
  <c r="AE35" i="26" s="1"/>
  <c r="AF35" i="26" s="1"/>
  <c r="J39" i="26"/>
  <c r="AE39" i="26" s="1"/>
  <c r="AF39" i="26" s="1"/>
  <c r="J28" i="26"/>
  <c r="J33" i="26"/>
  <c r="AE33" i="26" s="1"/>
  <c r="AF33" i="26" s="1"/>
  <c r="J30" i="26"/>
  <c r="AE30" i="26" s="1"/>
  <c r="S61" i="4"/>
  <c r="L80" i="5"/>
  <c r="L67" i="4"/>
  <c r="Z31" i="26" l="1"/>
  <c r="AA31" i="26" s="1"/>
  <c r="M31" i="26"/>
  <c r="Q43" i="26"/>
  <c r="N43" i="26"/>
  <c r="AO43" i="26"/>
  <c r="AP43" i="26" s="1"/>
  <c r="AE28" i="26"/>
  <c r="AF28" i="26" s="1"/>
  <c r="M28" i="26"/>
  <c r="Q40" i="26"/>
  <c r="N40" i="26"/>
  <c r="AO40" i="26"/>
  <c r="AP40" i="26" s="1"/>
  <c r="M38" i="26"/>
  <c r="Q38" i="26" s="1"/>
  <c r="M41" i="26"/>
  <c r="S67" i="4"/>
  <c r="S81" i="4" s="1"/>
  <c r="E28" i="17" s="1"/>
  <c r="E26" i="17"/>
  <c r="Z42" i="26"/>
  <c r="I46" i="26"/>
  <c r="M42" i="26"/>
  <c r="Q42" i="26" s="1"/>
  <c r="AK33" i="26"/>
  <c r="AJ46" i="26"/>
  <c r="AK46" i="26" s="1"/>
  <c r="AF30" i="26"/>
  <c r="Q28" i="26"/>
  <c r="M29" i="26"/>
  <c r="Q29" i="26" s="1"/>
  <c r="M39" i="26"/>
  <c r="Q39" i="26" s="1"/>
  <c r="M35" i="26"/>
  <c r="Q35" i="26" s="1"/>
  <c r="M34" i="26"/>
  <c r="Q34" i="26" s="1"/>
  <c r="M33" i="26"/>
  <c r="Q33" i="26" s="1"/>
  <c r="M32" i="26"/>
  <c r="Q32" i="26" s="1"/>
  <c r="M30" i="26"/>
  <c r="Q30" i="26" s="1"/>
  <c r="S74" i="5"/>
  <c r="S80" i="5" s="1"/>
  <c r="S246" i="1" s="1"/>
  <c r="Q31" i="26" l="1"/>
  <c r="N31" i="26"/>
  <c r="AO31" i="26"/>
  <c r="AP31" i="26" s="1"/>
  <c r="AO38" i="26"/>
  <c r="AP38" i="26" s="1"/>
  <c r="N38" i="26"/>
  <c r="S75" i="4"/>
  <c r="S77" i="4" s="1"/>
  <c r="N70" i="4"/>
  <c r="N41" i="26"/>
  <c r="Q41" i="26"/>
  <c r="AO41" i="26"/>
  <c r="AP41" i="26" s="1"/>
  <c r="N33" i="26"/>
  <c r="AO33" i="26"/>
  <c r="AP33" i="26" s="1"/>
  <c r="N42" i="26"/>
  <c r="AO42" i="26"/>
  <c r="AP42" i="26" s="1"/>
  <c r="AA42" i="26"/>
  <c r="Z46" i="26"/>
  <c r="AA46" i="26" s="1"/>
  <c r="I53" i="26"/>
  <c r="Z53" i="26" s="1"/>
  <c r="AA53" i="26" s="1"/>
  <c r="I52" i="26"/>
  <c r="Z52" i="26" s="1"/>
  <c r="AA52" i="26" s="1"/>
  <c r="N32" i="26"/>
  <c r="AO32" i="26"/>
  <c r="AP32" i="26" s="1"/>
  <c r="N28" i="26"/>
  <c r="AO28" i="26"/>
  <c r="AP28" i="26" s="1"/>
  <c r="N30" i="26"/>
  <c r="AO30" i="26"/>
  <c r="AP30" i="26" s="1"/>
  <c r="N29" i="26"/>
  <c r="AO29" i="26"/>
  <c r="AP29" i="26" s="1"/>
  <c r="N35" i="26"/>
  <c r="AO35" i="26"/>
  <c r="AP35" i="26" s="1"/>
  <c r="N34" i="26"/>
  <c r="AO34" i="26"/>
  <c r="AP34" i="26" s="1"/>
  <c r="N39" i="26"/>
  <c r="AO39" i="26"/>
  <c r="AP39" i="26" s="1"/>
  <c r="E75" i="19"/>
  <c r="S94" i="5"/>
  <c r="S88" i="5"/>
  <c r="S90" i="5" s="1"/>
  <c r="N83" i="5"/>
  <c r="I55" i="26" l="1"/>
  <c r="S83" i="4"/>
  <c r="D77" i="4" s="1"/>
  <c r="E27" i="17"/>
  <c r="S96" i="5"/>
  <c r="G92" i="5" s="1"/>
  <c r="Z55" i="26" l="1"/>
  <c r="AA55" i="26" s="1"/>
  <c r="I67" i="26"/>
  <c r="D79" i="4"/>
  <c r="E30" i="17"/>
  <c r="G79" i="4"/>
  <c r="M236" i="1"/>
  <c r="H236" i="1"/>
  <c r="D236" i="1"/>
  <c r="Q235" i="1"/>
  <c r="L235" i="1"/>
  <c r="M235" i="1" s="1"/>
  <c r="G235" i="1"/>
  <c r="Q234" i="1"/>
  <c r="L234" i="1"/>
  <c r="M234" i="1" s="1"/>
  <c r="G234" i="1"/>
  <c r="Q233" i="1"/>
  <c r="M233" i="1"/>
  <c r="H233" i="1"/>
  <c r="G233" i="1"/>
  <c r="Q232" i="1"/>
  <c r="L232" i="1"/>
  <c r="M232" i="1" s="1"/>
  <c r="G232" i="1"/>
  <c r="Q231" i="1"/>
  <c r="M231" i="1"/>
  <c r="G231" i="1"/>
  <c r="S230" i="1"/>
  <c r="U230" i="1" s="1"/>
  <c r="Q230" i="1"/>
  <c r="M230" i="1"/>
  <c r="H230" i="1"/>
  <c r="Q229" i="1"/>
  <c r="M229" i="1"/>
  <c r="G229" i="1"/>
  <c r="Q228" i="1"/>
  <c r="L228" i="1"/>
  <c r="M228" i="1" s="1"/>
  <c r="G228" i="1"/>
  <c r="Q227" i="1"/>
  <c r="L227" i="1"/>
  <c r="M227" i="1" s="1"/>
  <c r="Q226" i="1"/>
  <c r="H226" i="1"/>
  <c r="Q225" i="1"/>
  <c r="L225" i="1"/>
  <c r="M225" i="1" s="1"/>
  <c r="H225" i="1"/>
  <c r="Q224" i="1"/>
  <c r="L224" i="1"/>
  <c r="M224" i="1" s="1"/>
  <c r="G224" i="1"/>
  <c r="Q223" i="1"/>
  <c r="L223" i="1"/>
  <c r="M223" i="1" s="1"/>
  <c r="H223" i="1"/>
  <c r="Q222" i="1"/>
  <c r="L222" i="1"/>
  <c r="M222" i="1" s="1"/>
  <c r="H222" i="1"/>
  <c r="Q221" i="1"/>
  <c r="L221" i="1"/>
  <c r="H221" i="1"/>
  <c r="Q220" i="1"/>
  <c r="L220" i="1"/>
  <c r="M220" i="1" s="1"/>
  <c r="H220" i="1"/>
  <c r="S219" i="1"/>
  <c r="U219" i="1" s="1"/>
  <c r="Q219" i="1"/>
  <c r="M219" i="1"/>
  <c r="H219" i="1"/>
  <c r="Q218" i="1"/>
  <c r="H218" i="1"/>
  <c r="D218" i="1"/>
  <c r="Q217" i="1"/>
  <c r="L217" i="1"/>
  <c r="M217" i="1" s="1"/>
  <c r="G217" i="1"/>
  <c r="Q216" i="1"/>
  <c r="L216" i="1"/>
  <c r="M216" i="1" s="1"/>
  <c r="G216" i="1"/>
  <c r="Q215" i="1"/>
  <c r="L215" i="1"/>
  <c r="S215" i="1" s="1"/>
  <c r="U215" i="1" s="1"/>
  <c r="H215" i="1"/>
  <c r="Q214" i="1"/>
  <c r="L214" i="1"/>
  <c r="M214" i="1" s="1"/>
  <c r="G214" i="1"/>
  <c r="Q213" i="1"/>
  <c r="L213" i="1"/>
  <c r="M213" i="1" s="1"/>
  <c r="G213" i="1"/>
  <c r="Q212" i="1"/>
  <c r="L212" i="1"/>
  <c r="H212" i="1"/>
  <c r="Q211" i="1"/>
  <c r="L211" i="1"/>
  <c r="M211" i="1" s="1"/>
  <c r="G211" i="1"/>
  <c r="Q210" i="1"/>
  <c r="H210" i="1"/>
  <c r="D210" i="1"/>
  <c r="L210" i="1" s="1"/>
  <c r="Q209" i="1"/>
  <c r="L209" i="1"/>
  <c r="H209" i="1"/>
  <c r="Q207" i="1"/>
  <c r="L207" i="1"/>
  <c r="H207" i="1"/>
  <c r="Q206" i="1"/>
  <c r="L206" i="1"/>
  <c r="S206" i="1" s="1"/>
  <c r="H206" i="1"/>
  <c r="Q205" i="1"/>
  <c r="L205" i="1"/>
  <c r="M205" i="1" s="1"/>
  <c r="H205" i="1"/>
  <c r="U203" i="1"/>
  <c r="Q203" i="1"/>
  <c r="M203" i="1"/>
  <c r="H203" i="1"/>
  <c r="U202" i="1"/>
  <c r="Q202" i="1"/>
  <c r="M202" i="1"/>
  <c r="H202" i="1"/>
  <c r="U201" i="1"/>
  <c r="Q201" i="1"/>
  <c r="M201" i="1"/>
  <c r="H201" i="1"/>
  <c r="Q200" i="1"/>
  <c r="H200" i="1"/>
  <c r="D200" i="1"/>
  <c r="Q199" i="1"/>
  <c r="H199" i="1"/>
  <c r="D199" i="1"/>
  <c r="U198" i="1"/>
  <c r="Q198" i="1"/>
  <c r="M198" i="1"/>
  <c r="H198" i="1"/>
  <c r="Q197" i="1"/>
  <c r="L197" i="1"/>
  <c r="M197" i="1" s="1"/>
  <c r="H197" i="1"/>
  <c r="Q196" i="1"/>
  <c r="H196" i="1"/>
  <c r="D196" i="1"/>
  <c r="L196" i="1" s="1"/>
  <c r="M196" i="1" s="1"/>
  <c r="Q195" i="1"/>
  <c r="L195" i="1"/>
  <c r="S195" i="1" s="1"/>
  <c r="H195" i="1"/>
  <c r="Q194" i="1"/>
  <c r="P194" i="1"/>
  <c r="M194" i="1"/>
  <c r="L194" i="1"/>
  <c r="H194" i="1"/>
  <c r="H224" i="1" l="1"/>
  <c r="I224" i="1"/>
  <c r="J224" i="1" s="1"/>
  <c r="H227" i="1"/>
  <c r="I227" i="1"/>
  <c r="J227" i="1" s="1"/>
  <c r="H232" i="1"/>
  <c r="I232" i="1"/>
  <c r="J232" i="1" s="1"/>
  <c r="H214" i="1"/>
  <c r="I214" i="1"/>
  <c r="J214" i="1" s="1"/>
  <c r="H228" i="1"/>
  <c r="I228" i="1"/>
  <c r="J228" i="1" s="1"/>
  <c r="I233" i="1"/>
  <c r="J233" i="1" s="1"/>
  <c r="H235" i="1"/>
  <c r="I235" i="1"/>
  <c r="J235" i="1" s="1"/>
  <c r="I211" i="1"/>
  <c r="J211" i="1" s="1"/>
  <c r="H217" i="1"/>
  <c r="I217" i="1"/>
  <c r="J217" i="1" s="1"/>
  <c r="H231" i="1"/>
  <c r="I231" i="1"/>
  <c r="S231" i="1" s="1"/>
  <c r="U231" i="1" s="1"/>
  <c r="I213" i="1"/>
  <c r="J213" i="1" s="1"/>
  <c r="H229" i="1"/>
  <c r="I229" i="1"/>
  <c r="J229" i="1" s="1"/>
  <c r="H216" i="1"/>
  <c r="I216" i="1"/>
  <c r="J216" i="1" s="1"/>
  <c r="H234" i="1"/>
  <c r="I234" i="1"/>
  <c r="J234" i="1" s="1"/>
  <c r="S205" i="1"/>
  <c r="H211" i="1"/>
  <c r="J194" i="1"/>
  <c r="M210" i="1"/>
  <c r="H213" i="1"/>
  <c r="U206" i="1"/>
  <c r="S196" i="1"/>
  <c r="M207" i="1"/>
  <c r="M209" i="1"/>
  <c r="M212" i="1"/>
  <c r="M221" i="1"/>
  <c r="S223" i="1"/>
  <c r="U223" i="1" s="1"/>
  <c r="S225" i="1"/>
  <c r="U225" i="1" s="1"/>
  <c r="S197" i="1"/>
  <c r="U197" i="1" s="1"/>
  <c r="U195" i="1"/>
  <c r="M206" i="1"/>
  <c r="M215" i="1"/>
  <c r="S222" i="1"/>
  <c r="U222" i="1" s="1"/>
  <c r="S224" i="1"/>
  <c r="U224" i="1" s="1"/>
  <c r="P236" i="1"/>
  <c r="Q236" i="1" s="1"/>
  <c r="M195" i="1"/>
  <c r="L199" i="1"/>
  <c r="L200" i="1"/>
  <c r="S207" i="1"/>
  <c r="S209" i="1"/>
  <c r="S210" i="1"/>
  <c r="U210" i="1" s="1"/>
  <c r="S212" i="1"/>
  <c r="U212" i="1" s="1"/>
  <c r="L218" i="1"/>
  <c r="M218" i="1" s="1"/>
  <c r="S221" i="1"/>
  <c r="U221" i="1" s="1"/>
  <c r="S213" i="1"/>
  <c r="U213" i="1" s="1"/>
  <c r="S220" i="1"/>
  <c r="U220" i="1" s="1"/>
  <c r="J231" i="1" l="1"/>
  <c r="S235" i="1"/>
  <c r="U235" i="1" s="1"/>
  <c r="S233" i="1"/>
  <c r="U233" i="1" s="1"/>
  <c r="U205" i="1"/>
  <c r="S208" i="1"/>
  <c r="U196" i="1"/>
  <c r="S211" i="1"/>
  <c r="U211" i="1" s="1"/>
  <c r="S229" i="1"/>
  <c r="U229" i="1" s="1"/>
  <c r="S232" i="1"/>
  <c r="U232" i="1" s="1"/>
  <c r="S194" i="1"/>
  <c r="U194" i="1" s="1"/>
  <c r="S234" i="1"/>
  <c r="U234" i="1" s="1"/>
  <c r="S227" i="1"/>
  <c r="U227" i="1" s="1"/>
  <c r="S228" i="1"/>
  <c r="U228" i="1" s="1"/>
  <c r="S216" i="1"/>
  <c r="U216" i="1" s="1"/>
  <c r="S217" i="1"/>
  <c r="U217" i="1" s="1"/>
  <c r="S199" i="1"/>
  <c r="U199" i="1" s="1"/>
  <c r="S214" i="1"/>
  <c r="U207" i="1"/>
  <c r="S200" i="1"/>
  <c r="U200" i="1" s="1"/>
  <c r="M199" i="1"/>
  <c r="M200" i="1"/>
  <c r="S218" i="1"/>
  <c r="U218" i="1" s="1"/>
  <c r="S236" i="1"/>
  <c r="U236" i="1" s="1"/>
  <c r="U209" i="1"/>
  <c r="S204" i="1" l="1"/>
  <c r="U214" i="1"/>
  <c r="H11" i="1" l="1"/>
  <c r="M11" i="1"/>
  <c r="Q11" i="1"/>
  <c r="Y11" i="1"/>
  <c r="AB11" i="1"/>
  <c r="AD11" i="1" s="1"/>
  <c r="H12" i="1"/>
  <c r="M12" i="1"/>
  <c r="Q12" i="1"/>
  <c r="Y12" i="1"/>
  <c r="AB12" i="1"/>
  <c r="AD12" i="1" s="1"/>
  <c r="H13" i="1"/>
  <c r="M13" i="1"/>
  <c r="Q13" i="1"/>
  <c r="Y13" i="1"/>
  <c r="AB13" i="1"/>
  <c r="AD13" i="1" s="1"/>
  <c r="J20" i="1"/>
  <c r="H20" i="1"/>
  <c r="M20" i="1"/>
  <c r="P20" i="1"/>
  <c r="Q20" i="1" s="1"/>
  <c r="Y20" i="1"/>
  <c r="AB20" i="1"/>
  <c r="AD20" i="1" s="1"/>
  <c r="J11" i="1" l="1"/>
  <c r="S11" i="1"/>
  <c r="J13" i="1"/>
  <c r="U12" i="1"/>
  <c r="S20" i="1"/>
  <c r="E17" i="2" s="1"/>
  <c r="J12" i="1"/>
  <c r="AE11" i="1" l="1"/>
  <c r="S21" i="1"/>
  <c r="E18" i="2" s="1"/>
  <c r="E8" i="2"/>
  <c r="AE20" i="1"/>
  <c r="U11" i="1"/>
  <c r="U20" i="1"/>
  <c r="S238" i="1" l="1"/>
  <c r="S192" i="1"/>
  <c r="J26" i="26"/>
  <c r="J46" i="26" s="1"/>
  <c r="U13" i="1"/>
  <c r="G240" i="1"/>
  <c r="M26" i="26" l="1"/>
  <c r="AE26" i="26"/>
  <c r="G1" i="2"/>
  <c r="E1" i="2"/>
  <c r="B1" i="2"/>
  <c r="AO26" i="26" l="1"/>
  <c r="AO46" i="26" s="1"/>
  <c r="AP46" i="26" s="1"/>
  <c r="Q26" i="26"/>
  <c r="AF26" i="26"/>
  <c r="AE46" i="26"/>
  <c r="AF46" i="26" s="1"/>
  <c r="N26" i="26"/>
  <c r="N46" i="26" s="1"/>
  <c r="M46" i="26"/>
  <c r="Q46" i="26" s="1"/>
  <c r="N244" i="1"/>
  <c r="AP26" i="26" l="1"/>
  <c r="Q242" i="1"/>
  <c r="P242" i="1"/>
  <c r="Q241" i="1"/>
  <c r="P241" i="1"/>
  <c r="Q240" i="1"/>
  <c r="P240" i="1"/>
  <c r="Q239" i="1"/>
  <c r="P239" i="1"/>
  <c r="P244" i="1" l="1"/>
  <c r="H242" i="1" l="1"/>
  <c r="H241" i="1"/>
  <c r="H240" i="1"/>
  <c r="H239" i="1"/>
  <c r="AB239" i="1"/>
  <c r="AD239" i="1" s="1"/>
  <c r="Y239" i="1"/>
  <c r="M239" i="1"/>
  <c r="L239" i="1"/>
  <c r="G239" i="1"/>
  <c r="I239" i="1" l="1"/>
  <c r="J239" i="1" s="1"/>
  <c r="S239" i="1" l="1"/>
  <c r="U239" i="1" l="1"/>
  <c r="G241" i="1"/>
  <c r="G242" i="1"/>
  <c r="D270" i="1"/>
  <c r="D275" i="1" s="1"/>
  <c r="D276" i="1" s="1"/>
  <c r="S2" i="1" s="1"/>
  <c r="V167" i="1" s="1"/>
  <c r="W167" i="1" s="1"/>
  <c r="AB240" i="1"/>
  <c r="AD240" i="1" s="1"/>
  <c r="AB241" i="1"/>
  <c r="AD241" i="1" s="1"/>
  <c r="AB242" i="1"/>
  <c r="AD242" i="1" s="1"/>
  <c r="L240" i="1"/>
  <c r="L241" i="1"/>
  <c r="L242" i="1"/>
  <c r="Y242" i="1"/>
  <c r="Y241" i="1"/>
  <c r="Y240" i="1"/>
  <c r="M240" i="1"/>
  <c r="M241" i="1"/>
  <c r="M242" i="1"/>
  <c r="V24" i="1" l="1"/>
  <c r="W24" i="1" s="1"/>
  <c r="V102" i="1"/>
  <c r="W102" i="1" s="1"/>
  <c r="V71" i="1"/>
  <c r="W71" i="1" s="1"/>
  <c r="V70" i="1"/>
  <c r="W70" i="1" s="1"/>
  <c r="V153" i="1"/>
  <c r="W153" i="1" s="1"/>
  <c r="V154" i="1"/>
  <c r="W154" i="1" s="1"/>
  <c r="V91" i="1"/>
  <c r="W91" i="1" s="1"/>
  <c r="V27" i="1"/>
  <c r="W27" i="1" s="1"/>
  <c r="V100" i="1"/>
  <c r="W100" i="1" s="1"/>
  <c r="V97" i="1"/>
  <c r="W97" i="1" s="1"/>
  <c r="V78" i="1"/>
  <c r="W78" i="1" s="1"/>
  <c r="V101" i="1"/>
  <c r="W101" i="1" s="1"/>
  <c r="V83" i="1"/>
  <c r="W83" i="1" s="1"/>
  <c r="V74" i="1"/>
  <c r="W74" i="1" s="1"/>
  <c r="V99" i="1"/>
  <c r="W99" i="1" s="1"/>
  <c r="V96" i="1"/>
  <c r="W96" i="1" s="1"/>
  <c r="V84" i="1"/>
  <c r="W84" i="1" s="1"/>
  <c r="V75" i="1"/>
  <c r="W75" i="1" s="1"/>
  <c r="V73" i="1"/>
  <c r="W73" i="1" s="1"/>
  <c r="V85" i="1"/>
  <c r="W85" i="1" s="1"/>
  <c r="V79" i="1"/>
  <c r="W79" i="1" s="1"/>
  <c r="V98" i="1"/>
  <c r="W98" i="1" s="1"/>
  <c r="V76" i="1"/>
  <c r="W76" i="1" s="1"/>
  <c r="V86" i="1"/>
  <c r="W86" i="1" s="1"/>
  <c r="V77" i="1"/>
  <c r="W77" i="1" s="1"/>
  <c r="V80" i="1"/>
  <c r="W80" i="1" s="1"/>
  <c r="V19" i="1"/>
  <c r="W19" i="1" s="1"/>
  <c r="V18" i="1"/>
  <c r="W18" i="1" s="1"/>
  <c r="V14" i="1"/>
  <c r="W14" i="1" s="1"/>
  <c r="V15" i="1"/>
  <c r="W15" i="1" s="1"/>
  <c r="V17" i="1"/>
  <c r="W17" i="1" s="1"/>
  <c r="V16" i="1"/>
  <c r="W16" i="1" s="1"/>
  <c r="V120" i="1"/>
  <c r="W120" i="1" s="1"/>
  <c r="V115" i="1"/>
  <c r="W115" i="1" s="1"/>
  <c r="V121" i="1"/>
  <c r="W121" i="1" s="1"/>
  <c r="V117" i="1"/>
  <c r="W117" i="1" s="1"/>
  <c r="V116" i="1"/>
  <c r="W116" i="1" s="1"/>
  <c r="V118" i="1"/>
  <c r="W118" i="1" s="1"/>
  <c r="V119" i="1"/>
  <c r="W119" i="1" s="1"/>
  <c r="V114" i="1"/>
  <c r="W114" i="1" s="1"/>
  <c r="V113" i="1"/>
  <c r="W113" i="1" s="1"/>
  <c r="V124" i="1"/>
  <c r="W124" i="1" s="1"/>
  <c r="V109" i="1"/>
  <c r="W109" i="1" s="1"/>
  <c r="V67" i="1"/>
  <c r="W67" i="1" s="1"/>
  <c r="V32" i="1"/>
  <c r="W32" i="1" s="1"/>
  <c r="V22" i="1"/>
  <c r="W22" i="1" s="1"/>
  <c r="V69" i="1"/>
  <c r="W69" i="1" s="1"/>
  <c r="V152" i="1"/>
  <c r="W152" i="1" s="1"/>
  <c r="V123" i="1"/>
  <c r="W123" i="1" s="1"/>
  <c r="V82" i="1"/>
  <c r="W82" i="1" s="1"/>
  <c r="V51" i="1"/>
  <c r="W51" i="1" s="1"/>
  <c r="V44" i="1"/>
  <c r="W44" i="1" s="1"/>
  <c r="V40" i="1"/>
  <c r="W40" i="1" s="1"/>
  <c r="V150" i="1"/>
  <c r="W150" i="1" s="1"/>
  <c r="V36" i="1"/>
  <c r="W36" i="1" s="1"/>
  <c r="V169" i="1"/>
  <c r="W169" i="1" s="1"/>
  <c r="V151" i="1"/>
  <c r="W151" i="1" s="1"/>
  <c r="V136" i="1"/>
  <c r="W136" i="1" s="1"/>
  <c r="V66" i="1"/>
  <c r="W66" i="1" s="1"/>
  <c r="V50" i="1"/>
  <c r="W50" i="1" s="1"/>
  <c r="V33" i="1"/>
  <c r="W33" i="1" s="1"/>
  <c r="V107" i="1"/>
  <c r="W107" i="1" s="1"/>
  <c r="V47" i="1"/>
  <c r="W47" i="1" s="1"/>
  <c r="V42" i="1"/>
  <c r="W42" i="1" s="1"/>
  <c r="V108" i="1"/>
  <c r="W108" i="1" s="1"/>
  <c r="V49" i="1"/>
  <c r="W49" i="1" s="1"/>
  <c r="V41" i="1"/>
  <c r="W41" i="1" s="1"/>
  <c r="V111" i="1"/>
  <c r="W111" i="1" s="1"/>
  <c r="V64" i="1"/>
  <c r="W64" i="1" s="1"/>
  <c r="V166" i="1"/>
  <c r="W166" i="1" s="1"/>
  <c r="V133" i="1"/>
  <c r="W133" i="1" s="1"/>
  <c r="V122" i="1"/>
  <c r="W122" i="1" s="1"/>
  <c r="V72" i="1"/>
  <c r="W72" i="1" s="1"/>
  <c r="V65" i="1"/>
  <c r="W65" i="1" s="1"/>
  <c r="V48" i="1"/>
  <c r="W48" i="1" s="1"/>
  <c r="V37" i="1"/>
  <c r="W37" i="1" s="1"/>
  <c r="V35" i="1"/>
  <c r="W35" i="1" s="1"/>
  <c r="V34" i="1"/>
  <c r="W34" i="1" s="1"/>
  <c r="V164" i="1"/>
  <c r="W164" i="1" s="1"/>
  <c r="V68" i="1"/>
  <c r="W68" i="1" s="1"/>
  <c r="V63" i="1"/>
  <c r="W63" i="1" s="1"/>
  <c r="V46" i="1"/>
  <c r="W46" i="1" s="1"/>
  <c r="V38" i="1"/>
  <c r="W38" i="1" s="1"/>
  <c r="V43" i="1"/>
  <c r="W43" i="1" s="1"/>
  <c r="V39" i="1"/>
  <c r="W39" i="1" s="1"/>
  <c r="V23" i="1"/>
  <c r="W23" i="1" s="1"/>
  <c r="V171" i="1"/>
  <c r="W171" i="1" s="1"/>
  <c r="V145" i="1"/>
  <c r="W145" i="1" s="1"/>
  <c r="V110" i="1"/>
  <c r="W110" i="1" s="1"/>
  <c r="V45" i="1"/>
  <c r="W45" i="1" s="1"/>
  <c r="V20" i="1"/>
  <c r="W20" i="1" s="1"/>
  <c r="V13" i="1"/>
  <c r="W13" i="1" s="1"/>
  <c r="V12" i="1"/>
  <c r="W12" i="1" s="1"/>
  <c r="V11" i="1"/>
  <c r="W11" i="1" s="1"/>
  <c r="I241" i="1"/>
  <c r="J241" i="1" s="1"/>
  <c r="I240" i="1"/>
  <c r="J240" i="1" s="1"/>
  <c r="I242" i="1"/>
  <c r="J242" i="1" s="1"/>
  <c r="G244" i="1"/>
  <c r="D226" i="1" s="1"/>
  <c r="V239" i="1"/>
  <c r="W239" i="1" s="1"/>
  <c r="V2" i="1"/>
  <c r="V242" i="1"/>
  <c r="V240" i="1"/>
  <c r="V241" i="1"/>
  <c r="L226" i="1" l="1"/>
  <c r="S242" i="1"/>
  <c r="W242" i="1" s="1"/>
  <c r="S240" i="1"/>
  <c r="G249" i="1"/>
  <c r="G252" i="1" s="1"/>
  <c r="S241" i="1"/>
  <c r="I244" i="1"/>
  <c r="U241" i="1" l="1"/>
  <c r="U240" i="1"/>
  <c r="S226" i="1"/>
  <c r="S237" i="1" s="1"/>
  <c r="M226" i="1"/>
  <c r="W241" i="1"/>
  <c r="U242" i="1"/>
  <c r="W240" i="1"/>
  <c r="S244" i="1" l="1"/>
  <c r="D252" i="1"/>
  <c r="U226" i="1"/>
  <c r="AD244" i="1"/>
  <c r="AD246" i="1" s="1"/>
  <c r="AD248" i="1" s="1"/>
  <c r="AB244" i="1"/>
  <c r="L244" i="1"/>
  <c r="E194" i="2" l="1"/>
  <c r="S250" i="1"/>
  <c r="AF245" i="1" l="1"/>
  <c r="AF269" i="1" s="1"/>
  <c r="K47" i="26" s="1"/>
  <c r="AF246" i="1"/>
  <c r="AG269" i="1" s="1"/>
  <c r="AF244" i="1"/>
  <c r="AE269" i="1" s="1"/>
  <c r="AE24" i="8"/>
  <c r="W24" i="8"/>
  <c r="AI24" i="8"/>
  <c r="AK24" i="8" s="1"/>
  <c r="N24" i="8"/>
  <c r="E71" i="19" l="1"/>
  <c r="L47" i="26"/>
  <c r="AJ47" i="26" s="1"/>
  <c r="AK47" i="26" s="1"/>
  <c r="AG271" i="1"/>
  <c r="E190" i="2"/>
  <c r="J47" i="26"/>
  <c r="AF270" i="1"/>
  <c r="AF271" i="1"/>
  <c r="AG270" i="1"/>
  <c r="AE270" i="1"/>
  <c r="AE271" i="1"/>
  <c r="E73" i="18"/>
  <c r="T24" i="8"/>
  <c r="S29" i="8"/>
  <c r="P24" i="8"/>
  <c r="Z24" i="8" s="1"/>
  <c r="AE47" i="26" l="1"/>
  <c r="AF47" i="26" s="1"/>
  <c r="M47" i="26"/>
  <c r="E73" i="19"/>
  <c r="L49" i="26"/>
  <c r="E72" i="19"/>
  <c r="L48" i="26"/>
  <c r="E75" i="18"/>
  <c r="K49" i="26"/>
  <c r="E74" i="18"/>
  <c r="K48" i="26"/>
  <c r="E191" i="2"/>
  <c r="J48" i="26"/>
  <c r="E192" i="2"/>
  <c r="J49" i="26"/>
  <c r="AF272" i="1"/>
  <c r="AG272" i="1"/>
  <c r="AE272" i="1"/>
  <c r="Q24" i="8"/>
  <c r="AD24" i="8"/>
  <c r="AF24" i="8" s="1"/>
  <c r="AB24" i="8"/>
  <c r="S309" i="8"/>
  <c r="S245" i="8"/>
  <c r="W309" i="8"/>
  <c r="W245" i="8"/>
  <c r="AI245" i="8"/>
  <c r="AI309" i="8" s="1"/>
  <c r="N309" i="8"/>
  <c r="N314" i="8" s="1"/>
  <c r="N245" i="8"/>
  <c r="P245" i="8" s="1"/>
  <c r="AE245" i="8"/>
  <c r="AO47" i="26" l="1"/>
  <c r="AP47" i="26" s="1"/>
  <c r="Q47" i="26"/>
  <c r="N247" i="1"/>
  <c r="L52" i="26"/>
  <c r="AE49" i="26"/>
  <c r="AF49" i="26" s="1"/>
  <c r="M49" i="26"/>
  <c r="M48" i="26"/>
  <c r="L53" i="26"/>
  <c r="AJ48" i="26"/>
  <c r="AK48" i="26" s="1"/>
  <c r="AJ49" i="26"/>
  <c r="AK49" i="26" s="1"/>
  <c r="AE48" i="26"/>
  <c r="AF48" i="26" s="1"/>
  <c r="K52" i="26"/>
  <c r="K53" i="26"/>
  <c r="S253" i="1"/>
  <c r="S257" i="1"/>
  <c r="E79" i="18" s="1"/>
  <c r="S254" i="1"/>
  <c r="S258" i="1"/>
  <c r="E77" i="19" s="1"/>
  <c r="S252" i="1"/>
  <c r="S256" i="1"/>
  <c r="E196" i="2" s="1"/>
  <c r="J52" i="26"/>
  <c r="N47" i="26"/>
  <c r="J53" i="26"/>
  <c r="AE274" i="1"/>
  <c r="P309" i="8"/>
  <c r="Z245" i="8"/>
  <c r="Q245" i="8"/>
  <c r="AK245" i="8"/>
  <c r="AK309" i="8" s="1"/>
  <c r="AO48" i="26" l="1"/>
  <c r="AP48" i="26" s="1"/>
  <c r="Q48" i="26"/>
  <c r="AO49" i="26"/>
  <c r="AP49" i="26" s="1"/>
  <c r="Q49" i="26"/>
  <c r="AJ52" i="26"/>
  <c r="AK52" i="26" s="1"/>
  <c r="N49" i="26"/>
  <c r="L55" i="26"/>
  <c r="AJ53" i="26"/>
  <c r="AK53" i="26" s="1"/>
  <c r="N48" i="26"/>
  <c r="AE53" i="26"/>
  <c r="AF53" i="26" s="1"/>
  <c r="M53" i="26"/>
  <c r="AE52" i="26"/>
  <c r="AF52" i="26" s="1"/>
  <c r="M52" i="26"/>
  <c r="S262" i="1"/>
  <c r="K55" i="26"/>
  <c r="S261" i="1"/>
  <c r="E81" i="18" s="1"/>
  <c r="S260" i="1"/>
  <c r="E195" i="2"/>
  <c r="E76" i="19"/>
  <c r="E78" i="18"/>
  <c r="J55" i="26"/>
  <c r="AK311" i="8"/>
  <c r="AK313" i="8" s="1"/>
  <c r="Z309" i="8"/>
  <c r="AD245" i="8"/>
  <c r="AF245" i="8" s="1"/>
  <c r="AB245" i="8"/>
  <c r="AO52" i="26" l="1"/>
  <c r="AP52" i="26" s="1"/>
  <c r="Q52" i="26"/>
  <c r="AO53" i="26"/>
  <c r="AP53" i="26" s="1"/>
  <c r="Q53" i="26"/>
  <c r="AJ55" i="26"/>
  <c r="AK55" i="26" s="1"/>
  <c r="L67" i="26"/>
  <c r="N52" i="26"/>
  <c r="E79" i="19"/>
  <c r="K67" i="26"/>
  <c r="M55" i="26"/>
  <c r="Q55" i="26" s="1"/>
  <c r="AE55" i="26"/>
  <c r="AF55" i="26" s="1"/>
  <c r="J67" i="26"/>
  <c r="D256" i="1"/>
  <c r="S264" i="1"/>
  <c r="G256" i="1"/>
  <c r="D254" i="1"/>
  <c r="E197" i="2"/>
  <c r="N53" i="26"/>
  <c r="U312" i="8"/>
  <c r="Z317" i="8"/>
  <c r="N55" i="26" l="1"/>
  <c r="R53" i="26"/>
  <c r="AO55" i="26"/>
  <c r="AP55" i="26" s="1"/>
  <c r="R44" i="26"/>
  <c r="R26" i="26"/>
  <c r="R32" i="26"/>
  <c r="R35" i="26"/>
  <c r="R41" i="26"/>
  <c r="R29" i="26"/>
  <c r="R30" i="26"/>
  <c r="R27" i="26"/>
  <c r="R33" i="26"/>
  <c r="R38" i="26"/>
  <c r="R34" i="26"/>
  <c r="R36" i="26"/>
  <c r="R24" i="26"/>
  <c r="R28" i="26"/>
  <c r="R51" i="26"/>
  <c r="R25" i="26"/>
  <c r="R39" i="26"/>
  <c r="R43" i="26"/>
  <c r="R31" i="26"/>
  <c r="R37" i="26"/>
  <c r="R42" i="26"/>
  <c r="R50" i="26"/>
  <c r="R40" i="26"/>
  <c r="R49" i="26"/>
  <c r="R47" i="26"/>
  <c r="R48" i="26"/>
  <c r="R52" i="26"/>
  <c r="Z319" i="8"/>
  <c r="Z323" i="8" s="1"/>
  <c r="R46" i="26" l="1"/>
  <c r="R55" i="26" s="1"/>
  <c r="Z327" i="8"/>
  <c r="N321" i="8" s="1"/>
</calcChain>
</file>

<file path=xl/comments1.xml><?xml version="1.0" encoding="utf-8"?>
<comments xmlns="http://schemas.openxmlformats.org/spreadsheetml/2006/main">
  <authors>
    <author>tc={68D873BC-21D2-4B02-96D6-4CE48ACB2F40}</author>
    <author>tc={ECBC6ED2-2BE7-4012-96E8-854417075EFA}</author>
    <author>tc={827A7C8D-FB1D-4F71-A6F8-0A0239F96BB4}</author>
    <author>tc={FACBA986-8BDB-4BE8-913F-40E45840A785}</author>
  </authors>
  <commentList>
    <comment ref="C7" authorId="0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Forklift $5,125/MO, Self Dumping Hopper $250/MO</t>
        </r>
      </text>
    </comment>
    <comment ref="P11" authorId="1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Shifted costs from parking garage concrete to res, per email from Ellen 1/14/21</t>
        </r>
      </text>
    </comment>
    <comment ref="O131" authorId="2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Paid $615/LF at Eleanor</t>
        </r>
      </text>
    </comment>
    <comment ref="P175" authorId="3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$50,000 mob/demob
$350/pier
$8,000 to get rid of spoils</t>
        </r>
      </text>
    </comment>
  </commentList>
</comments>
</file>

<file path=xl/comments2.xml><?xml version="1.0" encoding="utf-8"?>
<comments xmlns="http://schemas.openxmlformats.org/spreadsheetml/2006/main">
  <authors>
    <author>tc={B7D8BD1C-FDAC-4FF6-A06D-12AA3430C660}</author>
    <author>tc={4C33AF36-DA84-4A0D-A1C2-4E5030BEF762}</author>
  </authors>
  <commentList>
    <comment ref="C6" authorId="0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Forklift $5,125/MO, Self Dumping Hopper $250/MO</t>
        </r>
      </text>
    </comment>
    <comment ref="O22" authorId="1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55% of board footage is in the exterior walls, 45% is in the interior walls</t>
        </r>
      </text>
    </comment>
  </commentList>
</comments>
</file>

<file path=xl/comments3.xml><?xml version="1.0" encoding="utf-8"?>
<comments xmlns="http://schemas.openxmlformats.org/spreadsheetml/2006/main">
  <authors>
    <author>tc={A6B12F0D-9AEF-4148-906D-E5E9056C5F54}</author>
  </authors>
  <commentList>
    <comment ref="O7" authorId="0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55% of board footage is in the exterior walls, 45% is in the interior walls</t>
        </r>
      </text>
    </comment>
  </commentList>
</comments>
</file>

<file path=xl/sharedStrings.xml><?xml version="1.0" encoding="utf-8"?>
<sst xmlns="http://schemas.openxmlformats.org/spreadsheetml/2006/main" count="5198" uniqueCount="898">
  <si>
    <t>U/M</t>
  </si>
  <si>
    <t>TOTAL</t>
  </si>
  <si>
    <t>CROSSCHECK:</t>
  </si>
  <si>
    <t>Bid Item</t>
  </si>
  <si>
    <t>Description</t>
  </si>
  <si>
    <t>Quantity</t>
  </si>
  <si>
    <t>Unit Labor</t>
  </si>
  <si>
    <t>Est. MH's</t>
  </si>
  <si>
    <t>Unit Mat'l</t>
  </si>
  <si>
    <t>Mat'l Dollars</t>
  </si>
  <si>
    <t>Equip. Dollars</t>
  </si>
  <si>
    <t>Subcontract</t>
  </si>
  <si>
    <t>Unit Weight</t>
  </si>
  <si>
    <t>Weight</t>
  </si>
  <si>
    <t>Unit Freight C/WT.</t>
  </si>
  <si>
    <t>Freight</t>
  </si>
  <si>
    <t>SUBTOTAL</t>
  </si>
  <si>
    <t>TOTAL MANHOURS</t>
  </si>
  <si>
    <t>TOTAL SF OF BLDG</t>
  </si>
  <si>
    <t>MHRS PER SF</t>
  </si>
  <si>
    <t>Phase</t>
  </si>
  <si>
    <t>MH  Dollars</t>
  </si>
  <si>
    <t>Allocated OH&amp;P</t>
  </si>
  <si>
    <t>Line Subtotal</t>
  </si>
  <si>
    <t>Total</t>
  </si>
  <si>
    <t>Unit Quantity</t>
  </si>
  <si>
    <t>Unit Dollar</t>
  </si>
  <si>
    <t>Adjust</t>
  </si>
  <si>
    <t>Total to be Allocated</t>
  </si>
  <si>
    <t>Less Allocated</t>
  </si>
  <si>
    <t>Base Less Allocated</t>
  </si>
  <si>
    <t>(less allocated)</t>
  </si>
  <si>
    <t>--</t>
  </si>
  <si>
    <t>ADD / DEDUCT</t>
  </si>
  <si>
    <t>DIRECT O.H. ADJUSTMENT</t>
  </si>
  <si>
    <t>ESTIMATE TOTAL</t>
  </si>
  <si>
    <t>FUEL SURCHARGE</t>
  </si>
  <si>
    <t>(P)</t>
  </si>
  <si>
    <t>ALLW</t>
  </si>
  <si>
    <t>B/O</t>
  </si>
  <si>
    <t>NIC</t>
  </si>
  <si>
    <t>Plug</t>
  </si>
  <si>
    <t>BID ITEM 999 TOTAL</t>
  </si>
  <si>
    <t>Adjust (not allocating)</t>
  </si>
  <si>
    <t>000115</t>
  </si>
  <si>
    <t>006113</t>
  </si>
  <si>
    <t>006214</t>
  </si>
  <si>
    <t>006215</t>
  </si>
  <si>
    <t>013101</t>
  </si>
  <si>
    <t>013106</t>
  </si>
  <si>
    <t>014102</t>
  </si>
  <si>
    <t>014126</t>
  </si>
  <si>
    <t>014529</t>
  </si>
  <si>
    <t>015001</t>
  </si>
  <si>
    <t>015113</t>
  </si>
  <si>
    <t>015213</t>
  </si>
  <si>
    <t>015219</t>
  </si>
  <si>
    <t>015451</t>
  </si>
  <si>
    <t>015453</t>
  </si>
  <si>
    <t>015459</t>
  </si>
  <si>
    <t>015626</t>
  </si>
  <si>
    <t>016501</t>
  </si>
  <si>
    <t>016511</t>
  </si>
  <si>
    <t>017125</t>
  </si>
  <si>
    <t>017413</t>
  </si>
  <si>
    <t>017419</t>
  </si>
  <si>
    <t>017423</t>
  </si>
  <si>
    <t>LS</t>
  </si>
  <si>
    <t>MO</t>
  </si>
  <si>
    <t>MH</t>
  </si>
  <si>
    <t>015119</t>
  </si>
  <si>
    <t>LF</t>
  </si>
  <si>
    <t>SF</t>
  </si>
  <si>
    <t>Subcontract Unit</t>
  </si>
  <si>
    <t>015460</t>
  </si>
  <si>
    <t>011800</t>
  </si>
  <si>
    <t>015465</t>
  </si>
  <si>
    <t>015800</t>
  </si>
  <si>
    <t>015130</t>
  </si>
  <si>
    <t>DLR</t>
  </si>
  <si>
    <t>015126</t>
  </si>
  <si>
    <t>$ / SF</t>
  </si>
  <si>
    <t>**</t>
  </si>
  <si>
    <t>Comments</t>
  </si>
  <si>
    <t>013510</t>
  </si>
  <si>
    <t>FEE</t>
  </si>
  <si>
    <t>GENERAL CONDITIONS</t>
  </si>
  <si>
    <t>GC's</t>
  </si>
  <si>
    <t>014103</t>
  </si>
  <si>
    <t>015140</t>
  </si>
  <si>
    <t>CONTRACTOR'S CONTINGENCY</t>
  </si>
  <si>
    <t>015100</t>
  </si>
  <si>
    <t>Plan Reproduction / List of Drawings Sheets</t>
  </si>
  <si>
    <t xml:space="preserve">Performance &amp; Payment Bond </t>
  </si>
  <si>
    <t>Site Layout</t>
  </si>
  <si>
    <t>Progress Cleaning</t>
  </si>
  <si>
    <t>Garbage Dump</t>
  </si>
  <si>
    <t>Final Cleaning</t>
  </si>
  <si>
    <t>Postage &amp; U.P.S.</t>
  </si>
  <si>
    <t>Tool Rental</t>
  </si>
  <si>
    <t>Temporary Fencing</t>
  </si>
  <si>
    <t>Project Identification</t>
  </si>
  <si>
    <t>Material &amp; Equipment Handling</t>
  </si>
  <si>
    <t>PM - IT &amp; Vehicle</t>
  </si>
  <si>
    <t>Equipment - Fuel &amp; Maintenance</t>
  </si>
  <si>
    <t>Pickup Truck</t>
  </si>
  <si>
    <t>Office Supplies</t>
  </si>
  <si>
    <t>Total Station</t>
  </si>
  <si>
    <t>Sanitary Facilities</t>
  </si>
  <si>
    <t>Temporary Security</t>
  </si>
  <si>
    <t>Temporary Communications &amp; IT</t>
  </si>
  <si>
    <t>Temporary Lighting</t>
  </si>
  <si>
    <t>Temporary Electricity</t>
  </si>
  <si>
    <t>Temporary Water</t>
  </si>
  <si>
    <t>Yard Labor</t>
  </si>
  <si>
    <t>Testing Laboratory Services</t>
  </si>
  <si>
    <t>Utility Hook-Up Fees</t>
  </si>
  <si>
    <t>Permits</t>
  </si>
  <si>
    <t>Tax - City</t>
  </si>
  <si>
    <t>Tax - State Business</t>
  </si>
  <si>
    <t>Safety</t>
  </si>
  <si>
    <t>SUB</t>
  </si>
  <si>
    <t>013102</t>
  </si>
  <si>
    <t>017112</t>
  </si>
  <si>
    <t>Mob and Demob</t>
  </si>
  <si>
    <t>Insurance - Builders Risk</t>
  </si>
  <si>
    <t>Insurance - Liability</t>
  </si>
  <si>
    <t>ADMINISTRATION &amp; MANAGEMENT LABOR (PM, PE &amp; PA)</t>
  </si>
  <si>
    <t>QC / Safety Administration</t>
  </si>
  <si>
    <t>013100.01</t>
  </si>
  <si>
    <t>Preconstruction Costs</t>
  </si>
  <si>
    <t>01.1</t>
  </si>
  <si>
    <t>000400</t>
  </si>
  <si>
    <t>01.1 Total</t>
  </si>
  <si>
    <t>01.2</t>
  </si>
  <si>
    <t>Senior Project Manager     (  60  MH/MO  x  14  MO = 840 )</t>
  </si>
  <si>
    <t>Assistant Project Manager     ( 180  MH/MO  x 14  MO = 25200 )</t>
  </si>
  <si>
    <t>Project Administrator      ( 40  MH/MO  x 14  MO = 560  )</t>
  </si>
  <si>
    <t>01.2 Total</t>
  </si>
  <si>
    <t>PROJECT MANAGEMENT &amp; ADMINISTRATION SUBTOTAL</t>
  </si>
  <si>
    <t>01.3</t>
  </si>
  <si>
    <t>Supervision            ( 215 MH/MO  x 14  MO = 3010  )</t>
  </si>
  <si>
    <t>Temp Transformer for Site Power</t>
  </si>
  <si>
    <t>Temporary Heat &amp; Dryout</t>
  </si>
  <si>
    <t>Field Offices and Sheds (Office $225/MO, Container $300/MO)</t>
  </si>
  <si>
    <t>01.3 Total</t>
  </si>
  <si>
    <t>FIELD SUPERVISION AND SUPPORT SUBTOTAL</t>
  </si>
  <si>
    <t>Senior Project Manager     (  50  MH/MO  x  2  MO = 100 )</t>
  </si>
  <si>
    <t>Assistant Project Manager     ( 180  MH/MO  x 2 MO = 360 )</t>
  </si>
  <si>
    <t>Project Administrator      ( 40  MH/MO  x 2 MO = 80  )</t>
  </si>
  <si>
    <t>Supervision            ( 215 MH/MO  x 1.5  MO = 325  )</t>
  </si>
  <si>
    <t>WARRANTY RESERVE / HOLDBACK</t>
  </si>
  <si>
    <t>Length (FT) or Area (SF)</t>
  </si>
  <si>
    <t>Height (FT)</t>
  </si>
  <si>
    <t>Width (FT)</t>
  </si>
  <si>
    <t>Sides/Count</t>
  </si>
  <si>
    <t>Waste</t>
  </si>
  <si>
    <t>Conversion</t>
  </si>
  <si>
    <t>Drawing</t>
  </si>
  <si>
    <t>Detail</t>
  </si>
  <si>
    <t>Sub Unit</t>
  </si>
  <si>
    <t>Sub</t>
  </si>
  <si>
    <t>S203</t>
  </si>
  <si>
    <t xml:space="preserve">4x4x5/16 </t>
  </si>
  <si>
    <t>Post</t>
  </si>
  <si>
    <t>Wide Flange Beam</t>
  </si>
  <si>
    <t>W21x50</t>
  </si>
  <si>
    <t>W14x22</t>
  </si>
  <si>
    <t>W18x50</t>
  </si>
  <si>
    <t>Residential Structural Steel</t>
  </si>
  <si>
    <t>Count</t>
  </si>
  <si>
    <t>LBS/TON</t>
  </si>
  <si>
    <t>TONS</t>
  </si>
  <si>
    <t>Length (FT)</t>
  </si>
  <si>
    <t>LBS/FT</t>
  </si>
  <si>
    <t>05.2100</t>
  </si>
  <si>
    <t>Structural Steel</t>
  </si>
  <si>
    <t>ELC Core &amp; Shell Structural Steel</t>
  </si>
  <si>
    <t>ELC Core &amp; Shell Total</t>
  </si>
  <si>
    <t>Residential Total</t>
  </si>
  <si>
    <t xml:space="preserve">1 1/4 x 14 </t>
  </si>
  <si>
    <t>Size</t>
  </si>
  <si>
    <t>Material</t>
  </si>
  <si>
    <t>LVL</t>
  </si>
  <si>
    <t>1 3/4 x 14</t>
  </si>
  <si>
    <t>1 3/4 x 18</t>
  </si>
  <si>
    <t>Rim</t>
  </si>
  <si>
    <t>Blocking</t>
  </si>
  <si>
    <t>14"</t>
  </si>
  <si>
    <t>TJI</t>
  </si>
  <si>
    <t>Roof</t>
  </si>
  <si>
    <t>2x10</t>
  </si>
  <si>
    <t>BF Conversion</t>
  </si>
  <si>
    <t>BF</t>
  </si>
  <si>
    <t>DF #2</t>
  </si>
  <si>
    <t>E2 - Bottom Plate</t>
  </si>
  <si>
    <t>E2 - Studs</t>
  </si>
  <si>
    <t>E2 - Double Top Plate</t>
  </si>
  <si>
    <t>PT</t>
  </si>
  <si>
    <t>2x6</t>
  </si>
  <si>
    <t>W3 - Bottom Plate</t>
  </si>
  <si>
    <t>W3 - Studs</t>
  </si>
  <si>
    <t>W3 - Double Top Plate</t>
  </si>
  <si>
    <t>W4A - Bottom Plate</t>
  </si>
  <si>
    <t>W4A - Studs</t>
  </si>
  <si>
    <t>W4A - Double Top Plate</t>
  </si>
  <si>
    <t>2x4</t>
  </si>
  <si>
    <t>W5 - Bottom Plate</t>
  </si>
  <si>
    <t>W5 - Studs</t>
  </si>
  <si>
    <t>W5 - Double Top Plate</t>
  </si>
  <si>
    <t>Basement</t>
  </si>
  <si>
    <t>W7A - Bottom Plate</t>
  </si>
  <si>
    <t>W7A - Studs</t>
  </si>
  <si>
    <t>W7A - Double Top Plate</t>
  </si>
  <si>
    <t>ELC TI</t>
  </si>
  <si>
    <t>W1 - Bottom Plate</t>
  </si>
  <si>
    <t>W1 - Studs</t>
  </si>
  <si>
    <t>W1 - Double Top Plate</t>
  </si>
  <si>
    <t>W2 - Bottom Plate</t>
  </si>
  <si>
    <t>W2 - Studs</t>
  </si>
  <si>
    <t>W2 - Double Top Plate</t>
  </si>
  <si>
    <t>W7 - Bottom Plate</t>
  </si>
  <si>
    <t>W7 - Studs</t>
  </si>
  <si>
    <t>W7 - Double Top Plate</t>
  </si>
  <si>
    <t>W8 - Bottom Plate</t>
  </si>
  <si>
    <t>W8 - Studs</t>
  </si>
  <si>
    <t>W8 - Double Top Plate</t>
  </si>
  <si>
    <t>W8A - Bottom Plate</t>
  </si>
  <si>
    <t>W8A - Studs</t>
  </si>
  <si>
    <t>W8A - Double Top Plate</t>
  </si>
  <si>
    <t>Window Header (2) &amp; Sill</t>
  </si>
  <si>
    <t>Window Header (3) &amp; Sill</t>
  </si>
  <si>
    <t>Window/Door King Stud &amp; Trimmer</t>
  </si>
  <si>
    <t>1 3/4 x 9 1/2</t>
  </si>
  <si>
    <t>9 1/2</t>
  </si>
  <si>
    <t>LSL</t>
  </si>
  <si>
    <t>5 1/4 x 9 1/2</t>
  </si>
  <si>
    <t>Floor Joist - Above the ELC (551 EA)</t>
  </si>
  <si>
    <t>Floor Joist - Residential (739 EA)</t>
  </si>
  <si>
    <t>Location</t>
  </si>
  <si>
    <t>ELC Core &amp; Shell</t>
  </si>
  <si>
    <t>Res - Basement Framing</t>
  </si>
  <si>
    <t>Res - L1 Framing</t>
  </si>
  <si>
    <t>Res - Floor 2</t>
  </si>
  <si>
    <t>Res - Floor 3</t>
  </si>
  <si>
    <t>Res - Floor 4</t>
  </si>
  <si>
    <t>Rim/Blocking - Above the ELC</t>
  </si>
  <si>
    <t>Rim/Blocking - Above Residential</t>
  </si>
  <si>
    <t>1 1/4 x 9 1/2</t>
  </si>
  <si>
    <t>3 1/2 x 9 1/2</t>
  </si>
  <si>
    <t>2x8</t>
  </si>
  <si>
    <t>Int Door Header (2)</t>
  </si>
  <si>
    <t>3 1/2 x 11 7/8</t>
  </si>
  <si>
    <t>Beam</t>
  </si>
  <si>
    <t>5 1/2 x 6</t>
  </si>
  <si>
    <t>GLB</t>
  </si>
  <si>
    <t>4x4</t>
  </si>
  <si>
    <t>Block Under GLB Beam in Corridor</t>
  </si>
  <si>
    <t>Bottom Plate</t>
  </si>
  <si>
    <t>Studs</t>
  </si>
  <si>
    <t>Top Plate</t>
  </si>
  <si>
    <t>Floor Sheathing - ELC Area</t>
  </si>
  <si>
    <t>Floor Sheathing - Residential Area</t>
  </si>
  <si>
    <t>Roof Framing</t>
  </si>
  <si>
    <t>Res - L2 Framing</t>
  </si>
  <si>
    <t>Braces &amp; Railings</t>
  </si>
  <si>
    <t>2x12</t>
  </si>
  <si>
    <t>Blocking (By the Unit)</t>
  </si>
  <si>
    <t>Rim/Blocking</t>
  </si>
  <si>
    <t>Floor 2</t>
  </si>
  <si>
    <t>Floor 3</t>
  </si>
  <si>
    <t>Floor 4</t>
  </si>
  <si>
    <t>Roof Sheathing</t>
  </si>
  <si>
    <t>Floor Sheathing</t>
  </si>
  <si>
    <t>3/4 T&amp;G</t>
  </si>
  <si>
    <t>CDX</t>
  </si>
  <si>
    <t>5/8</t>
  </si>
  <si>
    <t>06.0523</t>
  </si>
  <si>
    <t>Nails, Bolts, Fasteners</t>
  </si>
  <si>
    <t>06.0525</t>
  </si>
  <si>
    <t>Job Consumables</t>
  </si>
  <si>
    <t>06.1000</t>
  </si>
  <si>
    <t>Rough Carpentry</t>
  </si>
  <si>
    <t>Ext &amp; Int Walls</t>
  </si>
  <si>
    <t>Beams</t>
  </si>
  <si>
    <t>Stair Framing</t>
  </si>
  <si>
    <t>06.1000.01</t>
  </si>
  <si>
    <t>Continuous Rod Hold Down System</t>
  </si>
  <si>
    <t>06.1601</t>
  </si>
  <si>
    <t>06.1602</t>
  </si>
  <si>
    <t>06.1603</t>
  </si>
  <si>
    <t>06.1733</t>
  </si>
  <si>
    <t>Floor System</t>
  </si>
  <si>
    <t>06.1753</t>
  </si>
  <si>
    <t>Parking Garage</t>
  </si>
  <si>
    <t>Level 1 - ELC</t>
  </si>
  <si>
    <t>Level 1 - Residential</t>
  </si>
  <si>
    <t>Level 2</t>
  </si>
  <si>
    <t>Level 3</t>
  </si>
  <si>
    <t>Level 4</t>
  </si>
  <si>
    <t>Ext Walls</t>
  </si>
  <si>
    <t>1/2</t>
  </si>
  <si>
    <t>Exterior Wall Sheathing</t>
  </si>
  <si>
    <t>Parapet Bottom Plate</t>
  </si>
  <si>
    <t>Parapet Studs</t>
  </si>
  <si>
    <t>Parapet Top Plate</t>
  </si>
  <si>
    <t>Parapet</t>
  </si>
  <si>
    <t>Res - Parapet</t>
  </si>
  <si>
    <t>W1 - Wall Sheathing</t>
  </si>
  <si>
    <t>W2 - Wall Sheathing</t>
  </si>
  <si>
    <t>L1 - Int Walls</t>
  </si>
  <si>
    <t>L2 - Int Walls</t>
  </si>
  <si>
    <t>L3 - Int Walls</t>
  </si>
  <si>
    <t>L4 - Int Walls</t>
  </si>
  <si>
    <t>5/8 T&amp;G</t>
  </si>
  <si>
    <t>Type X</t>
  </si>
  <si>
    <t>Ext Fiber Mat Gyp Sheathing</t>
  </si>
  <si>
    <t>Diaphragm Blocking</t>
  </si>
  <si>
    <t>Tapered I Joists (393 EA)</t>
  </si>
  <si>
    <t>ABV</t>
  </si>
  <si>
    <t>Web Filler</t>
  </si>
  <si>
    <t>3/4</t>
  </si>
  <si>
    <t>21/S603 Web Filler (WAG...)</t>
  </si>
  <si>
    <t>Floor Joist (1246 EA)</t>
  </si>
  <si>
    <t>11.0114</t>
  </si>
  <si>
    <t>Fall Arrest Anchor System</t>
  </si>
  <si>
    <t>Hold Down Stud Packs</t>
  </si>
  <si>
    <t>14.0000</t>
  </si>
  <si>
    <t>STOPS</t>
  </si>
  <si>
    <t>Elevator Steel</t>
  </si>
  <si>
    <t>Sump Pump</t>
  </si>
  <si>
    <t>IN 22.0000</t>
  </si>
  <si>
    <t>Elevator Penthouse</t>
  </si>
  <si>
    <t>Elevator Pent House Wall Sheathing</t>
  </si>
  <si>
    <t>2x4 PT Total</t>
  </si>
  <si>
    <t>2x6 PT Total</t>
  </si>
  <si>
    <t>2x4 Total</t>
  </si>
  <si>
    <t>2x6 Total</t>
  </si>
  <si>
    <t>ELC Core &amp; Shell Totals</t>
  </si>
  <si>
    <t>1/2 Sheathing Total</t>
  </si>
  <si>
    <t>Cross Check</t>
  </si>
  <si>
    <t>2x8 Total</t>
  </si>
  <si>
    <t>ELC TI Totals</t>
  </si>
  <si>
    <t>2x12 Total</t>
  </si>
  <si>
    <t>Res Basement Totals</t>
  </si>
  <si>
    <t>Res L1 Totals</t>
  </si>
  <si>
    <t>Res L2 Totals</t>
  </si>
  <si>
    <t>Res L3 Totals</t>
  </si>
  <si>
    <t>Res L4 Totals</t>
  </si>
  <si>
    <t>Res Framing Totals</t>
  </si>
  <si>
    <t>Total Res Framing BF</t>
  </si>
  <si>
    <t>Rounded For Estimate</t>
  </si>
  <si>
    <t>FLIGHTS</t>
  </si>
  <si>
    <t>BLW</t>
  </si>
  <si>
    <t>9 1/2 TJI Total</t>
  </si>
  <si>
    <t>1 1/4 x 9 1/2 LSL Total</t>
  </si>
  <si>
    <t>1 3/4 x 9 1/2 LSL Total</t>
  </si>
  <si>
    <t>3 1/2 x 9 1/2 LSL Total</t>
  </si>
  <si>
    <t>5 1/4 x 9 1/2 LSL Total</t>
  </si>
  <si>
    <t>3 1/2 x 11 7/8 LSL Total</t>
  </si>
  <si>
    <t>4x4 Total</t>
  </si>
  <si>
    <t>ELC Core &amp; Shell Framing</t>
  </si>
  <si>
    <t>ELC TI Framing</t>
  </si>
  <si>
    <t>Residential Framing</t>
  </si>
  <si>
    <t>Residential Floor System</t>
  </si>
  <si>
    <t>Residential Roof</t>
  </si>
  <si>
    <t>Sheathing</t>
  </si>
  <si>
    <t>5 1/2 x 6  GLB Total</t>
  </si>
  <si>
    <t xml:space="preserve">Wall Sheathing </t>
  </si>
  <si>
    <t xml:space="preserve">Floor Sheathing </t>
  </si>
  <si>
    <t>1/2 CDX Wall Sheathing Total</t>
  </si>
  <si>
    <t>3/4 T&amp;G CDX Floor Sheathing Total</t>
  </si>
  <si>
    <t>5/8 T&amp;G Roof Sheathing Total</t>
  </si>
  <si>
    <t>5/8 Type X Ext GWB Total</t>
  </si>
  <si>
    <t>Ext Gyp Sheathing</t>
  </si>
  <si>
    <t xml:space="preserve">I-Joists  </t>
  </si>
  <si>
    <t>LSL Rim &amp; Blocking</t>
  </si>
  <si>
    <t>Roof Trusses</t>
  </si>
  <si>
    <t>Tapered I Joists</t>
  </si>
  <si>
    <t>LVL Rim &amp; Blocking</t>
  </si>
  <si>
    <t>2x10 Blocking</t>
  </si>
  <si>
    <t>FLIGHT</t>
  </si>
  <si>
    <t>07.2100</t>
  </si>
  <si>
    <t>Thermal Insulation</t>
  </si>
  <si>
    <t>Walls &amp; Ceilings</t>
  </si>
  <si>
    <t>ELC Core &amp; Shell Insulation</t>
  </si>
  <si>
    <t>R21</t>
  </si>
  <si>
    <t>E2 - Exterior Wall</t>
  </si>
  <si>
    <t>3" Acoustical Bat</t>
  </si>
  <si>
    <t>W4A - Stair Wall</t>
  </si>
  <si>
    <t>R21 Total</t>
  </si>
  <si>
    <t>3" Acoustical Bat Total</t>
  </si>
  <si>
    <t>ELC TI Insulation</t>
  </si>
  <si>
    <t>W2 - Corridor Wall</t>
  </si>
  <si>
    <t>Residential Insulation</t>
  </si>
  <si>
    <t>W1 - Unit Seperation Wall</t>
  </si>
  <si>
    <t>Res - Basement</t>
  </si>
  <si>
    <t>5" Acoustical Bat</t>
  </si>
  <si>
    <t>W7A - Interior Wall</t>
  </si>
  <si>
    <t>5" Acoustical Bat Total</t>
  </si>
  <si>
    <t>Walls, Floors, &amp; Roof</t>
  </si>
  <si>
    <t>Res - L3</t>
  </si>
  <si>
    <t>Res - L4</t>
  </si>
  <si>
    <t xml:space="preserve">Res - L1 </t>
  </si>
  <si>
    <t>Res - L2</t>
  </si>
  <si>
    <t>Residential Floors &amp; Roof</t>
  </si>
  <si>
    <t>3 1/2" Acoustical Bat</t>
  </si>
  <si>
    <t>3 1/2" Acoustical BatTotal</t>
  </si>
  <si>
    <t>Grand Totals</t>
  </si>
  <si>
    <t>Total Insulation</t>
  </si>
  <si>
    <t>Over Framing</t>
  </si>
  <si>
    <t>Quite a bit less than previous estimate, round up</t>
  </si>
  <si>
    <t>5/8 Type X</t>
  </si>
  <si>
    <t>E2 - Ext Wall</t>
  </si>
  <si>
    <t>5/8 Typ X Total</t>
  </si>
  <si>
    <t>09.2900</t>
  </si>
  <si>
    <t>Gypsum Board</t>
  </si>
  <si>
    <t>ELC Core &amp; Shell GWB</t>
  </si>
  <si>
    <t>ELC TI GWB</t>
  </si>
  <si>
    <t>W1 - Unit Separation Wall</t>
  </si>
  <si>
    <t>W7A - Int Wall</t>
  </si>
  <si>
    <t>RC Channel</t>
  </si>
  <si>
    <t>RC Channel Total</t>
  </si>
  <si>
    <t>5 /8 Rounded For Estimate</t>
  </si>
  <si>
    <t>RC Rounded For Estimate</t>
  </si>
  <si>
    <t>Residential GWB</t>
  </si>
  <si>
    <t>W3 - Int Wall</t>
  </si>
  <si>
    <t>W5 - Stair Partition</t>
  </si>
  <si>
    <t>Res - L1</t>
  </si>
  <si>
    <t>W7 - Int Wall</t>
  </si>
  <si>
    <t>W8 - Int Wall</t>
  </si>
  <si>
    <t>W8A - Int Wall</t>
  </si>
  <si>
    <t xml:space="preserve">Res - L2 </t>
  </si>
  <si>
    <t>L2 Total</t>
  </si>
  <si>
    <t>L3 Total</t>
  </si>
  <si>
    <t>L4 Total</t>
  </si>
  <si>
    <t>5/8 Type C</t>
  </si>
  <si>
    <t>Floor Ceiling Assembly</t>
  </si>
  <si>
    <t>Roof Ceiling Assembly</t>
  </si>
  <si>
    <t>Floor/Ceiling Total</t>
  </si>
  <si>
    <t>Soffits</t>
  </si>
  <si>
    <t>Shaft Wall</t>
  </si>
  <si>
    <t>09.9100</t>
  </si>
  <si>
    <t>Painting</t>
  </si>
  <si>
    <t>Interior</t>
  </si>
  <si>
    <t xml:space="preserve">Exterior </t>
  </si>
  <si>
    <t>ELC TI Paint</t>
  </si>
  <si>
    <t>Paint Total</t>
  </si>
  <si>
    <t>Paint Rounded For Estimate</t>
  </si>
  <si>
    <t>Residential Grand Totals</t>
  </si>
  <si>
    <t>Framing</t>
  </si>
  <si>
    <t>11 7/8</t>
  </si>
  <si>
    <t>01.5419</t>
  </si>
  <si>
    <t>Tower Crane Operator</t>
  </si>
  <si>
    <t>01.5424</t>
  </si>
  <si>
    <t>Tower Crane</t>
  </si>
  <si>
    <t>015450</t>
  </si>
  <si>
    <t>Equipment</t>
  </si>
  <si>
    <t>02.2100</t>
  </si>
  <si>
    <t>Surveying</t>
  </si>
  <si>
    <t>Structural Steel - Posts &amp; Beams</t>
  </si>
  <si>
    <t>Canopy</t>
  </si>
  <si>
    <t>EA</t>
  </si>
  <si>
    <t>05.5200</t>
  </si>
  <si>
    <t>Metal Handrails</t>
  </si>
  <si>
    <t>Site</t>
  </si>
  <si>
    <t>05.5500</t>
  </si>
  <si>
    <t>05.5500.01</t>
  </si>
  <si>
    <t>Mechanical Equipment Screening</t>
  </si>
  <si>
    <t>06.2023</t>
  </si>
  <si>
    <t>Interior Finish Carpentry</t>
  </si>
  <si>
    <t>Stair Skirt Boards</t>
  </si>
  <si>
    <t>07.1001</t>
  </si>
  <si>
    <t>Below Grade Waterproofing</t>
  </si>
  <si>
    <t>ELC Siding</t>
  </si>
  <si>
    <t>Residential Siding</t>
  </si>
  <si>
    <t>1/2 Panels</t>
  </si>
  <si>
    <t>3/4 Panels</t>
  </si>
  <si>
    <t>Full Panels</t>
  </si>
  <si>
    <t>07.4626</t>
  </si>
  <si>
    <t>Hardie Siding</t>
  </si>
  <si>
    <t>PT Furring</t>
  </si>
  <si>
    <t>Panel (Hardie Reveal)</t>
  </si>
  <si>
    <t>Thermal Insulation (Ext Wall)</t>
  </si>
  <si>
    <t>Thermal Insulation (Int Walls)</t>
  </si>
  <si>
    <t>07.0000</t>
  </si>
  <si>
    <t>Envelope QC, Mockups &amp; Water Testing</t>
  </si>
  <si>
    <t>WEEKS</t>
  </si>
  <si>
    <t>Div 7 Equipment</t>
  </si>
  <si>
    <t>Scissor Lift (2 EA)</t>
  </si>
  <si>
    <t>Snorkel Lift (2 EA)</t>
  </si>
  <si>
    <t>07.2500</t>
  </si>
  <si>
    <t>Weather Barrier - Open Joint Siding</t>
  </si>
  <si>
    <t>07.8400</t>
  </si>
  <si>
    <t>Firestopping</t>
  </si>
  <si>
    <t>07.9200</t>
  </si>
  <si>
    <t>Joint Sealants</t>
  </si>
  <si>
    <t>09.6000</t>
  </si>
  <si>
    <t>Flooring</t>
  </si>
  <si>
    <t>Stained Concrete</t>
  </si>
  <si>
    <t>Sealed Concrete</t>
  </si>
  <si>
    <t>Walk Off Mat</t>
  </si>
  <si>
    <t>Ceramic Tile</t>
  </si>
  <si>
    <t>Rubber Treads &amp; Risers</t>
  </si>
  <si>
    <t>Vinyl Plank</t>
  </si>
  <si>
    <t>Sheet Vinyl</t>
  </si>
  <si>
    <t>Rubber Base</t>
  </si>
  <si>
    <t>09.6001</t>
  </si>
  <si>
    <t>Floor Prep</t>
  </si>
  <si>
    <t>03.1100</t>
  </si>
  <si>
    <t>Concrete</t>
  </si>
  <si>
    <t>03.1505</t>
  </si>
  <si>
    <t>Under Slab Vapor Barrier</t>
  </si>
  <si>
    <t>03.2000</t>
  </si>
  <si>
    <t>Concrete Reinforcing</t>
  </si>
  <si>
    <t>03.3000</t>
  </si>
  <si>
    <t>Concrete Pour</t>
  </si>
  <si>
    <t>03.3301</t>
  </si>
  <si>
    <t>Architectural Concrete</t>
  </si>
  <si>
    <t>03.3501</t>
  </si>
  <si>
    <t>SOG Finishing</t>
  </si>
  <si>
    <t>03.3507</t>
  </si>
  <si>
    <t>Sawcut Control Joints</t>
  </si>
  <si>
    <t>03.3716</t>
  </si>
  <si>
    <t>Pump Truck</t>
  </si>
  <si>
    <t>03.3900</t>
  </si>
  <si>
    <t>SOG Curing</t>
  </si>
  <si>
    <t>03.5413</t>
  </si>
  <si>
    <t>Gypsum Cement Underlayment</t>
  </si>
  <si>
    <t>AVE $/BF</t>
  </si>
  <si>
    <t>LSL AVE $/LF</t>
  </si>
  <si>
    <t>LVL AVE $/LF</t>
  </si>
  <si>
    <t>CY</t>
  </si>
  <si>
    <t>07.5400</t>
  </si>
  <si>
    <t>Parapet Cap</t>
  </si>
  <si>
    <t>07.6000</t>
  </si>
  <si>
    <t>Flashing &amp; Sheetmetal (Siding)</t>
  </si>
  <si>
    <t>Bump Outs at Panel Siding - Metal Sill Pan</t>
  </si>
  <si>
    <t>07.7123</t>
  </si>
  <si>
    <t>Scuppers &amp; Downspouts</t>
  </si>
  <si>
    <t>TPO Roofing With Insulation</t>
  </si>
  <si>
    <t>IN 07.4626</t>
  </si>
  <si>
    <t>IN 07.5400</t>
  </si>
  <si>
    <t>07.7223</t>
  </si>
  <si>
    <t>Roof Hatch with Ladder and Guardrail</t>
  </si>
  <si>
    <t>07.8100</t>
  </si>
  <si>
    <t>Cementitious Fireproofing</t>
  </si>
  <si>
    <t>08.1400</t>
  </si>
  <si>
    <t>Doors &amp; Frames</t>
  </si>
  <si>
    <t>HM Door and Frame</t>
  </si>
  <si>
    <t>HM Frame, Pre-Finished Wood Door, SC - Unit Entry &amp; Office</t>
  </si>
  <si>
    <t>Pre-Finished Wood Frame &amp; Door, HC - Bed/Bathrooms</t>
  </si>
  <si>
    <t>Pre-Finished Closet Sliding Door, HC</t>
  </si>
  <si>
    <t>Smoke Control Doors</t>
  </si>
  <si>
    <t>08.3100</t>
  </si>
  <si>
    <t>Access Doors and Panels</t>
  </si>
  <si>
    <t>08.3300</t>
  </si>
  <si>
    <t>Overhead Coiling Door - Trash Room</t>
  </si>
  <si>
    <t>08.3500</t>
  </si>
  <si>
    <t>Side Folding Grille (Community Room Computers)</t>
  </si>
  <si>
    <t>08.4100</t>
  </si>
  <si>
    <t>Entrances &amp; Storefront</t>
  </si>
  <si>
    <t>08.5000</t>
  </si>
  <si>
    <t xml:space="preserve">Windows </t>
  </si>
  <si>
    <t>Windows - Installation</t>
  </si>
  <si>
    <t>Windows - Material</t>
  </si>
  <si>
    <t>Install WOCD and Screens</t>
  </si>
  <si>
    <t>Interior Relites</t>
  </si>
  <si>
    <t>08.8100</t>
  </si>
  <si>
    <t>Glazing For Relites</t>
  </si>
  <si>
    <t>08.7110</t>
  </si>
  <si>
    <t>Finish Hardware</t>
  </si>
  <si>
    <t>Storefront Door Hardware</t>
  </si>
  <si>
    <t>IN 08.1400</t>
  </si>
  <si>
    <t>08.7113</t>
  </si>
  <si>
    <t>Automatic Door Operators</t>
  </si>
  <si>
    <t>08.9100</t>
  </si>
  <si>
    <t>Louvers</t>
  </si>
  <si>
    <t>09.0000</t>
  </si>
  <si>
    <t>Interior Finishes &amp; Coordination</t>
  </si>
  <si>
    <t>Door Casing - MDF</t>
  </si>
  <si>
    <t>09.5100</t>
  </si>
  <si>
    <t>Acoustical Ceiling</t>
  </si>
  <si>
    <t>10.1400</t>
  </si>
  <si>
    <t>Signage</t>
  </si>
  <si>
    <t>Stairwell</t>
  </si>
  <si>
    <t>Bldg Address Sign</t>
  </si>
  <si>
    <t>Monument Sign</t>
  </si>
  <si>
    <t>Misc Rooms</t>
  </si>
  <si>
    <t>10.2113</t>
  </si>
  <si>
    <t>Toilet Compartments</t>
  </si>
  <si>
    <t>10.2226</t>
  </si>
  <si>
    <t>Operable Partition</t>
  </si>
  <si>
    <t>10.2613</t>
  </si>
  <si>
    <t>Corner Guards</t>
  </si>
  <si>
    <t>Grab Bars</t>
  </si>
  <si>
    <t>TP Holder</t>
  </si>
  <si>
    <t>Shower Curtain Rod</t>
  </si>
  <si>
    <t>Towel Bar</t>
  </si>
  <si>
    <t>Robe Hook</t>
  </si>
  <si>
    <t>Mirror</t>
  </si>
  <si>
    <t>Recessed Medicine Cabinet</t>
  </si>
  <si>
    <t>Public Bathroom</t>
  </si>
  <si>
    <t>Classrooms</t>
  </si>
  <si>
    <t>Public</t>
  </si>
  <si>
    <t>Totals</t>
  </si>
  <si>
    <t>10.2800</t>
  </si>
  <si>
    <t>Bathroom Accessories</t>
  </si>
  <si>
    <t>10.4400</t>
  </si>
  <si>
    <t>Fire Protection Specialties</t>
  </si>
  <si>
    <t>10.5500</t>
  </si>
  <si>
    <t>Postal Specialties</t>
  </si>
  <si>
    <t>Units, Stairs, &amp; Misc Rooms</t>
  </si>
  <si>
    <t>10.5700</t>
  </si>
  <si>
    <t>Wire Shelving</t>
  </si>
  <si>
    <t>Bath Accessories - Residential</t>
  </si>
  <si>
    <t>Bath Accessories - ELC</t>
  </si>
  <si>
    <t>Wire Shelving - Residential</t>
  </si>
  <si>
    <t>Unit Type B1</t>
  </si>
  <si>
    <t>Unit Type B2</t>
  </si>
  <si>
    <t>Unit Type B3</t>
  </si>
  <si>
    <t>Unit Type B4</t>
  </si>
  <si>
    <t>Unit Type B5</t>
  </si>
  <si>
    <t>Unit Type B6</t>
  </si>
  <si>
    <t>Unit Type B7</t>
  </si>
  <si>
    <t>Unit Type A1</t>
  </si>
  <si>
    <t>Unit Type A2</t>
  </si>
  <si>
    <t>Unit Type A3</t>
  </si>
  <si>
    <t>Total Shelving</t>
  </si>
  <si>
    <t>11.3100</t>
  </si>
  <si>
    <t>Residential Appliances</t>
  </si>
  <si>
    <t>Range</t>
  </si>
  <si>
    <t>Range Hood</t>
  </si>
  <si>
    <t>Refrigerator</t>
  </si>
  <si>
    <t>Dishwasher</t>
  </si>
  <si>
    <t>Washer/Dryer</t>
  </si>
  <si>
    <t>11.5213</t>
  </si>
  <si>
    <t>LCD TV &amp; Sound Bar</t>
  </si>
  <si>
    <t>12.2100</t>
  </si>
  <si>
    <t>Window Coverings</t>
  </si>
  <si>
    <t>Roller Shades</t>
  </si>
  <si>
    <t>Horizontal Blinds</t>
  </si>
  <si>
    <t>Vertical Blinds</t>
  </si>
  <si>
    <t>Casework - ELC TI</t>
  </si>
  <si>
    <t>Lowers</t>
  </si>
  <si>
    <t>Uppers</t>
  </si>
  <si>
    <t>Cubbies</t>
  </si>
  <si>
    <t>Casework - Res</t>
  </si>
  <si>
    <t>Unit Type B1 - Lowers</t>
  </si>
  <si>
    <t>Unit Type B1 - Uppers</t>
  </si>
  <si>
    <t>Unit Type B2 - Lowers</t>
  </si>
  <si>
    <t>Unit Type B2 - Uppers</t>
  </si>
  <si>
    <t>Unit Type B3 - Lowers</t>
  </si>
  <si>
    <t>Unit Type B3 - Uppers</t>
  </si>
  <si>
    <t>Unit Type B4 - Lowers</t>
  </si>
  <si>
    <t>Unit Type B5 - Uppers</t>
  </si>
  <si>
    <t>Unit Type B4 - Uppers</t>
  </si>
  <si>
    <t>Unit Type B5 - Lowers</t>
  </si>
  <si>
    <t>Unit Type B6 - Lowers</t>
  </si>
  <si>
    <t>Unit Type B6 - Uppers</t>
  </si>
  <si>
    <t>Unit Type B7 - Lowers</t>
  </si>
  <si>
    <t>Unit Type B7 - Uppers</t>
  </si>
  <si>
    <t>Unit Type A1 - Lowers</t>
  </si>
  <si>
    <t>Unit Type A1 - Uppers</t>
  </si>
  <si>
    <t>Unit Type A2 - Lowers</t>
  </si>
  <si>
    <t>Unit Type A2 - Uppers</t>
  </si>
  <si>
    <t>Unit Type A3 - Lowers</t>
  </si>
  <si>
    <t>Unit Type A3 - Uppers</t>
  </si>
  <si>
    <t>Community Kitchen - Lowers</t>
  </si>
  <si>
    <t>Community Kitchen - Uppers</t>
  </si>
  <si>
    <t>Kitchen - Lowers</t>
  </si>
  <si>
    <t>Kitchen - Uppers</t>
  </si>
  <si>
    <t>Total Lowers</t>
  </si>
  <si>
    <t>Total Uppers</t>
  </si>
  <si>
    <t>Crosscheck</t>
  </si>
  <si>
    <t>12.3000</t>
  </si>
  <si>
    <t>Casework</t>
  </si>
  <si>
    <t>12.3600</t>
  </si>
  <si>
    <t>Countertops - PLam</t>
  </si>
  <si>
    <t>Countertops - Res</t>
  </si>
  <si>
    <t>Countertops - ELC TI</t>
  </si>
  <si>
    <t>Total Countertops</t>
  </si>
  <si>
    <t>Window Sills - PLam</t>
  </si>
  <si>
    <t>12.9300</t>
  </si>
  <si>
    <t>Site Furnishings</t>
  </si>
  <si>
    <t>Play Area Deck (No Details)</t>
  </si>
  <si>
    <t>Covered Pavilion (No Details)</t>
  </si>
  <si>
    <t>12.9313</t>
  </si>
  <si>
    <t>Bike Racks</t>
  </si>
  <si>
    <t>13.0000</t>
  </si>
  <si>
    <t>Playground Equipment</t>
  </si>
  <si>
    <t>Elevator</t>
  </si>
  <si>
    <t>21.0000</t>
  </si>
  <si>
    <t>Fire Suppression</t>
  </si>
  <si>
    <t>22.0000</t>
  </si>
  <si>
    <t>Plumbing</t>
  </si>
  <si>
    <t>23.0000</t>
  </si>
  <si>
    <t>HVAC</t>
  </si>
  <si>
    <t>26.0000</t>
  </si>
  <si>
    <t>Electrical</t>
  </si>
  <si>
    <t>31.0000</t>
  </si>
  <si>
    <t>Earthwork</t>
  </si>
  <si>
    <t>32.1713</t>
  </si>
  <si>
    <t>Wheel Stops &amp; Pavement Markings</t>
  </si>
  <si>
    <t>Overhead Coiling Door</t>
  </si>
  <si>
    <t>Ceiling Insulation</t>
  </si>
  <si>
    <t>03 Total</t>
  </si>
  <si>
    <t>Division 3 Subtotal</t>
  </si>
  <si>
    <t>07 Total</t>
  </si>
  <si>
    <t>Division 7 Subtotal</t>
  </si>
  <si>
    <t>08 Total</t>
  </si>
  <si>
    <t>Division 8 Subtotal</t>
  </si>
  <si>
    <t>22 Total</t>
  </si>
  <si>
    <t>Division 22 Subtotal</t>
  </si>
  <si>
    <t>21 Total</t>
  </si>
  <si>
    <t>Division 21 Subtotal</t>
  </si>
  <si>
    <t>23 Total</t>
  </si>
  <si>
    <t>Division 23 Subtotal</t>
  </si>
  <si>
    <t>26 Total</t>
  </si>
  <si>
    <t>Division 26 Subtotal</t>
  </si>
  <si>
    <t>31 Total</t>
  </si>
  <si>
    <t>Division 31 Subtotal</t>
  </si>
  <si>
    <t>32 Total</t>
  </si>
  <si>
    <t>Division 32 Subtotal</t>
  </si>
  <si>
    <t>Grand Total</t>
  </si>
  <si>
    <t>DESIGN &amp; ESTIMATING CONTINGENCY</t>
  </si>
  <si>
    <t>UNITS</t>
  </si>
  <si>
    <t>31.000</t>
  </si>
  <si>
    <t>Earthwork &amp; Utilities</t>
  </si>
  <si>
    <t>MEP Under slab Trenching</t>
  </si>
  <si>
    <t>31.6000</t>
  </si>
  <si>
    <t>Aggregate Piers</t>
  </si>
  <si>
    <t>32.1005</t>
  </si>
  <si>
    <t>Site Concrete</t>
  </si>
  <si>
    <t>4" Sidewalk - ROW</t>
  </si>
  <si>
    <t>Trash Enclosure 6" Pad</t>
  </si>
  <si>
    <t>Concrete Pavers (Pocket Park)</t>
  </si>
  <si>
    <t>Concrete Seat Wall</t>
  </si>
  <si>
    <t>Curb &amp; Gutter - ROW</t>
  </si>
  <si>
    <t>Retaining Walls</t>
  </si>
  <si>
    <t>Wheel Stops</t>
  </si>
  <si>
    <t>32.1723</t>
  </si>
  <si>
    <t>Pavement Markings</t>
  </si>
  <si>
    <t>32.1216</t>
  </si>
  <si>
    <t>Asphalt Paving</t>
  </si>
  <si>
    <t>32.3100</t>
  </si>
  <si>
    <t>Decorative Metal Fence</t>
  </si>
  <si>
    <t>32.9000</t>
  </si>
  <si>
    <t>Landscaping</t>
  </si>
  <si>
    <t>Site Bench's</t>
  </si>
  <si>
    <t>Deck Bridging</t>
  </si>
  <si>
    <t xml:space="preserve">4" Sidewalk </t>
  </si>
  <si>
    <t>Concrete Stairs</t>
  </si>
  <si>
    <t>Graffiti Resistant Coating</t>
  </si>
  <si>
    <t>01 Total</t>
  </si>
  <si>
    <t>Division 1 Subtotal</t>
  </si>
  <si>
    <t>02 Total</t>
  </si>
  <si>
    <t>Division 2 Subtotal</t>
  </si>
  <si>
    <t>05 Total</t>
  </si>
  <si>
    <t>Division 5 Subtotal</t>
  </si>
  <si>
    <t>Trash Enclosure</t>
  </si>
  <si>
    <t>Door Casing</t>
  </si>
  <si>
    <t>Chair Rail</t>
  </si>
  <si>
    <t>06 Total</t>
  </si>
  <si>
    <t>Division 6 Subtotal</t>
  </si>
  <si>
    <t>09 Total</t>
  </si>
  <si>
    <t>Division 9 Subtotal</t>
  </si>
  <si>
    <t>10 Total</t>
  </si>
  <si>
    <t>Division 10 Subtotal</t>
  </si>
  <si>
    <t>11 Total</t>
  </si>
  <si>
    <t>Division 11 Subtotal</t>
  </si>
  <si>
    <t>Transformer Retaining Wall Guardrail</t>
  </si>
  <si>
    <t>12 Total</t>
  </si>
  <si>
    <t>Division 12 Subtotal</t>
  </si>
  <si>
    <t>14 Total</t>
  </si>
  <si>
    <t>Division 14 Subtotal</t>
  </si>
  <si>
    <t>Total SF</t>
  </si>
  <si>
    <t>Division 06 Subtotal</t>
  </si>
  <si>
    <t>Division 07 Subtotal</t>
  </si>
  <si>
    <t>Division 08 Subtotal</t>
  </si>
  <si>
    <t>Division 09 Subtotal</t>
  </si>
  <si>
    <t>13 Total</t>
  </si>
  <si>
    <t>Division 13 Subtotal</t>
  </si>
  <si>
    <t>W4A - Stair</t>
  </si>
  <si>
    <t>Refrigerator - Infant 1 &amp; 2</t>
  </si>
  <si>
    <t>Refrigerator - Kitchen</t>
  </si>
  <si>
    <t>Curb &amp; Gutter - Site</t>
  </si>
  <si>
    <t>4" Sidewalk - Site</t>
  </si>
  <si>
    <t>ELC TI Total</t>
  </si>
  <si>
    <t>% Of Cost</t>
  </si>
  <si>
    <t>BONDS/INSURANCE/TAXES &amp; PERMITS SUBTOTAL</t>
  </si>
  <si>
    <t>BONDS/INSURANCE/TAXES &amp; PERMITS</t>
  </si>
  <si>
    <t>PROJECT MANAGEMENT &amp; ADMINISTRATION</t>
  </si>
  <si>
    <t xml:space="preserve">FIELD SUPERVISION AND SUPPORT </t>
  </si>
  <si>
    <t>Residential</t>
  </si>
  <si>
    <t>Quantitiy</t>
  </si>
  <si>
    <t>Subtotal</t>
  </si>
  <si>
    <t>RESIDENTIAL</t>
  </si>
  <si>
    <t>ELC C&amp;S</t>
  </si>
  <si>
    <t>GRAND TOTAL</t>
  </si>
  <si>
    <t>SUBTOTAL (ALL 3)</t>
  </si>
  <si>
    <t>Panel Trim at Over Framing</t>
  </si>
  <si>
    <t>GENERAL INFORMATION</t>
  </si>
  <si>
    <t>Project:</t>
  </si>
  <si>
    <t>Mercy - Barkley Family Housing</t>
  </si>
  <si>
    <t>Building:</t>
  </si>
  <si>
    <t>4 over 1</t>
  </si>
  <si>
    <t>Location:</t>
  </si>
  <si>
    <t>Barkley Village, Bellingham, WA</t>
  </si>
  <si>
    <t>Building Data:</t>
  </si>
  <si>
    <t>Wage Rages</t>
  </si>
  <si>
    <t>WA State Residential/Market</t>
  </si>
  <si>
    <t>ELC</t>
  </si>
  <si>
    <t>Parking</t>
  </si>
  <si>
    <t>A/E Team:</t>
  </si>
  <si>
    <t>RMC</t>
  </si>
  <si>
    <t>Work Type:</t>
  </si>
  <si>
    <t>Design Phase:</t>
  </si>
  <si>
    <t>Schematic Design</t>
  </si>
  <si>
    <t>Drawings:</t>
  </si>
  <si>
    <t>Budget Date:</t>
  </si>
  <si>
    <t>DIVISION</t>
  </si>
  <si>
    <t>DIVISION OF WORK DESCRIPTION</t>
  </si>
  <si>
    <t>COST / SQFT</t>
  </si>
  <si>
    <t>COST RATIO</t>
  </si>
  <si>
    <t>01</t>
  </si>
  <si>
    <t>Equipment (Tower Crane, Forklift, Etc)</t>
  </si>
  <si>
    <t>02</t>
  </si>
  <si>
    <t>Existing Conditions</t>
  </si>
  <si>
    <t>03</t>
  </si>
  <si>
    <t>04</t>
  </si>
  <si>
    <t>Masonry</t>
  </si>
  <si>
    <t>05</t>
  </si>
  <si>
    <t>Metals</t>
  </si>
  <si>
    <t>06</t>
  </si>
  <si>
    <t>Woods, Plastics &amp; Composites</t>
  </si>
  <si>
    <t>07</t>
  </si>
  <si>
    <t>Thermal &amp; Moisture Protection</t>
  </si>
  <si>
    <t>08</t>
  </si>
  <si>
    <t>Openings</t>
  </si>
  <si>
    <t>09</t>
  </si>
  <si>
    <t>Finishes</t>
  </si>
  <si>
    <t>10</t>
  </si>
  <si>
    <t>Specialties &amp; Signage</t>
  </si>
  <si>
    <t>11</t>
  </si>
  <si>
    <t>12</t>
  </si>
  <si>
    <t>Furnishings</t>
  </si>
  <si>
    <t>13</t>
  </si>
  <si>
    <t>Playgroung Equipment</t>
  </si>
  <si>
    <t>14</t>
  </si>
  <si>
    <t>Conveying Equipment</t>
  </si>
  <si>
    <t>21</t>
  </si>
  <si>
    <t>22</t>
  </si>
  <si>
    <t>23</t>
  </si>
  <si>
    <t>In Div 22</t>
  </si>
  <si>
    <t>26</t>
  </si>
  <si>
    <t>31</t>
  </si>
  <si>
    <t xml:space="preserve">Earthwork </t>
  </si>
  <si>
    <t>32</t>
  </si>
  <si>
    <t>Exterior Improvements</t>
  </si>
  <si>
    <t>33</t>
  </si>
  <si>
    <t>Utilities</t>
  </si>
  <si>
    <t>In Div 31</t>
  </si>
  <si>
    <t>SUBTOTAL          →</t>
  </si>
  <si>
    <t>Bonds, Insurance, Taxes, &amp; Permits</t>
  </si>
  <si>
    <t>Project Management &amp; Administration</t>
  </si>
  <si>
    <t xml:space="preserve">Field Supervision &amp; Support </t>
  </si>
  <si>
    <t>Construction Permits</t>
  </si>
  <si>
    <t>By Owner</t>
  </si>
  <si>
    <t>Utility Connection Fees</t>
  </si>
  <si>
    <t>Contractor's Fee</t>
  </si>
  <si>
    <t>TOTAL CONSTRUCTION BUDGET*         →</t>
  </si>
  <si>
    <t>*Excludes State Sales Tax</t>
  </si>
  <si>
    <t>This budget reflects probable construction costs for this project at the time this budget was created. Information found in this document is</t>
  </si>
  <si>
    <t>developed through standard industry wide practice, professional experience and information available at the time of it's creation. This budget</t>
  </si>
  <si>
    <t>represents fair value of the project and is not a prediction of market place bidding. Since Dawson Construction has no control over labor</t>
  </si>
  <si>
    <t>rates, cost of material, equipment, or subcontractor pricing we cannot guarantee the bids and proposals will not vary from the information</t>
  </si>
  <si>
    <t>found in this document.</t>
  </si>
  <si>
    <t>PARKING GARAGE</t>
  </si>
  <si>
    <t>ELC CORE &amp; SHELL</t>
  </si>
  <si>
    <t>IN DIV 31</t>
  </si>
  <si>
    <t>Sub Total</t>
  </si>
  <si>
    <t xml:space="preserve">Design &amp; Estimating Contingency </t>
  </si>
  <si>
    <t>Div</t>
  </si>
  <si>
    <t>Difference</t>
  </si>
  <si>
    <t>Scaffolding - South &amp; West Faces</t>
  </si>
  <si>
    <t>Prev Est</t>
  </si>
  <si>
    <t>DD Est</t>
  </si>
  <si>
    <t>Dated</t>
  </si>
  <si>
    <t>Canopy Embeds</t>
  </si>
  <si>
    <t>05.5500.02</t>
  </si>
  <si>
    <t>Misc Metals</t>
  </si>
  <si>
    <t>Unit Cost</t>
  </si>
  <si>
    <t>Exterior Painting</t>
  </si>
  <si>
    <t>Knox Box</t>
  </si>
  <si>
    <t>Variance</t>
  </si>
  <si>
    <t>Previous Est 10/25/20</t>
  </si>
  <si>
    <t>Sanden Heat Pump DHT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</si>
</sst>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43" formatCode="_(* #,##0.00_);_(* \(#,##0.00\);_(* &quot;-&quot;??_);_(@_)"/>
    <numFmt numFmtId="164" formatCode="0.0000"/>
    <numFmt numFmtId="165" formatCode="#,##0.0000"/>
    <numFmt numFmtId="166" formatCode="0.000"/>
    <numFmt numFmtId="167" formatCode="_(* #,##0_);_(* \(#,##0\);_(* &quot;-&quot;??_);_(@_)"/>
    <numFmt numFmtId="168" formatCode="#,##0.000"/>
    <numFmt numFmtId="169" formatCode="#,##0.00000"/>
    <numFmt numFmtId="170" formatCode="0.0"/>
    <numFmt numFmtId="171" formatCode="#,##0.0"/>
    <numFmt numFmtId="172" formatCode="&quot;$&quot;#,##0"/>
    <numFmt numFmtId="173" formatCode="&quot;$&quot;#,##0.00"/>
  </numFmts>
  <fonts count="3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i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8"/>
      <name val="Arial"/>
    </font>
    <font>
      <sz val="10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0.5"/>
      <name val="Arial"/>
      <family val="2"/>
    </font>
    <font>
      <sz val="11"/>
      <color theme="1"/>
      <name val="Arial"/>
      <family val="2"/>
    </font>
    <font>
      <sz val="11"/>
      <color rgb="FF054308"/>
      <name val="Arial"/>
      <family val="2"/>
    </font>
    <font>
      <b/>
      <u/>
      <sz val="14"/>
      <color theme="1"/>
      <name val="Arial"/>
      <family val="2"/>
    </font>
    <font>
      <b/>
      <sz val="10"/>
      <color theme="1"/>
      <name val="Arial"/>
      <family val="2"/>
    </font>
    <font>
      <sz val="11"/>
      <color theme="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5430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lightDown">
        <bgColor theme="0" tint="-0.249977111117893"/>
      </patternFill>
    </fill>
    <fill>
      <patternFill patternType="lightDown">
        <bgColor indexed="23"/>
      </patternFill>
    </fill>
  </fills>
  <borders count="4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23010"/>
      </left>
      <right style="medium">
        <color rgb="FF023010"/>
      </right>
      <top style="thin">
        <color rgb="FF023010"/>
      </top>
      <bottom style="thin">
        <color rgb="FF023010"/>
      </bottom>
      <diagonal/>
    </border>
    <border>
      <left/>
      <right/>
      <top style="thin">
        <color rgb="FF023010"/>
      </top>
      <bottom style="thin">
        <color rgb="FF023010"/>
      </bottom>
      <diagonal/>
    </border>
    <border>
      <left/>
      <right style="thin">
        <color rgb="FF023010"/>
      </right>
      <top style="thin">
        <color rgb="FF023010"/>
      </top>
      <bottom style="thin">
        <color rgb="FF023010"/>
      </bottom>
      <diagonal/>
    </border>
    <border>
      <left/>
      <right/>
      <top/>
      <bottom style="thin">
        <color rgb="FF023010"/>
      </bottom>
      <diagonal/>
    </border>
    <border>
      <left style="thin">
        <color rgb="FF023010"/>
      </left>
      <right/>
      <top/>
      <bottom/>
      <diagonal/>
    </border>
    <border>
      <left/>
      <right style="thin">
        <color rgb="FF023010"/>
      </right>
      <top/>
      <bottom/>
      <diagonal/>
    </border>
    <border>
      <left style="thin">
        <color rgb="FF023010"/>
      </left>
      <right style="thin">
        <color rgb="FF023010"/>
      </right>
      <top style="thin">
        <color rgb="FF023010"/>
      </top>
      <bottom/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rgb="FF023010"/>
      </right>
      <top/>
      <bottom style="thin">
        <color theme="6" tint="-0.499984740745262"/>
      </bottom>
      <diagonal/>
    </border>
    <border>
      <left/>
      <right style="thin">
        <color theme="6" tint="-0.499984740745262"/>
      </right>
      <top/>
      <bottom/>
      <diagonal/>
    </border>
    <border>
      <left style="thin">
        <color theme="6" tint="-0.499984740745262"/>
      </left>
      <right/>
      <top/>
      <bottom/>
      <diagonal/>
    </border>
    <border>
      <left/>
      <right style="thin">
        <color theme="6" tint="-0.499984740745262"/>
      </right>
      <top/>
      <bottom style="thin">
        <color theme="6" tint="-0.499984740745262"/>
      </bottom>
      <diagonal/>
    </border>
    <border>
      <left style="thin">
        <color theme="6" tint="-0.499984740745262"/>
      </left>
      <right/>
      <top/>
      <bottom style="thin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rgb="FF023010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rgb="FF023010"/>
      </left>
      <right/>
      <top/>
      <bottom style="thin">
        <color rgb="FF023010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rgb="FF023010"/>
      </bottom>
      <diagonal/>
    </border>
    <border>
      <left/>
      <right/>
      <top style="thin">
        <color theme="6" tint="-0.499984740745262"/>
      </top>
      <bottom style="thin">
        <color rgb="FF023010"/>
      </bottom>
      <diagonal/>
    </border>
    <border>
      <left style="thin">
        <color theme="6" tint="-0.499984740745262"/>
      </left>
      <right/>
      <top/>
      <bottom style="thin">
        <color rgb="FF023010"/>
      </bottom>
      <diagonal/>
    </border>
    <border>
      <left/>
      <right style="thin">
        <color theme="6" tint="-0.499984740745262"/>
      </right>
      <top/>
      <bottom style="thin">
        <color rgb="FF023010"/>
      </bottom>
      <diagonal/>
    </border>
    <border>
      <left/>
      <right style="thin">
        <color rgb="FF023010"/>
      </right>
      <top style="thin">
        <color theme="6" tint="-0.499984740745262"/>
      </top>
      <bottom style="thin">
        <color rgb="FF023010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indexed="64"/>
      </bottom>
      <diagonal/>
    </border>
    <border>
      <left/>
      <right/>
      <top style="thin">
        <color theme="6" tint="-0.499984740745262"/>
      </top>
      <bottom style="thin">
        <color indexed="64"/>
      </bottom>
      <diagonal/>
    </border>
    <border>
      <left style="thin">
        <color rgb="FF054308"/>
      </left>
      <right style="thin">
        <color rgb="FF054308"/>
      </right>
      <top style="thin">
        <color rgb="FF054308"/>
      </top>
      <bottom/>
      <diagonal/>
    </border>
    <border>
      <left style="thin">
        <color rgb="FF054308"/>
      </left>
      <right style="thin">
        <color rgb="FF054308"/>
      </right>
      <top/>
      <bottom/>
      <diagonal/>
    </border>
    <border>
      <left style="thin">
        <color rgb="FF054308"/>
      </left>
      <right style="thin">
        <color rgb="FF054308"/>
      </right>
      <top/>
      <bottom style="thin">
        <color rgb="FF05430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4" fillId="0" borderId="0"/>
  </cellStyleXfs>
  <cellXfs count="439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1" fontId="2" fillId="0" borderId="0" xfId="0" applyNumberFormat="1" applyFont="1" applyAlignment="1">
      <alignment horizontal="right"/>
    </xf>
    <xf numFmtId="165" fontId="2" fillId="0" borderId="0" xfId="0" applyNumberFormat="1" applyFont="1"/>
    <xf numFmtId="3" fontId="2" fillId="0" borderId="0" xfId="0" applyNumberFormat="1" applyFont="1"/>
    <xf numFmtId="4" fontId="2" fillId="0" borderId="0" xfId="0" applyNumberFormat="1" applyFont="1"/>
    <xf numFmtId="164" fontId="2" fillId="0" borderId="0" xfId="0" applyNumberFormat="1" applyFont="1" applyAlignment="1">
      <alignment horizontal="right"/>
    </xf>
    <xf numFmtId="4" fontId="2" fillId="2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right"/>
    </xf>
    <xf numFmtId="3" fontId="2" fillId="2" borderId="0" xfId="0" applyNumberFormat="1" applyFont="1" applyFill="1" applyAlignment="1">
      <alignment horizontal="right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3" fontId="3" fillId="0" borderId="1" xfId="0" applyNumberFormat="1" applyFont="1" applyBorder="1" applyAlignment="1">
      <alignment horizontal="center"/>
    </xf>
    <xf numFmtId="4" fontId="2" fillId="0" borderId="1" xfId="0" applyNumberFormat="1" applyFont="1" applyBorder="1"/>
    <xf numFmtId="165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/>
    <xf numFmtId="165" fontId="2" fillId="0" borderId="1" xfId="0" applyNumberFormat="1" applyFont="1" applyBorder="1"/>
    <xf numFmtId="2" fontId="2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3" fontId="2" fillId="4" borderId="0" xfId="0" applyNumberFormat="1" applyFont="1" applyFill="1" applyAlignment="1">
      <alignment horizontal="right"/>
    </xf>
    <xf numFmtId="3" fontId="2" fillId="4" borderId="2" xfId="0" applyNumberFormat="1" applyFont="1" applyFill="1" applyBorder="1" applyAlignment="1">
      <alignment horizontal="right"/>
    </xf>
    <xf numFmtId="164" fontId="1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164" fontId="1" fillId="0" borderId="0" xfId="0" applyNumberFormat="1" applyFon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1" fillId="0" borderId="2" xfId="0" applyNumberFormat="1" applyFont="1" applyBorder="1" applyAlignment="1">
      <alignment horizontal="right"/>
    </xf>
    <xf numFmtId="166" fontId="1" fillId="0" borderId="2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right"/>
    </xf>
    <xf numFmtId="49" fontId="0" fillId="0" borderId="0" xfId="0" applyNumberFormat="1" applyAlignment="1">
      <alignment horizontal="center"/>
    </xf>
    <xf numFmtId="165" fontId="1" fillId="0" borderId="0" xfId="0" applyNumberFormat="1" applyFont="1"/>
    <xf numFmtId="3" fontId="0" fillId="0" borderId="0" xfId="0" quotePrefix="1" applyNumberForma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quotePrefix="1" applyNumberFormat="1" applyFont="1" applyAlignment="1">
      <alignment horizontal="right"/>
    </xf>
    <xf numFmtId="1" fontId="7" fillId="0" borderId="0" xfId="0" applyNumberFormat="1" applyFont="1" applyAlignment="1">
      <alignment horizontal="center"/>
    </xf>
    <xf numFmtId="1" fontId="7" fillId="0" borderId="1" xfId="0" applyNumberFormat="1" applyFont="1" applyBorder="1" applyAlignment="1">
      <alignment horizontal="center"/>
    </xf>
    <xf numFmtId="3" fontId="7" fillId="0" borderId="0" xfId="0" applyNumberFormat="1" applyFont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0" xfId="0" applyFont="1"/>
    <xf numFmtId="0" fontId="7" fillId="0" borderId="1" xfId="0" applyFont="1" applyBorder="1"/>
    <xf numFmtId="0" fontId="7" fillId="0" borderId="0" xfId="0" applyFont="1" applyAlignment="1">
      <alignment horizontal="right"/>
    </xf>
    <xf numFmtId="0" fontId="7" fillId="0" borderId="1" xfId="0" applyFont="1" applyBorder="1" applyAlignment="1">
      <alignment horizontal="right"/>
    </xf>
    <xf numFmtId="9" fontId="2" fillId="3" borderId="0" xfId="0" applyNumberFormat="1" applyFont="1" applyFill="1" applyAlignment="1">
      <alignment horizontal="right"/>
    </xf>
    <xf numFmtId="0" fontId="1" fillId="0" borderId="0" xfId="0" applyFont="1"/>
    <xf numFmtId="165" fontId="1" fillId="0" borderId="1" xfId="0" applyNumberFormat="1" applyFont="1" applyBorder="1" applyAlignment="1">
      <alignment horizontal="center"/>
    </xf>
    <xf numFmtId="0" fontId="8" fillId="0" borderId="0" xfId="0" applyFont="1" applyProtection="1">
      <protection locked="0"/>
    </xf>
    <xf numFmtId="1" fontId="2" fillId="0" borderId="2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" vertical="center"/>
    </xf>
    <xf numFmtId="3" fontId="9" fillId="0" borderId="4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left"/>
    </xf>
    <xf numFmtId="3" fontId="10" fillId="0" borderId="4" xfId="0" applyNumberFormat="1" applyFont="1" applyBorder="1" applyAlignment="1">
      <alignment horizontal="right"/>
    </xf>
    <xf numFmtId="3" fontId="10" fillId="0" borderId="4" xfId="0" applyNumberFormat="1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3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left"/>
    </xf>
    <xf numFmtId="49" fontId="9" fillId="0" borderId="4" xfId="0" applyNumberFormat="1" applyFont="1" applyBorder="1" applyAlignment="1">
      <alignment horizontal="center" vertical="center"/>
    </xf>
    <xf numFmtId="0" fontId="1" fillId="0" borderId="1" xfId="0" applyFont="1" applyBorder="1"/>
    <xf numFmtId="10" fontId="2" fillId="0" borderId="2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0" fontId="2" fillId="0" borderId="0" xfId="1" applyNumberFormat="1" applyFont="1" applyAlignment="1">
      <alignment horizontal="right"/>
    </xf>
    <xf numFmtId="167" fontId="1" fillId="0" borderId="0" xfId="2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8" fontId="1" fillId="0" borderId="0" xfId="0" applyNumberFormat="1" applyFont="1"/>
    <xf numFmtId="4" fontId="1" fillId="0" borderId="0" xfId="0" applyNumberFormat="1" applyFont="1"/>
    <xf numFmtId="169" fontId="1" fillId="0" borderId="0" xfId="0" applyNumberFormat="1" applyFont="1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4" fontId="3" fillId="0" borderId="0" xfId="0" applyNumberFormat="1" applyFont="1" applyAlignment="1">
      <alignment horizontal="right"/>
    </xf>
    <xf numFmtId="168" fontId="3" fillId="0" borderId="0" xfId="0" applyNumberFormat="1" applyFont="1"/>
    <xf numFmtId="3" fontId="3" fillId="0" borderId="0" xfId="0" quotePrefix="1" applyNumberFormat="1" applyFont="1" applyAlignment="1">
      <alignment horizontal="right"/>
    </xf>
    <xf numFmtId="4" fontId="3" fillId="0" borderId="0" xfId="0" applyNumberFormat="1" applyFont="1"/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/>
    <xf numFmtId="10" fontId="1" fillId="0" borderId="3" xfId="0" applyNumberFormat="1" applyFont="1" applyBorder="1" applyAlignment="1">
      <alignment horizontal="center"/>
    </xf>
    <xf numFmtId="3" fontId="1" fillId="0" borderId="0" xfId="0" applyNumberFormat="1" applyFont="1"/>
    <xf numFmtId="4" fontId="1" fillId="2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right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4" fontId="1" fillId="0" borderId="1" xfId="0" applyNumberFormat="1" applyFont="1" applyBorder="1"/>
    <xf numFmtId="165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" fontId="12" fillId="0" borderId="0" xfId="0" applyNumberFormat="1" applyFont="1" applyAlignment="1">
      <alignment horizontal="center"/>
    </xf>
    <xf numFmtId="3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0" fontId="1" fillId="0" borderId="0" xfId="0" applyFont="1" applyAlignment="1">
      <alignment horizontal="left" indent="1"/>
    </xf>
    <xf numFmtId="164" fontId="1" fillId="0" borderId="0" xfId="0" quotePrefix="1" applyNumberFormat="1" applyFont="1"/>
    <xf numFmtId="1" fontId="3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/>
    <xf numFmtId="165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9" fontId="1" fillId="3" borderId="0" xfId="0" applyNumberFormat="1" applyFont="1" applyFill="1" applyAlignment="1">
      <alignment horizontal="right"/>
    </xf>
    <xf numFmtId="10" fontId="1" fillId="0" borderId="0" xfId="1" applyNumberFormat="1" applyFont="1" applyBorder="1" applyAlignment="1">
      <alignment horizontal="right"/>
    </xf>
    <xf numFmtId="10" fontId="1" fillId="0" borderId="0" xfId="0" applyNumberFormat="1" applyFont="1" applyAlignment="1">
      <alignment horizontal="right"/>
    </xf>
    <xf numFmtId="170" fontId="1" fillId="0" borderId="2" xfId="0" applyNumberFormat="1" applyFont="1" applyBorder="1" applyAlignment="1">
      <alignment horizontal="right"/>
    </xf>
    <xf numFmtId="3" fontId="1" fillId="4" borderId="0" xfId="0" applyNumberFormat="1" applyFont="1" applyFill="1" applyAlignment="1">
      <alignment horizontal="right"/>
    </xf>
    <xf numFmtId="3" fontId="1" fillId="4" borderId="2" xfId="0" applyNumberFormat="1" applyFont="1" applyFill="1" applyBorder="1" applyAlignment="1">
      <alignment horizontal="right"/>
    </xf>
    <xf numFmtId="9" fontId="1" fillId="0" borderId="0" xfId="1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9" fontId="1" fillId="0" borderId="1" xfId="1" applyFont="1" applyBorder="1" applyAlignment="1">
      <alignment horizontal="center"/>
    </xf>
    <xf numFmtId="0" fontId="1" fillId="0" borderId="0" xfId="0" quotePrefix="1" applyFont="1" applyAlignment="1">
      <alignment horizontal="center"/>
    </xf>
    <xf numFmtId="9" fontId="1" fillId="0" borderId="0" xfId="1" quotePrefix="1" applyFont="1" applyAlignment="1">
      <alignment horizontal="center"/>
    </xf>
    <xf numFmtId="2" fontId="1" fillId="0" borderId="0" xfId="0" quotePrefix="1" applyNumberFormat="1" applyFont="1" applyAlignment="1">
      <alignment horizontal="center"/>
    </xf>
    <xf numFmtId="0" fontId="1" fillId="0" borderId="0" xfId="0" applyFont="1" applyAlignment="1"/>
    <xf numFmtId="0" fontId="3" fillId="0" borderId="0" xfId="0" applyFont="1" applyAlignment="1"/>
    <xf numFmtId="171" fontId="1" fillId="0" borderId="0" xfId="0" applyNumberFormat="1" applyFont="1" applyAlignment="1">
      <alignment horizontal="right"/>
    </xf>
    <xf numFmtId="0" fontId="3" fillId="0" borderId="0" xfId="0" quotePrefix="1" applyFont="1" applyAlignment="1">
      <alignment horizontal="center"/>
    </xf>
    <xf numFmtId="0" fontId="3" fillId="0" borderId="0" xfId="0" quotePrefix="1" applyFont="1" applyAlignment="1">
      <alignment horizontal="right"/>
    </xf>
    <xf numFmtId="0" fontId="8" fillId="0" borderId="0" xfId="0" applyFont="1" applyAlignment="1" applyProtection="1">
      <alignment horizontal="center"/>
      <protection locked="0"/>
    </xf>
    <xf numFmtId="3" fontId="1" fillId="0" borderId="1" xfId="0" applyNumberFormat="1" applyFont="1" applyBorder="1" applyAlignment="1">
      <alignment horizontal="center" wrapText="1"/>
    </xf>
    <xf numFmtId="3" fontId="1" fillId="0" borderId="0" xfId="0" quotePrefix="1" applyNumberFormat="1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left" indent="1"/>
    </xf>
    <xf numFmtId="0" fontId="1" fillId="0" borderId="0" xfId="0" applyFont="1" applyFill="1" applyAlignment="1">
      <alignment horizontal="left"/>
    </xf>
    <xf numFmtId="0" fontId="3" fillId="0" borderId="0" xfId="0" applyFont="1" applyAlignment="1">
      <alignment horizontal="right" indent="1"/>
    </xf>
    <xf numFmtId="3" fontId="1" fillId="0" borderId="0" xfId="1" applyNumberFormat="1" applyFont="1" applyBorder="1" applyAlignment="1">
      <alignment horizontal="right"/>
    </xf>
    <xf numFmtId="3" fontId="1" fillId="0" borderId="0" xfId="0" applyNumberFormat="1" applyFont="1" applyFill="1" applyAlignment="1">
      <alignment horizontal="right"/>
    </xf>
    <xf numFmtId="0" fontId="1" fillId="6" borderId="0" xfId="0" applyFont="1" applyFill="1"/>
    <xf numFmtId="49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 indent="1"/>
    </xf>
    <xf numFmtId="3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9" fontId="1" fillId="6" borderId="0" xfId="1" applyFont="1" applyFill="1" applyAlignment="1">
      <alignment horizontal="center"/>
    </xf>
    <xf numFmtId="3" fontId="1" fillId="6" borderId="0" xfId="0" applyNumberFormat="1" applyFont="1" applyFill="1" applyAlignment="1">
      <alignment horizontal="right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/>
    <xf numFmtId="1" fontId="7" fillId="6" borderId="0" xfId="0" applyNumberFormat="1" applyFont="1" applyFill="1" applyAlignment="1">
      <alignment horizontal="center"/>
    </xf>
    <xf numFmtId="4" fontId="1" fillId="6" borderId="0" xfId="0" applyNumberFormat="1" applyFont="1" applyFill="1"/>
    <xf numFmtId="3" fontId="7" fillId="6" borderId="0" xfId="0" applyNumberFormat="1" applyFont="1" applyFill="1" applyAlignment="1">
      <alignment horizontal="center"/>
    </xf>
    <xf numFmtId="165" fontId="1" fillId="6" borderId="0" xfId="0" applyNumberFormat="1" applyFont="1" applyFill="1"/>
    <xf numFmtId="0" fontId="7" fillId="6" borderId="0" xfId="0" applyFont="1" applyFill="1" applyAlignment="1">
      <alignment horizontal="right"/>
    </xf>
    <xf numFmtId="4" fontId="1" fillId="6" borderId="0" xfId="0" applyNumberFormat="1" applyFont="1" applyFill="1" applyAlignment="1">
      <alignment horizontal="right"/>
    </xf>
    <xf numFmtId="0" fontId="1" fillId="6" borderId="0" xfId="0" applyFont="1" applyFill="1" applyAlignment="1">
      <alignment horizontal="right"/>
    </xf>
    <xf numFmtId="165" fontId="1" fillId="6" borderId="0" xfId="0" applyNumberFormat="1" applyFont="1" applyFill="1" applyAlignment="1">
      <alignment horizontal="right"/>
    </xf>
    <xf numFmtId="49" fontId="3" fillId="0" borderId="0" xfId="0" applyNumberFormat="1" applyFont="1" applyAlignment="1">
      <alignment horizontal="right"/>
    </xf>
    <xf numFmtId="0" fontId="15" fillId="6" borderId="0" xfId="0" applyFont="1" applyFill="1"/>
    <xf numFmtId="49" fontId="15" fillId="6" borderId="0" xfId="0" applyNumberFormat="1" applyFont="1" applyFill="1" applyAlignment="1">
      <alignment horizontal="center"/>
    </xf>
    <xf numFmtId="0" fontId="16" fillId="6" borderId="0" xfId="0" applyFont="1" applyFill="1" applyAlignment="1">
      <alignment horizontal="left" indent="1"/>
    </xf>
    <xf numFmtId="3" fontId="15" fillId="6" borderId="0" xfId="0" applyNumberFormat="1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9" fontId="15" fillId="6" borderId="0" xfId="1" applyFont="1" applyFill="1" applyAlignment="1">
      <alignment horizontal="center"/>
    </xf>
    <xf numFmtId="3" fontId="15" fillId="6" borderId="0" xfId="0" applyNumberFormat="1" applyFont="1" applyFill="1" applyAlignment="1">
      <alignment horizontal="right"/>
    </xf>
    <xf numFmtId="0" fontId="15" fillId="6" borderId="0" xfId="0" applyFont="1" applyFill="1" applyAlignment="1">
      <alignment horizontal="left"/>
    </xf>
    <xf numFmtId="164" fontId="15" fillId="6" borderId="0" xfId="0" applyNumberFormat="1" applyFont="1" applyFill="1"/>
    <xf numFmtId="1" fontId="17" fillId="6" borderId="0" xfId="0" applyNumberFormat="1" applyFont="1" applyFill="1" applyAlignment="1">
      <alignment horizontal="center"/>
    </xf>
    <xf numFmtId="4" fontId="15" fillId="6" borderId="0" xfId="0" applyNumberFormat="1" applyFont="1" applyFill="1"/>
    <xf numFmtId="3" fontId="17" fillId="6" borderId="0" xfId="0" applyNumberFormat="1" applyFont="1" applyFill="1" applyAlignment="1">
      <alignment horizontal="center"/>
    </xf>
    <xf numFmtId="165" fontId="15" fillId="6" borderId="0" xfId="0" applyNumberFormat="1" applyFont="1" applyFill="1"/>
    <xf numFmtId="0" fontId="17" fillId="6" borderId="0" xfId="0" applyFont="1" applyFill="1" applyAlignment="1">
      <alignment horizontal="right"/>
    </xf>
    <xf numFmtId="4" fontId="15" fillId="6" borderId="0" xfId="0" applyNumberFormat="1" applyFont="1" applyFill="1" applyAlignment="1">
      <alignment horizontal="right"/>
    </xf>
    <xf numFmtId="0" fontId="15" fillId="6" borderId="0" xfId="0" applyFont="1" applyFill="1" applyAlignment="1">
      <alignment horizontal="right"/>
    </xf>
    <xf numFmtId="165" fontId="15" fillId="6" borderId="0" xfId="0" applyNumberFormat="1" applyFont="1" applyFill="1" applyAlignment="1">
      <alignment horizontal="right"/>
    </xf>
    <xf numFmtId="0" fontId="3" fillId="6" borderId="0" xfId="0" applyFont="1" applyFill="1" applyAlignment="1">
      <alignment horizontal="right" indent="1"/>
    </xf>
    <xf numFmtId="3" fontId="3" fillId="6" borderId="0" xfId="0" applyNumberFormat="1" applyFont="1" applyFill="1" applyAlignment="1">
      <alignment horizontal="center"/>
    </xf>
    <xf numFmtId="0" fontId="1" fillId="6" borderId="0" xfId="0" quotePrefix="1" applyFont="1" applyFill="1" applyAlignment="1">
      <alignment horizontal="center"/>
    </xf>
    <xf numFmtId="0" fontId="3" fillId="6" borderId="0" xfId="0" applyFont="1" applyFill="1" applyAlignment="1">
      <alignment horizontal="right"/>
    </xf>
    <xf numFmtId="0" fontId="3" fillId="6" borderId="0" xfId="0" quotePrefix="1" applyFont="1" applyFill="1" applyAlignment="1">
      <alignment horizontal="right"/>
    </xf>
    <xf numFmtId="3" fontId="3" fillId="6" borderId="0" xfId="0" applyNumberFormat="1" applyFont="1" applyFill="1" applyAlignment="1">
      <alignment horizontal="right"/>
    </xf>
    <xf numFmtId="0" fontId="3" fillId="6" borderId="0" xfId="0" applyFont="1" applyFill="1" applyAlignment="1">
      <alignment horizontal="left"/>
    </xf>
    <xf numFmtId="4" fontId="2" fillId="5" borderId="0" xfId="0" applyNumberFormat="1" applyFont="1" applyFill="1"/>
    <xf numFmtId="49" fontId="1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right" indent="1"/>
    </xf>
    <xf numFmtId="3" fontId="3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quotePrefix="1" applyFont="1" applyFill="1" applyAlignment="1">
      <alignment horizontal="center"/>
    </xf>
    <xf numFmtId="0" fontId="3" fillId="0" borderId="0" xfId="0" applyFont="1" applyFill="1" applyAlignment="1">
      <alignment horizontal="right"/>
    </xf>
    <xf numFmtId="9" fontId="1" fillId="0" borderId="0" xfId="1" applyFont="1" applyFill="1" applyAlignment="1">
      <alignment horizontal="center"/>
    </xf>
    <xf numFmtId="3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left"/>
    </xf>
    <xf numFmtId="3" fontId="1" fillId="0" borderId="0" xfId="0" applyNumberFormat="1" applyFont="1" applyFill="1" applyAlignment="1">
      <alignment horizontal="center"/>
    </xf>
    <xf numFmtId="0" fontId="14" fillId="0" borderId="0" xfId="0" applyFont="1" applyFill="1"/>
    <xf numFmtId="0" fontId="14" fillId="0" borderId="0" xfId="0" applyFont="1" applyFill="1" applyAlignment="1">
      <alignment horizontal="left" indent="1"/>
    </xf>
    <xf numFmtId="4" fontId="1" fillId="0" borderId="0" xfId="0" applyNumberFormat="1" applyFont="1" applyFill="1" applyAlignment="1">
      <alignment horizontal="right"/>
    </xf>
    <xf numFmtId="168" fontId="1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" fillId="0" borderId="0" xfId="0" applyNumberFormat="1" applyFont="1" applyFill="1"/>
    <xf numFmtId="3" fontId="1" fillId="0" borderId="0" xfId="0" quotePrefix="1" applyNumberFormat="1" applyFont="1" applyFill="1" applyAlignment="1">
      <alignment horizontal="right"/>
    </xf>
    <xf numFmtId="3" fontId="7" fillId="0" borderId="0" xfId="0" applyNumberFormat="1" applyFont="1" applyFill="1" applyAlignment="1">
      <alignment horizontal="center"/>
    </xf>
    <xf numFmtId="165" fontId="1" fillId="0" borderId="0" xfId="0" applyNumberFormat="1" applyFont="1" applyFill="1"/>
    <xf numFmtId="0" fontId="7" fillId="0" borderId="0" xfId="0" applyFont="1" applyFill="1" applyAlignment="1">
      <alignment horizontal="right"/>
    </xf>
    <xf numFmtId="4" fontId="2" fillId="0" borderId="0" xfId="0" applyNumberFormat="1" applyFont="1" applyFill="1"/>
    <xf numFmtId="2" fontId="1" fillId="6" borderId="0" xfId="0" quotePrefix="1" applyNumberFormat="1" applyFont="1" applyFill="1" applyAlignment="1">
      <alignment horizontal="center"/>
    </xf>
    <xf numFmtId="9" fontId="1" fillId="6" borderId="0" xfId="1" quotePrefix="1" applyFont="1" applyFill="1" applyAlignment="1">
      <alignment horizontal="center"/>
    </xf>
    <xf numFmtId="0" fontId="16" fillId="6" borderId="0" xfId="0" applyFont="1" applyFill="1" applyAlignment="1">
      <alignment horizontal="left"/>
    </xf>
    <xf numFmtId="0" fontId="3" fillId="0" borderId="0" xfId="0" applyFont="1" applyAlignment="1">
      <alignment horizontal="left" indent="1"/>
    </xf>
    <xf numFmtId="9" fontId="3" fillId="0" borderId="0" xfId="1" applyFont="1" applyAlignment="1">
      <alignment horizontal="center"/>
    </xf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4" fontId="1" fillId="0" borderId="0" xfId="0" quotePrefix="1" applyNumberFormat="1" applyFont="1" applyFill="1" applyAlignment="1">
      <alignment horizontal="right"/>
    </xf>
    <xf numFmtId="0" fontId="16" fillId="6" borderId="0" xfId="0" applyFont="1" applyFill="1" applyAlignment="1"/>
    <xf numFmtId="171" fontId="1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18" fillId="0" borderId="0" xfId="0" applyFont="1" applyAlignment="1">
      <alignment horizontal="right"/>
    </xf>
    <xf numFmtId="3" fontId="2" fillId="0" borderId="0" xfId="0" applyNumberFormat="1" applyFont="1" applyFill="1" applyAlignment="1">
      <alignment horizontal="right"/>
    </xf>
    <xf numFmtId="4" fontId="2" fillId="0" borderId="0" xfId="0" applyNumberFormat="1" applyFont="1" applyFill="1" applyAlignment="1">
      <alignment horizontal="right"/>
    </xf>
    <xf numFmtId="0" fontId="3" fillId="0" borderId="0" xfId="0" applyFont="1" applyFill="1"/>
    <xf numFmtId="9" fontId="2" fillId="0" borderId="0" xfId="1" applyFont="1" applyAlignment="1">
      <alignment horizontal="left"/>
    </xf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right"/>
    </xf>
    <xf numFmtId="1" fontId="2" fillId="0" borderId="0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7" fillId="0" borderId="0" xfId="0" applyFont="1" applyBorder="1"/>
    <xf numFmtId="3" fontId="3" fillId="0" borderId="0" xfId="0" applyNumberFormat="1" applyFont="1" applyBorder="1" applyAlignment="1">
      <alignment horizontal="center"/>
    </xf>
    <xf numFmtId="0" fontId="2" fillId="0" borderId="0" xfId="0" applyFont="1" applyBorder="1"/>
    <xf numFmtId="4" fontId="2" fillId="0" borderId="0" xfId="0" applyNumberFormat="1" applyFont="1" applyBorder="1"/>
    <xf numFmtId="0" fontId="1" fillId="0" borderId="0" xfId="0" applyFont="1" applyBorder="1"/>
    <xf numFmtId="165" fontId="2" fillId="0" borderId="0" xfId="0" applyNumberFormat="1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3" fontId="3" fillId="0" borderId="0" xfId="0" applyNumberFormat="1" applyFont="1" applyAlignment="1">
      <alignment horizontal="left" indent="1"/>
    </xf>
    <xf numFmtId="0" fontId="3" fillId="0" borderId="2" xfId="0" applyFont="1" applyBorder="1" applyAlignment="1">
      <alignment horizontal="center"/>
    </xf>
    <xf numFmtId="3" fontId="2" fillId="0" borderId="2" xfId="0" applyNumberFormat="1" applyFont="1" applyBorder="1"/>
    <xf numFmtId="4" fontId="10" fillId="0" borderId="4" xfId="0" applyNumberFormat="1" applyFont="1" applyBorder="1" applyAlignment="1">
      <alignment horizontal="left"/>
    </xf>
    <xf numFmtId="0" fontId="9" fillId="0" borderId="4" xfId="0" applyFont="1" applyBorder="1" applyAlignment="1">
      <alignment horizontal="left"/>
    </xf>
    <xf numFmtId="4" fontId="9" fillId="0" borderId="4" xfId="0" applyNumberFormat="1" applyFont="1" applyBorder="1" applyAlignment="1">
      <alignment horizontal="left"/>
    </xf>
    <xf numFmtId="3" fontId="9" fillId="0" borderId="4" xfId="0" applyNumberFormat="1" applyFont="1" applyBorder="1" applyAlignment="1">
      <alignment horizontal="right"/>
    </xf>
    <xf numFmtId="10" fontId="10" fillId="0" borderId="4" xfId="1" applyNumberFormat="1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10" fontId="1" fillId="0" borderId="0" xfId="0" applyNumberFormat="1" applyFont="1" applyBorder="1" applyAlignment="1">
      <alignment horizontal="center"/>
    </xf>
    <xf numFmtId="10" fontId="10" fillId="0" borderId="4" xfId="0" applyNumberFormat="1" applyFont="1" applyBorder="1" applyAlignment="1">
      <alignment horizontal="right"/>
    </xf>
    <xf numFmtId="1" fontId="7" fillId="0" borderId="1" xfId="0" applyNumberFormat="1" applyFont="1" applyFill="1" applyBorder="1" applyAlignment="1">
      <alignment horizontal="center"/>
    </xf>
    <xf numFmtId="0" fontId="19" fillId="0" borderId="0" xfId="0" applyFont="1"/>
    <xf numFmtId="0" fontId="19" fillId="7" borderId="6" xfId="0" applyFont="1" applyFill="1" applyBorder="1"/>
    <xf numFmtId="0" fontId="19" fillId="7" borderId="7" xfId="0" applyFont="1" applyFill="1" applyBorder="1"/>
    <xf numFmtId="0" fontId="19" fillId="7" borderId="8" xfId="0" applyFont="1" applyFill="1" applyBorder="1"/>
    <xf numFmtId="0" fontId="20" fillId="7" borderId="9" xfId="0" applyFont="1" applyFill="1" applyBorder="1"/>
    <xf numFmtId="0" fontId="19" fillId="7" borderId="10" xfId="0" applyFont="1" applyFill="1" applyBorder="1"/>
    <xf numFmtId="0" fontId="19" fillId="0" borderId="0" xfId="0" applyFont="1" applyAlignment="1">
      <alignment horizontal="center"/>
    </xf>
    <xf numFmtId="0" fontId="19" fillId="0" borderId="11" xfId="0" applyFont="1" applyBorder="1"/>
    <xf numFmtId="0" fontId="20" fillId="7" borderId="12" xfId="0" applyFont="1" applyFill="1" applyBorder="1"/>
    <xf numFmtId="0" fontId="19" fillId="7" borderId="0" xfId="0" applyFont="1" applyFill="1"/>
    <xf numFmtId="0" fontId="19" fillId="7" borderId="11" xfId="0" applyFont="1" applyFill="1" applyBorder="1"/>
    <xf numFmtId="0" fontId="22" fillId="0" borderId="0" xfId="0" applyFont="1" applyAlignment="1">
      <alignment horizontal="right"/>
    </xf>
    <xf numFmtId="0" fontId="19" fillId="0" borderId="13" xfId="0" applyFont="1" applyBorder="1"/>
    <xf numFmtId="167" fontId="19" fillId="0" borderId="2" xfId="2" applyNumberFormat="1" applyFont="1" applyBorder="1"/>
    <xf numFmtId="0" fontId="19" fillId="0" borderId="2" xfId="0" applyFont="1" applyBorder="1"/>
    <xf numFmtId="167" fontId="19" fillId="0" borderId="2" xfId="0" applyNumberFormat="1" applyFont="1" applyBorder="1"/>
    <xf numFmtId="0" fontId="19" fillId="0" borderId="9" xfId="0" applyFont="1" applyBorder="1"/>
    <xf numFmtId="0" fontId="19" fillId="0" borderId="0" xfId="0" applyFont="1" applyAlignment="1">
      <alignment horizontal="right"/>
    </xf>
    <xf numFmtId="14" fontId="14" fillId="0" borderId="13" xfId="0" applyNumberFormat="1" applyFont="1" applyBorder="1" applyAlignment="1">
      <alignment horizontal="left"/>
    </xf>
    <xf numFmtId="9" fontId="23" fillId="0" borderId="0" xfId="1" applyFont="1" applyBorder="1"/>
    <xf numFmtId="0" fontId="19" fillId="0" borderId="14" xfId="0" applyFont="1" applyBorder="1"/>
    <xf numFmtId="0" fontId="20" fillId="7" borderId="10" xfId="0" applyFont="1" applyFill="1" applyBorder="1"/>
    <xf numFmtId="0" fontId="20" fillId="7" borderId="0" xfId="0" applyFont="1" applyFill="1"/>
    <xf numFmtId="0" fontId="14" fillId="7" borderId="10" xfId="0" applyFont="1" applyFill="1" applyBorder="1"/>
    <xf numFmtId="0" fontId="22" fillId="8" borderId="0" xfId="0" applyFont="1" applyFill="1" applyAlignment="1">
      <alignment horizontal="center" vertical="center"/>
    </xf>
    <xf numFmtId="0" fontId="25" fillId="9" borderId="0" xfId="3" applyFont="1" applyFill="1" applyAlignment="1">
      <alignment horizontal="center" vertical="center"/>
    </xf>
    <xf numFmtId="0" fontId="26" fillId="8" borderId="0" xfId="3" applyFont="1" applyFill="1" applyAlignment="1">
      <alignment horizontal="center" vertical="center"/>
    </xf>
    <xf numFmtId="0" fontId="14" fillId="0" borderId="0" xfId="0" applyFont="1"/>
    <xf numFmtId="0" fontId="27" fillId="10" borderId="0" xfId="3" applyFont="1" applyFill="1"/>
    <xf numFmtId="0" fontId="27" fillId="10" borderId="15" xfId="3" applyFont="1" applyFill="1" applyBorder="1"/>
    <xf numFmtId="0" fontId="27" fillId="10" borderId="16" xfId="3" applyFont="1" applyFill="1" applyBorder="1"/>
    <xf numFmtId="0" fontId="27" fillId="10" borderId="11" xfId="3" applyFont="1" applyFill="1" applyBorder="1"/>
    <xf numFmtId="49" fontId="19" fillId="0" borderId="17" xfId="0" applyNumberFormat="1" applyFont="1" applyBorder="1" applyAlignment="1">
      <alignment horizontal="center" vertical="center"/>
    </xf>
    <xf numFmtId="0" fontId="28" fillId="10" borderId="13" xfId="3" applyFont="1" applyFill="1" applyBorder="1"/>
    <xf numFmtId="172" fontId="28" fillId="0" borderId="13" xfId="2" applyNumberFormat="1" applyFont="1" applyFill="1" applyBorder="1" applyAlignment="1"/>
    <xf numFmtId="0" fontId="19" fillId="0" borderId="14" xfId="0" applyFont="1" applyBorder="1" applyAlignment="1">
      <alignment horizontal="right"/>
    </xf>
    <xf numFmtId="49" fontId="19" fillId="0" borderId="19" xfId="0" applyNumberFormat="1" applyFont="1" applyBorder="1" applyAlignment="1">
      <alignment horizontal="center" vertical="center"/>
    </xf>
    <xf numFmtId="0" fontId="19" fillId="0" borderId="20" xfId="0" applyFont="1" applyBorder="1"/>
    <xf numFmtId="0" fontId="28" fillId="10" borderId="20" xfId="3" applyFont="1" applyFill="1" applyBorder="1"/>
    <xf numFmtId="0" fontId="19" fillId="0" borderId="21" xfId="0" applyFont="1" applyBorder="1" applyAlignment="1">
      <alignment horizontal="right"/>
    </xf>
    <xf numFmtId="172" fontId="19" fillId="0" borderId="0" xfId="0" applyNumberFormat="1" applyFont="1"/>
    <xf numFmtId="172" fontId="28" fillId="0" borderId="13" xfId="2" applyNumberFormat="1" applyFont="1" applyFill="1" applyBorder="1" applyAlignment="1">
      <alignment horizontal="right"/>
    </xf>
    <xf numFmtId="0" fontId="19" fillId="7" borderId="22" xfId="0" applyFont="1" applyFill="1" applyBorder="1"/>
    <xf numFmtId="49" fontId="19" fillId="0" borderId="23" xfId="0" applyNumberFormat="1" applyFont="1" applyBorder="1" applyAlignment="1">
      <alignment horizontal="center" vertical="center"/>
    </xf>
    <xf numFmtId="0" fontId="19" fillId="0" borderId="24" xfId="0" applyFont="1" applyBorder="1"/>
    <xf numFmtId="0" fontId="28" fillId="10" borderId="24" xfId="3" applyFont="1" applyFill="1" applyBorder="1"/>
    <xf numFmtId="0" fontId="19" fillId="0" borderId="27" xfId="0" applyFont="1" applyBorder="1" applyAlignment="1">
      <alignment horizontal="right"/>
    </xf>
    <xf numFmtId="0" fontId="19" fillId="0" borderId="20" xfId="0" applyFont="1" applyBorder="1" applyAlignment="1">
      <alignment horizontal="right"/>
    </xf>
    <xf numFmtId="49" fontId="19" fillId="0" borderId="28" xfId="0" applyNumberFormat="1" applyFont="1" applyBorder="1" applyAlignment="1">
      <alignment horizontal="center" vertical="center"/>
    </xf>
    <xf numFmtId="0" fontId="19" fillId="0" borderId="29" xfId="0" applyFont="1" applyBorder="1"/>
    <xf numFmtId="0" fontId="28" fillId="10" borderId="0" xfId="3" applyFont="1" applyFill="1"/>
    <xf numFmtId="0" fontId="20" fillId="7" borderId="30" xfId="0" applyFont="1" applyFill="1" applyBorder="1"/>
    <xf numFmtId="167" fontId="27" fillId="10" borderId="0" xfId="2" applyNumberFormat="1" applyFont="1" applyFill="1" applyBorder="1" applyAlignment="1"/>
    <xf numFmtId="172" fontId="27" fillId="10" borderId="0" xfId="3" applyNumberFormat="1" applyFont="1" applyFill="1"/>
    <xf numFmtId="172" fontId="27" fillId="10" borderId="15" xfId="3" applyNumberFormat="1" applyFont="1" applyFill="1" applyBorder="1"/>
    <xf numFmtId="10" fontId="27" fillId="10" borderId="16" xfId="3" applyNumberFormat="1" applyFont="1" applyFill="1" applyBorder="1"/>
    <xf numFmtId="10" fontId="27" fillId="10" borderId="15" xfId="3" applyNumberFormat="1" applyFont="1" applyFill="1" applyBorder="1"/>
    <xf numFmtId="0" fontId="20" fillId="7" borderId="31" xfId="0" applyFont="1" applyFill="1" applyBorder="1"/>
    <xf numFmtId="0" fontId="19" fillId="8" borderId="13" xfId="0" applyFont="1" applyFill="1" applyBorder="1"/>
    <xf numFmtId="0" fontId="29" fillId="8" borderId="13" xfId="0" applyFont="1" applyFill="1" applyBorder="1" applyAlignment="1">
      <alignment horizontal="right"/>
    </xf>
    <xf numFmtId="0" fontId="27" fillId="9" borderId="13" xfId="3" applyFont="1" applyFill="1" applyBorder="1"/>
    <xf numFmtId="172" fontId="27" fillId="8" borderId="13" xfId="2" applyNumberFormat="1" applyFont="1" applyFill="1" applyBorder="1" applyAlignment="1"/>
    <xf numFmtId="172" fontId="19" fillId="8" borderId="13" xfId="0" applyNumberFormat="1" applyFont="1" applyFill="1" applyBorder="1" applyAlignment="1">
      <alignment horizontal="right"/>
    </xf>
    <xf numFmtId="0" fontId="19" fillId="0" borderId="17" xfId="0" applyFont="1" applyBorder="1"/>
    <xf numFmtId="10" fontId="19" fillId="0" borderId="13" xfId="0" applyNumberFormat="1" applyFont="1" applyBorder="1" applyAlignment="1">
      <alignment horizontal="center" vertical="center"/>
    </xf>
    <xf numFmtId="5" fontId="28" fillId="0" borderId="13" xfId="2" applyNumberFormat="1" applyFont="1" applyFill="1" applyBorder="1" applyAlignment="1"/>
    <xf numFmtId="0" fontId="19" fillId="0" borderId="19" xfId="0" applyFont="1" applyBorder="1"/>
    <xf numFmtId="10" fontId="19" fillId="0" borderId="20" xfId="0" applyNumberFormat="1" applyFont="1" applyBorder="1" applyAlignment="1">
      <alignment horizontal="center" vertical="center"/>
    </xf>
    <xf numFmtId="173" fontId="27" fillId="10" borderId="16" xfId="3" applyNumberFormat="1" applyFont="1" applyFill="1" applyBorder="1"/>
    <xf numFmtId="173" fontId="27" fillId="10" borderId="15" xfId="3" applyNumberFormat="1" applyFont="1" applyFill="1" applyBorder="1"/>
    <xf numFmtId="0" fontId="19" fillId="8" borderId="0" xfId="0" applyFont="1" applyFill="1"/>
    <xf numFmtId="0" fontId="29" fillId="8" borderId="0" xfId="0" applyFont="1" applyFill="1" applyAlignment="1">
      <alignment horizontal="right"/>
    </xf>
    <xf numFmtId="0" fontId="27" fillId="9" borderId="0" xfId="3" applyFont="1" applyFill="1"/>
    <xf numFmtId="172" fontId="27" fillId="8" borderId="0" xfId="3" applyNumberFormat="1" applyFont="1" applyFill="1"/>
    <xf numFmtId="0" fontId="19" fillId="7" borderId="9" xfId="0" applyFont="1" applyFill="1" applyBorder="1"/>
    <xf numFmtId="0" fontId="19" fillId="7" borderId="32" xfId="0" applyFont="1" applyFill="1" applyBorder="1"/>
    <xf numFmtId="173" fontId="19" fillId="0" borderId="0" xfId="0" applyNumberFormat="1" applyFont="1"/>
    <xf numFmtId="0" fontId="30" fillId="0" borderId="0" xfId="0" applyFont="1"/>
    <xf numFmtId="0" fontId="20" fillId="0" borderId="0" xfId="0" applyFont="1"/>
    <xf numFmtId="0" fontId="26" fillId="8" borderId="0" xfId="3" applyFont="1" applyFill="1" applyAlignment="1">
      <alignment horizontal="center" vertical="center" wrapText="1"/>
    </xf>
    <xf numFmtId="0" fontId="19" fillId="0" borderId="0" xfId="0" applyFont="1" applyBorder="1"/>
    <xf numFmtId="0" fontId="29" fillId="0" borderId="0" xfId="0" applyFont="1"/>
    <xf numFmtId="0" fontId="29" fillId="0" borderId="0" xfId="0" applyFont="1" applyBorder="1"/>
    <xf numFmtId="0" fontId="31" fillId="0" borderId="38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19" fillId="0" borderId="36" xfId="0" applyFont="1" applyBorder="1"/>
    <xf numFmtId="0" fontId="19" fillId="0" borderId="37" xfId="0" applyFont="1" applyBorder="1"/>
    <xf numFmtId="172" fontId="28" fillId="0" borderId="33" xfId="2" applyNumberFormat="1" applyFont="1" applyFill="1" applyBorder="1" applyAlignment="1"/>
    <xf numFmtId="172" fontId="19" fillId="0" borderId="35" xfId="1" applyNumberFormat="1" applyFont="1" applyBorder="1"/>
    <xf numFmtId="0" fontId="19" fillId="0" borderId="35" xfId="0" applyFont="1" applyBorder="1"/>
    <xf numFmtId="172" fontId="28" fillId="0" borderId="38" xfId="2" applyNumberFormat="1" applyFont="1" applyFill="1" applyBorder="1" applyAlignment="1"/>
    <xf numFmtId="172" fontId="19" fillId="0" borderId="39" xfId="1" applyNumberFormat="1" applyFont="1" applyBorder="1"/>
    <xf numFmtId="0" fontId="19" fillId="0" borderId="40" xfId="0" applyFont="1" applyBorder="1"/>
    <xf numFmtId="172" fontId="19" fillId="0" borderId="34" xfId="0" applyNumberFormat="1" applyFont="1" applyBorder="1"/>
    <xf numFmtId="172" fontId="19" fillId="0" borderId="41" xfId="0" applyNumberFormat="1" applyFont="1" applyBorder="1"/>
    <xf numFmtId="0" fontId="31" fillId="0" borderId="3" xfId="0" applyFont="1" applyBorder="1" applyAlignment="1">
      <alignment horizontal="center" vertical="center"/>
    </xf>
    <xf numFmtId="0" fontId="29" fillId="0" borderId="40" xfId="0" applyFont="1" applyBorder="1"/>
    <xf numFmtId="49" fontId="29" fillId="0" borderId="34" xfId="0" applyNumberFormat="1" applyFont="1" applyBorder="1" applyAlignment="1">
      <alignment horizontal="center" vertical="center"/>
    </xf>
    <xf numFmtId="0" fontId="29" fillId="0" borderId="34" xfId="0" applyFont="1" applyBorder="1"/>
    <xf numFmtId="9" fontId="29" fillId="0" borderId="34" xfId="1" applyFont="1" applyBorder="1"/>
    <xf numFmtId="0" fontId="29" fillId="0" borderId="41" xfId="0" applyFont="1" applyBorder="1"/>
    <xf numFmtId="0" fontId="31" fillId="0" borderId="39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72" fontId="28" fillId="0" borderId="33" xfId="2" applyNumberFormat="1" applyFont="1" applyFill="1" applyBorder="1" applyAlignment="1">
      <alignment horizontal="right"/>
    </xf>
    <xf numFmtId="172" fontId="19" fillId="0" borderId="34" xfId="0" quotePrefix="1" applyNumberFormat="1" applyFont="1" applyBorder="1" applyAlignment="1">
      <alignment horizontal="right"/>
    </xf>
    <xf numFmtId="0" fontId="29" fillId="0" borderId="3" xfId="0" applyFont="1" applyBorder="1"/>
    <xf numFmtId="172" fontId="28" fillId="0" borderId="5" xfId="2" applyNumberFormat="1" applyFont="1" applyFill="1" applyBorder="1" applyAlignment="1"/>
    <xf numFmtId="172" fontId="19" fillId="0" borderId="43" xfId="1" applyNumberFormat="1" applyFont="1" applyBorder="1"/>
    <xf numFmtId="172" fontId="19" fillId="0" borderId="3" xfId="0" applyNumberFormat="1" applyFont="1" applyBorder="1"/>
    <xf numFmtId="172" fontId="27" fillId="0" borderId="5" xfId="3" applyNumberFormat="1" applyFont="1" applyFill="1" applyBorder="1"/>
    <xf numFmtId="172" fontId="19" fillId="0" borderId="35" xfId="1" applyNumberFormat="1" applyFont="1" applyBorder="1" applyAlignment="1">
      <alignment horizontal="right"/>
    </xf>
    <xf numFmtId="0" fontId="29" fillId="0" borderId="33" xfId="0" applyFont="1" applyBorder="1"/>
    <xf numFmtId="172" fontId="28" fillId="0" borderId="36" xfId="2" applyNumberFormat="1" applyFont="1" applyFill="1" applyBorder="1" applyAlignment="1"/>
    <xf numFmtId="172" fontId="19" fillId="0" borderId="37" xfId="1" applyNumberFormat="1" applyFont="1" applyBorder="1"/>
    <xf numFmtId="5" fontId="28" fillId="0" borderId="33" xfId="2" applyNumberFormat="1" applyFont="1" applyFill="1" applyBorder="1" applyAlignment="1"/>
    <xf numFmtId="14" fontId="19" fillId="0" borderId="0" xfId="0" applyNumberFormat="1" applyFont="1" applyBorder="1" applyAlignment="1">
      <alignment horizontal="left"/>
    </xf>
    <xf numFmtId="14" fontId="19" fillId="0" borderId="2" xfId="0" applyNumberFormat="1" applyFont="1" applyBorder="1" applyAlignment="1">
      <alignment horizontal="right"/>
    </xf>
    <xf numFmtId="2" fontId="1" fillId="0" borderId="0" xfId="0" applyNumberFormat="1" applyFont="1" applyFill="1"/>
    <xf numFmtId="0" fontId="14" fillId="0" borderId="0" xfId="0" applyFont="1" applyFill="1" applyAlignment="1">
      <alignment horizontal="left"/>
    </xf>
    <xf numFmtId="0" fontId="27" fillId="10" borderId="0" xfId="3" applyFont="1" applyFill="1" applyBorder="1"/>
    <xf numFmtId="172" fontId="27" fillId="10" borderId="0" xfId="3" applyNumberFormat="1" applyFont="1" applyFill="1" applyBorder="1"/>
    <xf numFmtId="172" fontId="19" fillId="8" borderId="0" xfId="0" applyNumberFormat="1" applyFont="1" applyFill="1" applyBorder="1" applyAlignment="1">
      <alignment horizontal="right"/>
    </xf>
    <xf numFmtId="0" fontId="22" fillId="8" borderId="0" xfId="0" applyFont="1" applyFill="1" applyBorder="1" applyAlignment="1">
      <alignment horizontal="center" vertical="center" wrapText="1"/>
    </xf>
    <xf numFmtId="172" fontId="28" fillId="0" borderId="0" xfId="2" applyNumberFormat="1" applyFont="1" applyFill="1" applyBorder="1" applyAlignment="1">
      <alignment horizontal="right"/>
    </xf>
    <xf numFmtId="172" fontId="19" fillId="0" borderId="13" xfId="0" applyNumberFormat="1" applyFont="1" applyBorder="1" applyAlignment="1">
      <alignment horizontal="right"/>
    </xf>
    <xf numFmtId="0" fontId="19" fillId="0" borderId="13" xfId="0" applyFont="1" applyBorder="1" applyAlignment="1">
      <alignment horizontal="right"/>
    </xf>
    <xf numFmtId="49" fontId="3" fillId="5" borderId="0" xfId="0" applyNumberFormat="1" applyFont="1" applyFill="1" applyAlignment="1">
      <alignment horizontal="center"/>
    </xf>
    <xf numFmtId="0" fontId="3" fillId="5" borderId="0" xfId="0" applyFont="1" applyFill="1"/>
    <xf numFmtId="49" fontId="1" fillId="5" borderId="0" xfId="0" applyNumberFormat="1" applyFont="1" applyFill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left" indent="1"/>
    </xf>
    <xf numFmtId="4" fontId="1" fillId="5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left"/>
    </xf>
    <xf numFmtId="168" fontId="1" fillId="5" borderId="0" xfId="0" applyNumberFormat="1" applyFont="1" applyFill="1"/>
    <xf numFmtId="3" fontId="1" fillId="5" borderId="0" xfId="0" applyNumberFormat="1" applyFont="1" applyFill="1" applyAlignment="1">
      <alignment horizontal="right"/>
    </xf>
    <xf numFmtId="1" fontId="7" fillId="5" borderId="0" xfId="0" applyNumberFormat="1" applyFont="1" applyFill="1" applyAlignment="1">
      <alignment horizontal="center"/>
    </xf>
    <xf numFmtId="4" fontId="1" fillId="5" borderId="0" xfId="0" applyNumberFormat="1" applyFont="1" applyFill="1"/>
    <xf numFmtId="3" fontId="7" fillId="5" borderId="0" xfId="0" applyNumberFormat="1" applyFont="1" applyFill="1" applyAlignment="1">
      <alignment horizontal="center"/>
    </xf>
    <xf numFmtId="3" fontId="1" fillId="5" borderId="0" xfId="0" quotePrefix="1" applyNumberFormat="1" applyFont="1" applyFill="1" applyAlignment="1">
      <alignment horizontal="right"/>
    </xf>
    <xf numFmtId="0" fontId="1" fillId="5" borderId="0" xfId="0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right"/>
    </xf>
    <xf numFmtId="0" fontId="29" fillId="0" borderId="5" xfId="0" applyFont="1" applyBorder="1" applyAlignment="1">
      <alignment horizontal="center"/>
    </xf>
    <xf numFmtId="0" fontId="29" fillId="0" borderId="42" xfId="0" applyFont="1" applyBorder="1" applyAlignment="1">
      <alignment horizontal="center"/>
    </xf>
    <xf numFmtId="0" fontId="29" fillId="0" borderId="43" xfId="0" applyFont="1" applyBorder="1" applyAlignment="1">
      <alignment horizontal="center"/>
    </xf>
    <xf numFmtId="172" fontId="19" fillId="8" borderId="0" xfId="0" applyNumberFormat="1" applyFont="1" applyFill="1" applyAlignment="1">
      <alignment horizontal="right"/>
    </xf>
    <xf numFmtId="172" fontId="19" fillId="8" borderId="15" xfId="0" applyNumberFormat="1" applyFont="1" applyFill="1" applyBorder="1" applyAlignment="1">
      <alignment horizontal="right"/>
    </xf>
    <xf numFmtId="9" fontId="19" fillId="8" borderId="16" xfId="0" applyNumberFormat="1" applyFont="1" applyFill="1" applyBorder="1" applyAlignment="1">
      <alignment horizontal="right"/>
    </xf>
    <xf numFmtId="9" fontId="19" fillId="8" borderId="15" xfId="0" applyNumberFormat="1" applyFont="1" applyFill="1" applyBorder="1" applyAlignment="1">
      <alignment horizontal="right"/>
    </xf>
    <xf numFmtId="173" fontId="19" fillId="0" borderId="20" xfId="0" applyNumberFormat="1" applyFont="1" applyBorder="1" applyAlignment="1">
      <alignment horizontal="right"/>
    </xf>
    <xf numFmtId="173" fontId="19" fillId="0" borderId="19" xfId="0" applyNumberFormat="1" applyFont="1" applyBorder="1" applyAlignment="1">
      <alignment horizontal="right"/>
    </xf>
    <xf numFmtId="10" fontId="19" fillId="0" borderId="18" xfId="0" applyNumberFormat="1" applyFont="1" applyBorder="1" applyAlignment="1">
      <alignment horizontal="right"/>
    </xf>
    <xf numFmtId="10" fontId="19" fillId="0" borderId="17" xfId="0" applyNumberFormat="1" applyFont="1" applyBorder="1" applyAlignment="1">
      <alignment horizontal="right"/>
    </xf>
    <xf numFmtId="172" fontId="19" fillId="8" borderId="13" xfId="0" applyNumberFormat="1" applyFont="1" applyFill="1" applyBorder="1" applyAlignment="1">
      <alignment horizontal="right"/>
    </xf>
    <xf numFmtId="172" fontId="19" fillId="8" borderId="17" xfId="0" applyNumberFormat="1" applyFont="1" applyFill="1" applyBorder="1" applyAlignment="1">
      <alignment horizontal="right"/>
    </xf>
    <xf numFmtId="10" fontId="19" fillId="8" borderId="18" xfId="0" applyNumberFormat="1" applyFont="1" applyFill="1" applyBorder="1" applyAlignment="1">
      <alignment horizontal="right"/>
    </xf>
    <xf numFmtId="10" fontId="19" fillId="8" borderId="17" xfId="0" applyNumberFormat="1" applyFont="1" applyFill="1" applyBorder="1" applyAlignment="1">
      <alignment horizontal="right"/>
    </xf>
    <xf numFmtId="173" fontId="28" fillId="0" borderId="13" xfId="2" applyNumberFormat="1" applyFont="1" applyFill="1" applyBorder="1" applyAlignment="1">
      <alignment horizontal="right"/>
    </xf>
    <xf numFmtId="173" fontId="28" fillId="0" borderId="17" xfId="2" applyNumberFormat="1" applyFont="1" applyFill="1" applyBorder="1" applyAlignment="1">
      <alignment horizontal="right"/>
    </xf>
    <xf numFmtId="10" fontId="19" fillId="0" borderId="25" xfId="0" applyNumberFormat="1" applyFont="1" applyBorder="1" applyAlignment="1">
      <alignment horizontal="right"/>
    </xf>
    <xf numFmtId="10" fontId="19" fillId="0" borderId="26" xfId="0" applyNumberFormat="1" applyFont="1" applyBorder="1" applyAlignment="1">
      <alignment horizontal="right"/>
    </xf>
    <xf numFmtId="0" fontId="19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2" fillId="8" borderId="0" xfId="0" applyFont="1" applyFill="1" applyAlignment="1">
      <alignment horizontal="center" vertical="center"/>
    </xf>
    <xf numFmtId="0" fontId="22" fillId="8" borderId="15" xfId="0" applyFont="1" applyFill="1" applyBorder="1" applyAlignment="1">
      <alignment horizontal="center" vertical="center"/>
    </xf>
    <xf numFmtId="0" fontId="22" fillId="8" borderId="16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</cellXfs>
  <cellStyles count="4">
    <cellStyle name="Comma" xfId="2" builtinId="3"/>
    <cellStyle name="Normal" xfId="0" builtinId="0"/>
    <cellStyle name="Normal 24" xfId="3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55032</xdr:colOff>
      <xdr:row>1</xdr:row>
      <xdr:rowOff>179916</xdr:rowOff>
    </xdr:from>
    <xdr:ext cx="6002867" cy="5693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E38221-B151-4A71-9183-F3A898E02886}"/>
            </a:ext>
          </a:extLst>
        </xdr:cNvPr>
        <xdr:cNvSpPr txBox="1"/>
      </xdr:nvSpPr>
      <xdr:spPr>
        <a:xfrm>
          <a:off x="4817532" y="303741"/>
          <a:ext cx="6002867" cy="569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400">
              <a:solidFill>
                <a:srgbClr val="023010"/>
              </a:solidFill>
              <a:latin typeface="Arial Black" panose="020B0A04020102020204" pitchFamily="34" charset="0"/>
            </a:rPr>
            <a:t>Design Drawing Budget Summary</a:t>
          </a:r>
        </a:p>
      </xdr:txBody>
    </xdr:sp>
    <xdr:clientData/>
  </xdr:oneCellAnchor>
  <xdr:twoCellAnchor editAs="oneCell">
    <xdr:from>
      <xdr:col>2</xdr:col>
      <xdr:colOff>105833</xdr:colOff>
      <xdr:row>1</xdr:row>
      <xdr:rowOff>264585</xdr:rowOff>
    </xdr:from>
    <xdr:to>
      <xdr:col>5</xdr:col>
      <xdr:colOff>721784</xdr:colOff>
      <xdr:row>1</xdr:row>
      <xdr:rowOff>703386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D146FC-DEA7-4D99-82AC-8942D3FFF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33" y="388410"/>
          <a:ext cx="2740025" cy="43880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azenberg" id="{F5357E1B-7418-4476-8C49-CF730F0F9B30}" userId="S::MHazenberg@dawson.com::02bb2266-88c9-4772-b45c-64f4589eee1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0-10-12T18:56:41.51" personId="{F5357E1B-7418-4476-8C49-CF730F0F9B30}" id="{68D873BC-21D2-4B02-96D6-4CE48ACB2F40}">
    <text>Forklift $5,125/MO, Self Dumping Hopper $250/MO</text>
  </threadedComment>
  <threadedComment ref="P11" dT="2021-01-15T00:19:05.36" personId="{F5357E1B-7418-4476-8C49-CF730F0F9B30}" id="{ECBC6ED2-2BE7-4012-96E8-854417075EFA}">
    <text>Shifted costs from parking garage concrete to res, per email from Ellen 1/14/21</text>
  </threadedComment>
  <threadedComment ref="O131" dT="2020-08-30T23:29:14.57" personId="{F5357E1B-7418-4476-8C49-CF730F0F9B30}" id="{827A7C8D-FB1D-4F71-A6F8-0A0239F96BB4}">
    <text>Paid $615/LF at Eleanor</text>
  </threadedComment>
  <threadedComment ref="P175" dT="2020-10-14T19:02:26.46" personId="{F5357E1B-7418-4476-8C49-CF730F0F9B30}" id="{FACBA986-8BDB-4BE8-913F-40E45840A785}">
    <text>$50,000 mob/demob
$350/pier
$8,000 to get rid of spoils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6" dT="2020-10-12T18:56:41.51" personId="{F5357E1B-7418-4476-8C49-CF730F0F9B30}" id="{B7D8BD1C-FDAC-4FF6-A06D-12AA3430C660}">
    <text>Forklift $5,125/MO, Self Dumping Hopper $250/MO</text>
  </threadedComment>
  <threadedComment ref="O22" dT="2021-01-05T00:13:01.65" personId="{F5357E1B-7418-4476-8C49-CF730F0F9B30}" id="{4C33AF36-DA84-4A0D-A1C2-4E5030BEF762}">
    <text>55% of board footage is in the exterior walls, 45% is in the interior walls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O7" dT="2021-01-05T00:13:18.17" personId="{F5357E1B-7418-4476-8C49-CF730F0F9B30}" id="{A6B12F0D-9AEF-4148-906D-E5E9056C5F54}">
    <text>55% of board footage is in the exterior walls, 45% is in the interior walls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B1:AP67"/>
  <sheetViews>
    <sheetView topLeftCell="A10" zoomScale="90" zoomScaleNormal="90" workbookViewId="0">
      <selection activeCell="N54" sqref="N53:O54"/>
    </sheetView>
  </sheetViews>
  <sheetFormatPr defaultColWidth="9.140625" defaultRowHeight="15" x14ac:dyDescent="0.25"/>
  <cols>
    <col min="1" max="1" width="12.140625" style="271" customWidth="1"/>
    <col min="2" max="2" width="1.7109375" style="271" customWidth="1"/>
    <col min="3" max="3" width="10.5703125" style="271" customWidth="1"/>
    <col min="4" max="4" width="9.7109375" style="271" customWidth="1"/>
    <col min="5" max="5" width="11.5703125" style="271" customWidth="1"/>
    <col min="6" max="6" width="28.7109375" style="271" customWidth="1"/>
    <col min="7" max="7" width="9.7109375" style="271" customWidth="1"/>
    <col min="8" max="8" width="0.85546875" style="271" customWidth="1"/>
    <col min="9" max="9" width="13.42578125" style="271" customWidth="1"/>
    <col min="10" max="10" width="15" style="271" customWidth="1"/>
    <col min="11" max="12" width="16" style="271" customWidth="1"/>
    <col min="13" max="13" width="16.28515625" style="271" customWidth="1"/>
    <col min="14" max="14" width="11.85546875" style="271" customWidth="1"/>
    <col min="15" max="15" width="3.42578125" style="271" customWidth="1"/>
    <col min="16" max="16" width="16.5703125" style="271" customWidth="1"/>
    <col min="17" max="17" width="15.5703125" style="271" customWidth="1"/>
    <col min="18" max="18" width="7.140625" style="271" hidden="1" customWidth="1"/>
    <col min="19" max="19" width="8.7109375" style="271" hidden="1" customWidth="1"/>
    <col min="20" max="20" width="11.5703125" style="271" hidden="1" customWidth="1"/>
    <col min="21" max="21" width="1" style="271" hidden="1" customWidth="1"/>
    <col min="22" max="22" width="1.7109375" style="271" customWidth="1"/>
    <col min="23" max="23" width="9.140625" style="271"/>
    <col min="24" max="24" width="40.5703125" style="352" customWidth="1"/>
    <col min="25" max="25" width="12" style="271" customWidth="1"/>
    <col min="26" max="26" width="11.42578125" style="271" customWidth="1"/>
    <col min="27" max="27" width="12.42578125" style="271" customWidth="1"/>
    <col min="28" max="28" width="9.140625" style="271"/>
    <col min="29" max="29" width="41.28515625" style="271" customWidth="1"/>
    <col min="30" max="30" width="14.28515625" style="271" customWidth="1"/>
    <col min="31" max="31" width="14.5703125" style="271" customWidth="1"/>
    <col min="32" max="32" width="12.28515625" style="271" customWidth="1"/>
    <col min="33" max="33" width="9.140625" style="271"/>
    <col min="34" max="34" width="42.28515625" style="271" customWidth="1"/>
    <col min="35" max="35" width="13.7109375" style="271" customWidth="1"/>
    <col min="36" max="36" width="12" style="271" customWidth="1"/>
    <col min="37" max="37" width="15.5703125" style="271" customWidth="1"/>
    <col min="38" max="38" width="9.140625" style="271"/>
    <col min="39" max="39" width="42" style="271" customWidth="1"/>
    <col min="40" max="40" width="14.42578125" style="271" customWidth="1"/>
    <col min="41" max="41" width="14.7109375" style="271" customWidth="1"/>
    <col min="42" max="42" width="13.85546875" style="271" customWidth="1"/>
    <col min="43" max="16384" width="9.140625" style="271"/>
  </cols>
  <sheetData>
    <row r="1" spans="2:22" ht="9.9499999999999993" customHeight="1" x14ac:dyDescent="0.25">
      <c r="B1" s="272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4"/>
      <c r="V1" s="275"/>
    </row>
    <row r="2" spans="2:22" ht="75.95" customHeight="1" x14ac:dyDescent="0.25">
      <c r="B2" s="276"/>
      <c r="C2" s="432"/>
      <c r="D2" s="432"/>
      <c r="E2" s="432"/>
      <c r="F2" s="277"/>
      <c r="U2" s="278"/>
      <c r="V2" s="279"/>
    </row>
    <row r="3" spans="2:22" ht="9.9499999999999993" customHeight="1" x14ac:dyDescent="0.25">
      <c r="B3" s="276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1"/>
      <c r="V3" s="279"/>
    </row>
    <row r="4" spans="2:22" ht="18.75" customHeight="1" x14ac:dyDescent="0.25">
      <c r="B4" s="276"/>
      <c r="C4" s="433" t="s">
        <v>802</v>
      </c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4"/>
      <c r="V4" s="279"/>
    </row>
    <row r="5" spans="2:22" x14ac:dyDescent="0.25">
      <c r="B5" s="276"/>
      <c r="U5" s="278"/>
      <c r="V5" s="279"/>
    </row>
    <row r="6" spans="2:22" x14ac:dyDescent="0.25">
      <c r="B6" s="276"/>
      <c r="D6" s="282" t="s">
        <v>803</v>
      </c>
      <c r="E6" s="283" t="s">
        <v>804</v>
      </c>
      <c r="F6" s="283"/>
      <c r="I6" s="282"/>
      <c r="J6" s="282"/>
      <c r="K6" s="282" t="s">
        <v>805</v>
      </c>
      <c r="L6" s="283" t="s">
        <v>806</v>
      </c>
      <c r="M6" s="283"/>
      <c r="N6" s="351"/>
      <c r="O6" s="351"/>
      <c r="P6" s="351"/>
      <c r="Q6" s="351"/>
      <c r="U6" s="278"/>
      <c r="V6" s="279"/>
    </row>
    <row r="7" spans="2:22" ht="6.95" customHeight="1" x14ac:dyDescent="0.25">
      <c r="B7" s="276"/>
      <c r="D7" s="282"/>
      <c r="I7" s="282"/>
      <c r="J7" s="282"/>
      <c r="K7" s="282"/>
      <c r="N7" s="351"/>
      <c r="O7" s="351"/>
      <c r="P7" s="351"/>
      <c r="Q7" s="351"/>
      <c r="U7" s="278"/>
      <c r="V7" s="279"/>
    </row>
    <row r="8" spans="2:22" x14ac:dyDescent="0.25">
      <c r="B8" s="276"/>
      <c r="D8" s="282" t="s">
        <v>807</v>
      </c>
      <c r="E8" s="283" t="s">
        <v>808</v>
      </c>
      <c r="F8" s="283"/>
      <c r="I8" s="282"/>
      <c r="J8" s="282"/>
      <c r="K8" s="282" t="s">
        <v>809</v>
      </c>
      <c r="L8" s="284">
        <v>97900</v>
      </c>
      <c r="M8" s="285" t="s">
        <v>72</v>
      </c>
      <c r="N8" s="351"/>
      <c r="O8" s="351"/>
      <c r="P8" s="351"/>
      <c r="Q8" s="351"/>
      <c r="U8" s="278"/>
      <c r="V8" s="279"/>
    </row>
    <row r="9" spans="2:22" ht="6.95" customHeight="1" x14ac:dyDescent="0.25">
      <c r="B9" s="276"/>
      <c r="D9" s="282"/>
      <c r="I9" s="282"/>
      <c r="J9" s="282"/>
      <c r="K9" s="282"/>
      <c r="N9" s="351"/>
      <c r="O9" s="351"/>
      <c r="P9" s="351"/>
      <c r="Q9" s="351"/>
      <c r="U9" s="278"/>
      <c r="V9" s="279"/>
    </row>
    <row r="10" spans="2:22" ht="14.25" customHeight="1" x14ac:dyDescent="0.25">
      <c r="B10" s="276"/>
      <c r="D10" s="282" t="s">
        <v>810</v>
      </c>
      <c r="E10" s="283" t="s">
        <v>811</v>
      </c>
      <c r="F10" s="283"/>
      <c r="I10" s="282"/>
      <c r="J10" s="282"/>
      <c r="K10" s="282" t="s">
        <v>812</v>
      </c>
      <c r="L10" s="284">
        <v>9300</v>
      </c>
      <c r="M10" s="285" t="s">
        <v>72</v>
      </c>
      <c r="N10" s="351"/>
      <c r="O10" s="351"/>
      <c r="P10" s="351"/>
      <c r="Q10" s="351"/>
      <c r="U10" s="278"/>
      <c r="V10" s="279"/>
    </row>
    <row r="11" spans="2:22" ht="6.95" customHeight="1" x14ac:dyDescent="0.25">
      <c r="B11" s="276"/>
      <c r="D11" s="282"/>
      <c r="I11" s="282"/>
      <c r="J11" s="282"/>
      <c r="K11" s="282"/>
      <c r="N11" s="351"/>
      <c r="O11" s="351"/>
      <c r="P11" s="351"/>
      <c r="Q11" s="351"/>
      <c r="U11" s="278"/>
      <c r="V11" s="279"/>
    </row>
    <row r="12" spans="2:22" ht="16.5" customHeight="1" x14ac:dyDescent="0.25">
      <c r="B12" s="276"/>
      <c r="D12" s="282"/>
      <c r="I12" s="282"/>
      <c r="J12" s="282"/>
      <c r="K12" s="282" t="s">
        <v>813</v>
      </c>
      <c r="L12" s="286">
        <v>5600</v>
      </c>
      <c r="M12" s="285" t="s">
        <v>72</v>
      </c>
      <c r="N12" s="351"/>
      <c r="O12" s="351"/>
      <c r="P12" s="351"/>
      <c r="Q12" s="351"/>
      <c r="U12" s="278"/>
      <c r="V12" s="279"/>
    </row>
    <row r="13" spans="2:22" ht="6.95" customHeight="1" x14ac:dyDescent="0.25">
      <c r="B13" s="276"/>
      <c r="D13" s="282"/>
      <c r="I13" s="282"/>
      <c r="J13" s="282"/>
      <c r="K13" s="282"/>
      <c r="N13" s="351"/>
      <c r="O13" s="351"/>
      <c r="P13" s="351"/>
      <c r="Q13" s="351"/>
      <c r="U13" s="278"/>
      <c r="V13" s="279"/>
    </row>
    <row r="14" spans="2:22" ht="16.5" customHeight="1" x14ac:dyDescent="0.25">
      <c r="B14" s="276"/>
      <c r="D14" s="282"/>
      <c r="I14" s="282"/>
      <c r="J14" s="282"/>
      <c r="K14" s="282" t="s">
        <v>794</v>
      </c>
      <c r="L14" s="286">
        <f>L8-L10-L12</f>
        <v>83000</v>
      </c>
      <c r="M14" s="285" t="s">
        <v>72</v>
      </c>
      <c r="N14" s="351"/>
      <c r="O14" s="351"/>
      <c r="P14" s="351"/>
      <c r="Q14" s="351"/>
      <c r="U14" s="278"/>
      <c r="V14" s="279"/>
    </row>
    <row r="15" spans="2:22" ht="22.5" customHeight="1" x14ac:dyDescent="0.25">
      <c r="B15" s="276"/>
      <c r="D15" s="282" t="s">
        <v>814</v>
      </c>
      <c r="E15" s="283" t="s">
        <v>815</v>
      </c>
      <c r="F15" s="287"/>
      <c r="I15" s="282"/>
      <c r="J15" s="282"/>
      <c r="K15" s="282" t="s">
        <v>816</v>
      </c>
      <c r="L15" s="283"/>
      <c r="M15" s="283"/>
      <c r="N15" s="351"/>
      <c r="O15" s="351"/>
      <c r="P15" s="351"/>
      <c r="Q15" s="351"/>
      <c r="U15" s="278"/>
      <c r="V15" s="279"/>
    </row>
    <row r="16" spans="2:22" ht="6.95" customHeight="1" x14ac:dyDescent="0.25">
      <c r="B16" s="276"/>
      <c r="D16" s="282"/>
      <c r="I16" s="282"/>
      <c r="J16" s="282"/>
      <c r="K16" s="282"/>
      <c r="O16" s="351"/>
      <c r="P16" s="351"/>
      <c r="Q16" s="351"/>
      <c r="U16" s="278"/>
      <c r="V16" s="279"/>
    </row>
    <row r="17" spans="2:42" x14ac:dyDescent="0.25">
      <c r="B17" s="276"/>
      <c r="D17" s="282" t="s">
        <v>817</v>
      </c>
      <c r="E17" s="283" t="s">
        <v>818</v>
      </c>
      <c r="F17" s="283"/>
      <c r="I17" s="282"/>
      <c r="J17" s="282"/>
      <c r="K17" s="282" t="s">
        <v>819</v>
      </c>
      <c r="L17" s="283" t="s">
        <v>815</v>
      </c>
      <c r="M17" s="396" t="s">
        <v>888</v>
      </c>
      <c r="N17" s="387">
        <v>44176</v>
      </c>
      <c r="O17" s="386"/>
      <c r="P17" s="386"/>
      <c r="Q17" s="386"/>
      <c r="U17" s="278"/>
      <c r="V17" s="279"/>
    </row>
    <row r="18" spans="2:42" ht="6.95" customHeight="1" x14ac:dyDescent="0.25">
      <c r="B18" s="276"/>
      <c r="D18" s="282"/>
      <c r="N18" s="282"/>
      <c r="T18" s="288"/>
      <c r="U18" s="278"/>
      <c r="V18" s="279"/>
    </row>
    <row r="19" spans="2:42" x14ac:dyDescent="0.25">
      <c r="B19" s="276"/>
      <c r="D19" s="282" t="s">
        <v>820</v>
      </c>
      <c r="E19" s="289">
        <v>44210</v>
      </c>
      <c r="F19" s="283"/>
      <c r="N19" s="288"/>
      <c r="T19" s="288"/>
      <c r="U19" s="278"/>
      <c r="V19" s="279"/>
    </row>
    <row r="20" spans="2:42" x14ac:dyDescent="0.25">
      <c r="B20" s="276"/>
      <c r="I20" s="290">
        <f>L10/L8</f>
        <v>9.4994892747701731E-2</v>
      </c>
      <c r="J20" s="290"/>
      <c r="K20" s="290"/>
      <c r="L20" s="290"/>
      <c r="M20" s="290"/>
      <c r="T20" s="283"/>
      <c r="U20" s="291"/>
      <c r="V20" s="279"/>
    </row>
    <row r="21" spans="2:42" ht="16.5" customHeight="1" x14ac:dyDescent="0.25">
      <c r="B21" s="292"/>
      <c r="C21" s="292"/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2"/>
      <c r="T21" s="280"/>
      <c r="U21" s="281"/>
      <c r="V21" s="293"/>
      <c r="Y21" s="413" t="s">
        <v>294</v>
      </c>
      <c r="Z21" s="414"/>
      <c r="AA21" s="415"/>
      <c r="AC21" s="352"/>
      <c r="AD21" s="413" t="s">
        <v>794</v>
      </c>
      <c r="AE21" s="414"/>
      <c r="AF21" s="415"/>
      <c r="AH21" s="352"/>
      <c r="AI21" s="413" t="s">
        <v>812</v>
      </c>
      <c r="AJ21" s="414"/>
      <c r="AK21" s="415"/>
      <c r="AM21" s="352"/>
      <c r="AN21" s="413" t="s">
        <v>605</v>
      </c>
      <c r="AO21" s="414"/>
      <c r="AP21" s="415"/>
    </row>
    <row r="22" spans="2:42" s="298" customFormat="1" ht="27.75" customHeight="1" x14ac:dyDescent="0.2">
      <c r="B22" s="294"/>
      <c r="C22" s="295" t="s">
        <v>821</v>
      </c>
      <c r="D22" s="435" t="s">
        <v>822</v>
      </c>
      <c r="E22" s="435"/>
      <c r="F22" s="435"/>
      <c r="G22" s="295"/>
      <c r="H22" s="296"/>
      <c r="I22" s="350" t="s">
        <v>878</v>
      </c>
      <c r="J22" s="350" t="s">
        <v>797</v>
      </c>
      <c r="K22" s="350" t="s">
        <v>879</v>
      </c>
      <c r="L22" s="350" t="s">
        <v>214</v>
      </c>
      <c r="M22" s="297" t="s">
        <v>1</v>
      </c>
      <c r="N22" s="435" t="s">
        <v>823</v>
      </c>
      <c r="O22" s="436"/>
      <c r="P22" s="393" t="s">
        <v>896</v>
      </c>
      <c r="Q22" s="393" t="s">
        <v>895</v>
      </c>
      <c r="R22" s="437" t="s">
        <v>824</v>
      </c>
      <c r="S22" s="436"/>
      <c r="T22" s="435" t="s">
        <v>824</v>
      </c>
      <c r="U22" s="438"/>
      <c r="V22" s="293"/>
      <c r="X22" s="366" t="s">
        <v>883</v>
      </c>
      <c r="Y22" s="354" t="s">
        <v>886</v>
      </c>
      <c r="Z22" s="355" t="s">
        <v>887</v>
      </c>
      <c r="AA22" s="372" t="s">
        <v>884</v>
      </c>
      <c r="AB22" s="373"/>
      <c r="AC22" s="366" t="s">
        <v>883</v>
      </c>
      <c r="AD22" s="354" t="s">
        <v>886</v>
      </c>
      <c r="AE22" s="355" t="s">
        <v>887</v>
      </c>
      <c r="AF22" s="372" t="s">
        <v>884</v>
      </c>
      <c r="AH22" s="366" t="s">
        <v>883</v>
      </c>
      <c r="AI22" s="354" t="s">
        <v>886</v>
      </c>
      <c r="AJ22" s="355" t="s">
        <v>887</v>
      </c>
      <c r="AK22" s="372" t="s">
        <v>884</v>
      </c>
      <c r="AM22" s="366" t="s">
        <v>883</v>
      </c>
      <c r="AN22" s="354" t="s">
        <v>886</v>
      </c>
      <c r="AO22" s="355" t="s">
        <v>887</v>
      </c>
      <c r="AP22" s="372" t="s">
        <v>884</v>
      </c>
    </row>
    <row r="23" spans="2:42" ht="3.95" customHeight="1" x14ac:dyDescent="0.25">
      <c r="B23" s="276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300"/>
      <c r="P23" s="390"/>
      <c r="Q23" s="390"/>
      <c r="R23" s="301"/>
      <c r="S23" s="300"/>
      <c r="T23" s="299"/>
      <c r="U23" s="302"/>
      <c r="V23" s="293"/>
      <c r="X23" s="367"/>
      <c r="Y23" s="356"/>
      <c r="Z23" s="357"/>
      <c r="AA23" s="363"/>
      <c r="AC23" s="367"/>
      <c r="AD23" s="356"/>
      <c r="AE23" s="357"/>
      <c r="AF23" s="363"/>
      <c r="AH23" s="367"/>
      <c r="AI23" s="356"/>
      <c r="AJ23" s="357"/>
      <c r="AK23" s="363"/>
      <c r="AM23" s="367"/>
      <c r="AN23" s="356"/>
      <c r="AO23" s="357"/>
      <c r="AP23" s="363"/>
    </row>
    <row r="24" spans="2:42" ht="15" customHeight="1" x14ac:dyDescent="0.2">
      <c r="B24" s="276"/>
      <c r="C24" s="303" t="s">
        <v>825</v>
      </c>
      <c r="D24" s="283" t="s">
        <v>826</v>
      </c>
      <c r="E24" s="283"/>
      <c r="F24" s="283"/>
      <c r="G24" s="283"/>
      <c r="H24" s="304"/>
      <c r="I24" s="305">
        <v>0</v>
      </c>
      <c r="J24" s="305">
        <f>Residential!S8</f>
        <v>202063</v>
      </c>
      <c r="K24" s="305">
        <f>'ELC Core &amp; Shell'!S7</f>
        <v>18188</v>
      </c>
      <c r="L24" s="305">
        <v>0</v>
      </c>
      <c r="M24" s="305">
        <f>SUM(I24:L24)</f>
        <v>220251</v>
      </c>
      <c r="N24" s="428">
        <f t="shared" ref="N24:N44" si="0">M24/$L$8</f>
        <v>2.2497548518896835</v>
      </c>
      <c r="O24" s="429"/>
      <c r="P24" s="312">
        <f>AN24</f>
        <v>214251</v>
      </c>
      <c r="Q24" s="312">
        <f>M24-P24</f>
        <v>6000</v>
      </c>
      <c r="R24" s="422">
        <f t="shared" ref="R24:R44" si="1">M24/$M$55</f>
        <v>1.1441199695117438E-2</v>
      </c>
      <c r="S24" s="423"/>
      <c r="T24" s="283"/>
      <c r="U24" s="306"/>
      <c r="V24" s="293"/>
      <c r="X24" s="368" t="s">
        <v>825</v>
      </c>
      <c r="Y24" s="358">
        <v>0</v>
      </c>
      <c r="Z24" s="359">
        <f t="shared" ref="Z24:Z44" si="2">I24</f>
        <v>0</v>
      </c>
      <c r="AA24" s="364">
        <f>Z24-Y24</f>
        <v>0</v>
      </c>
      <c r="AC24" s="368" t="s">
        <v>825</v>
      </c>
      <c r="AD24" s="358">
        <v>193609</v>
      </c>
      <c r="AE24" s="359">
        <f t="shared" ref="AE24:AE44" si="3">J24</f>
        <v>202063</v>
      </c>
      <c r="AF24" s="364">
        <f>AE24-AD24</f>
        <v>8454</v>
      </c>
      <c r="AH24" s="368" t="s">
        <v>825</v>
      </c>
      <c r="AI24" s="374">
        <v>20642</v>
      </c>
      <c r="AJ24" s="359">
        <f t="shared" ref="AJ24:AJ39" si="4">K24+L24</f>
        <v>18188</v>
      </c>
      <c r="AK24" s="364">
        <f>AJ24-AI24</f>
        <v>-2454</v>
      </c>
      <c r="AM24" s="368" t="s">
        <v>825</v>
      </c>
      <c r="AN24" s="358">
        <v>214251</v>
      </c>
      <c r="AO24" s="359">
        <f t="shared" ref="AO24:AO44" si="5">M24</f>
        <v>220251</v>
      </c>
      <c r="AP24" s="364">
        <f>AO24-AN24</f>
        <v>6000</v>
      </c>
    </row>
    <row r="25" spans="2:42" ht="15" customHeight="1" x14ac:dyDescent="0.2">
      <c r="B25" s="276"/>
      <c r="C25" s="303" t="s">
        <v>827</v>
      </c>
      <c r="D25" s="283" t="s">
        <v>828</v>
      </c>
      <c r="E25" s="283"/>
      <c r="F25" s="283"/>
      <c r="G25" s="283"/>
      <c r="H25" s="304"/>
      <c r="I25" s="305">
        <v>0</v>
      </c>
      <c r="J25" s="305">
        <f>Residential!S10</f>
        <v>25000</v>
      </c>
      <c r="K25" s="305">
        <v>0</v>
      </c>
      <c r="L25" s="305">
        <v>0</v>
      </c>
      <c r="M25" s="305">
        <f t="shared" ref="M25:M44" si="6">SUM(I25:L25)</f>
        <v>25000</v>
      </c>
      <c r="N25" s="428">
        <f t="shared" si="0"/>
        <v>0.25536261491317669</v>
      </c>
      <c r="O25" s="429"/>
      <c r="P25" s="312">
        <f t="shared" ref="P25:P44" si="7">AN25</f>
        <v>25001</v>
      </c>
      <c r="Q25" s="312">
        <f t="shared" ref="Q25:Q55" si="8">M25-P25</f>
        <v>-1</v>
      </c>
      <c r="R25" s="422">
        <f t="shared" si="1"/>
        <v>1.2986546820579065E-3</v>
      </c>
      <c r="S25" s="423"/>
      <c r="T25" s="283"/>
      <c r="U25" s="306"/>
      <c r="V25" s="293"/>
      <c r="X25" s="368" t="s">
        <v>827</v>
      </c>
      <c r="Y25" s="358">
        <v>0</v>
      </c>
      <c r="Z25" s="359">
        <f t="shared" si="2"/>
        <v>0</v>
      </c>
      <c r="AA25" s="364">
        <f t="shared" ref="AA25:AA55" si="9">Z25-Y25</f>
        <v>0</v>
      </c>
      <c r="AC25" s="368" t="s">
        <v>827</v>
      </c>
      <c r="AD25" s="358">
        <v>22592</v>
      </c>
      <c r="AE25" s="359">
        <f t="shared" si="3"/>
        <v>25000</v>
      </c>
      <c r="AF25" s="364">
        <f t="shared" ref="AF25:AF43" si="10">AE25-AD25</f>
        <v>2408</v>
      </c>
      <c r="AH25" s="368" t="s">
        <v>827</v>
      </c>
      <c r="AI25" s="374">
        <v>2409</v>
      </c>
      <c r="AJ25" s="359">
        <f t="shared" si="4"/>
        <v>0</v>
      </c>
      <c r="AK25" s="364">
        <f t="shared" ref="AK25:AK39" si="11">AJ25-AI25</f>
        <v>-2409</v>
      </c>
      <c r="AM25" s="368" t="s">
        <v>827</v>
      </c>
      <c r="AN25" s="358">
        <v>25001</v>
      </c>
      <c r="AO25" s="359">
        <f t="shared" si="5"/>
        <v>25000</v>
      </c>
      <c r="AP25" s="364">
        <f t="shared" ref="AP25:AP40" si="12">AO25-AN25</f>
        <v>-1</v>
      </c>
    </row>
    <row r="26" spans="2:42" ht="15" customHeight="1" x14ac:dyDescent="0.2">
      <c r="B26" s="276"/>
      <c r="C26" s="307" t="s">
        <v>829</v>
      </c>
      <c r="D26" s="308" t="s">
        <v>510</v>
      </c>
      <c r="E26" s="308"/>
      <c r="F26" s="308"/>
      <c r="G26" s="308"/>
      <c r="H26" s="309"/>
      <c r="I26" s="305">
        <f>'Parking Garage'!S6</f>
        <v>344875</v>
      </c>
      <c r="J26" s="305">
        <f>Residential!S21</f>
        <v>777955</v>
      </c>
      <c r="K26" s="305">
        <f>'ELC Core &amp; Shell'!S15</f>
        <v>14270</v>
      </c>
      <c r="L26" s="305">
        <v>0</v>
      </c>
      <c r="M26" s="305">
        <f t="shared" si="6"/>
        <v>1137100</v>
      </c>
      <c r="N26" s="428">
        <f t="shared" si="0"/>
        <v>11.61491317671093</v>
      </c>
      <c r="O26" s="429"/>
      <c r="P26" s="312">
        <f t="shared" si="7"/>
        <v>1181510</v>
      </c>
      <c r="Q26" s="312">
        <f t="shared" si="8"/>
        <v>-44410</v>
      </c>
      <c r="R26" s="422">
        <f t="shared" si="1"/>
        <v>5.9068009558721817E-2</v>
      </c>
      <c r="S26" s="423"/>
      <c r="T26" s="308"/>
      <c r="U26" s="310"/>
      <c r="V26" s="293"/>
      <c r="X26" s="368" t="s">
        <v>829</v>
      </c>
      <c r="Y26" s="358">
        <v>233140</v>
      </c>
      <c r="Z26" s="359">
        <f t="shared" si="2"/>
        <v>344875</v>
      </c>
      <c r="AA26" s="364">
        <f t="shared" si="9"/>
        <v>111735</v>
      </c>
      <c r="AC26" s="368" t="s">
        <v>829</v>
      </c>
      <c r="AD26" s="358">
        <v>863016</v>
      </c>
      <c r="AE26" s="359">
        <f t="shared" si="3"/>
        <v>777955</v>
      </c>
      <c r="AF26" s="364">
        <f t="shared" si="10"/>
        <v>-85061</v>
      </c>
      <c r="AH26" s="368" t="s">
        <v>829</v>
      </c>
      <c r="AI26" s="374">
        <v>85354</v>
      </c>
      <c r="AJ26" s="359">
        <f t="shared" si="4"/>
        <v>14270</v>
      </c>
      <c r="AK26" s="364">
        <f t="shared" si="11"/>
        <v>-71084</v>
      </c>
      <c r="AM26" s="368" t="s">
        <v>829</v>
      </c>
      <c r="AN26" s="358">
        <v>1181510</v>
      </c>
      <c r="AO26" s="359">
        <f t="shared" si="5"/>
        <v>1137100</v>
      </c>
      <c r="AP26" s="364">
        <f t="shared" si="12"/>
        <v>-44410</v>
      </c>
    </row>
    <row r="27" spans="2:42" x14ac:dyDescent="0.2">
      <c r="B27" s="276"/>
      <c r="C27" s="307" t="s">
        <v>830</v>
      </c>
      <c r="D27" s="308" t="s">
        <v>831</v>
      </c>
      <c r="E27" s="308"/>
      <c r="F27" s="308"/>
      <c r="G27" s="308"/>
      <c r="H27" s="309"/>
      <c r="I27" s="305">
        <v>0</v>
      </c>
      <c r="J27" s="305">
        <v>0</v>
      </c>
      <c r="K27" s="305">
        <v>0</v>
      </c>
      <c r="L27" s="305">
        <v>0</v>
      </c>
      <c r="M27" s="305">
        <f t="shared" si="6"/>
        <v>0</v>
      </c>
      <c r="N27" s="428">
        <f t="shared" si="0"/>
        <v>0</v>
      </c>
      <c r="O27" s="429"/>
      <c r="P27" s="312">
        <f t="shared" si="7"/>
        <v>0</v>
      </c>
      <c r="Q27" s="312">
        <f t="shared" si="8"/>
        <v>0</v>
      </c>
      <c r="R27" s="422">
        <f t="shared" si="1"/>
        <v>0</v>
      </c>
      <c r="S27" s="423"/>
      <c r="T27" s="308"/>
      <c r="U27" s="310"/>
      <c r="V27" s="293"/>
      <c r="X27" s="368" t="s">
        <v>830</v>
      </c>
      <c r="Y27" s="358">
        <v>0</v>
      </c>
      <c r="Z27" s="359">
        <f t="shared" si="2"/>
        <v>0</v>
      </c>
      <c r="AA27" s="364">
        <f t="shared" si="9"/>
        <v>0</v>
      </c>
      <c r="AC27" s="368" t="s">
        <v>830</v>
      </c>
      <c r="AD27" s="358">
        <v>0</v>
      </c>
      <c r="AE27" s="359">
        <f t="shared" si="3"/>
        <v>0</v>
      </c>
      <c r="AF27" s="364">
        <f t="shared" si="10"/>
        <v>0</v>
      </c>
      <c r="AH27" s="368" t="s">
        <v>830</v>
      </c>
      <c r="AI27" s="374">
        <v>0</v>
      </c>
      <c r="AJ27" s="359">
        <f t="shared" si="4"/>
        <v>0</v>
      </c>
      <c r="AK27" s="364">
        <f t="shared" si="11"/>
        <v>0</v>
      </c>
      <c r="AM27" s="368" t="s">
        <v>830</v>
      </c>
      <c r="AN27" s="358">
        <v>0</v>
      </c>
      <c r="AO27" s="359">
        <f t="shared" si="5"/>
        <v>0</v>
      </c>
      <c r="AP27" s="364">
        <f t="shared" si="12"/>
        <v>0</v>
      </c>
    </row>
    <row r="28" spans="2:42" x14ac:dyDescent="0.2">
      <c r="B28" s="276"/>
      <c r="C28" s="307" t="s">
        <v>832</v>
      </c>
      <c r="D28" s="308" t="s">
        <v>833</v>
      </c>
      <c r="E28" s="308"/>
      <c r="F28" s="308"/>
      <c r="G28" s="308"/>
      <c r="H28" s="309"/>
      <c r="I28" s="305">
        <v>0</v>
      </c>
      <c r="J28" s="305">
        <f>Residential!S31</f>
        <v>140640</v>
      </c>
      <c r="K28" s="305">
        <f>'ELC Core &amp; Shell'!S19</f>
        <v>272500</v>
      </c>
      <c r="L28" s="305">
        <v>0</v>
      </c>
      <c r="M28" s="305">
        <f>SUM(I28:L28)</f>
        <v>413140</v>
      </c>
      <c r="N28" s="428">
        <f t="shared" si="0"/>
        <v>4.2200204290091934</v>
      </c>
      <c r="O28" s="429"/>
      <c r="P28" s="312">
        <f t="shared" si="7"/>
        <v>160236</v>
      </c>
      <c r="Q28" s="312">
        <f t="shared" si="8"/>
        <v>252904</v>
      </c>
      <c r="R28" s="422">
        <f t="shared" si="1"/>
        <v>2.1461047813816136E-2</v>
      </c>
      <c r="S28" s="423"/>
      <c r="T28" s="308"/>
      <c r="U28" s="310"/>
      <c r="V28" s="293"/>
      <c r="X28" s="368" t="s">
        <v>832</v>
      </c>
      <c r="Y28" s="358">
        <v>0</v>
      </c>
      <c r="Z28" s="359">
        <f t="shared" si="2"/>
        <v>0</v>
      </c>
      <c r="AA28" s="364">
        <f t="shared" si="9"/>
        <v>0</v>
      </c>
      <c r="AC28" s="368" t="s">
        <v>832</v>
      </c>
      <c r="AD28" s="358">
        <v>145814</v>
      </c>
      <c r="AE28" s="359">
        <f t="shared" si="3"/>
        <v>140640</v>
      </c>
      <c r="AF28" s="364">
        <f t="shared" si="10"/>
        <v>-5174</v>
      </c>
      <c r="AH28" s="368" t="s">
        <v>832</v>
      </c>
      <c r="AI28" s="374">
        <v>14422</v>
      </c>
      <c r="AJ28" s="359">
        <f t="shared" si="4"/>
        <v>272500</v>
      </c>
      <c r="AK28" s="364">
        <f t="shared" si="11"/>
        <v>258078</v>
      </c>
      <c r="AM28" s="368" t="s">
        <v>832</v>
      </c>
      <c r="AN28" s="358">
        <v>160236</v>
      </c>
      <c r="AO28" s="359">
        <f t="shared" si="5"/>
        <v>413140</v>
      </c>
      <c r="AP28" s="364">
        <f t="shared" si="12"/>
        <v>252904</v>
      </c>
    </row>
    <row r="29" spans="2:42" x14ac:dyDescent="0.2">
      <c r="B29" s="276"/>
      <c r="C29" s="307" t="s">
        <v>834</v>
      </c>
      <c r="D29" s="308" t="s">
        <v>835</v>
      </c>
      <c r="E29" s="308"/>
      <c r="F29" s="308"/>
      <c r="G29" s="308"/>
      <c r="H29" s="309"/>
      <c r="I29" s="305">
        <v>0</v>
      </c>
      <c r="J29" s="305">
        <f>Residential!S56</f>
        <v>1973624</v>
      </c>
      <c r="K29" s="305">
        <f>'ELC Core &amp; Shell'!S26</f>
        <v>93925</v>
      </c>
      <c r="L29" s="305">
        <f>'ELC TI'!S10</f>
        <v>80950</v>
      </c>
      <c r="M29" s="305">
        <f t="shared" si="6"/>
        <v>2148499</v>
      </c>
      <c r="N29" s="428">
        <f t="shared" si="0"/>
        <v>21.945852911133809</v>
      </c>
      <c r="O29" s="429"/>
      <c r="P29" s="312">
        <f t="shared" si="7"/>
        <v>2266940</v>
      </c>
      <c r="Q29" s="312">
        <f t="shared" si="8"/>
        <v>-118441</v>
      </c>
      <c r="R29" s="422">
        <f t="shared" si="1"/>
        <v>0.1116063314298692</v>
      </c>
      <c r="S29" s="423"/>
      <c r="T29" s="308"/>
      <c r="U29" s="310"/>
      <c r="V29" s="293"/>
      <c r="X29" s="368" t="s">
        <v>834</v>
      </c>
      <c r="Y29" s="358">
        <v>0</v>
      </c>
      <c r="Z29" s="359">
        <f t="shared" si="2"/>
        <v>0</v>
      </c>
      <c r="AA29" s="364">
        <f t="shared" si="9"/>
        <v>0</v>
      </c>
      <c r="AC29" s="368" t="s">
        <v>834</v>
      </c>
      <c r="AD29" s="358">
        <v>2040246</v>
      </c>
      <c r="AE29" s="359">
        <f t="shared" si="3"/>
        <v>1973624</v>
      </c>
      <c r="AF29" s="364">
        <f t="shared" si="10"/>
        <v>-66622</v>
      </c>
      <c r="AH29" s="368" t="s">
        <v>834</v>
      </c>
      <c r="AI29" s="374">
        <v>226694</v>
      </c>
      <c r="AJ29" s="359">
        <f t="shared" si="4"/>
        <v>174875</v>
      </c>
      <c r="AK29" s="364">
        <f t="shared" si="11"/>
        <v>-51819</v>
      </c>
      <c r="AM29" s="368" t="s">
        <v>834</v>
      </c>
      <c r="AN29" s="358">
        <v>2266940</v>
      </c>
      <c r="AO29" s="359">
        <f t="shared" si="5"/>
        <v>2148499</v>
      </c>
      <c r="AP29" s="364">
        <f t="shared" si="12"/>
        <v>-118441</v>
      </c>
    </row>
    <row r="30" spans="2:42" x14ac:dyDescent="0.2">
      <c r="B30" s="276"/>
      <c r="C30" s="307" t="s">
        <v>836</v>
      </c>
      <c r="D30" s="308" t="s">
        <v>837</v>
      </c>
      <c r="E30" s="308"/>
      <c r="F30" s="308"/>
      <c r="G30" s="308"/>
      <c r="H30" s="309"/>
      <c r="I30" s="305">
        <f>'Parking Garage'!S9</f>
        <v>55500</v>
      </c>
      <c r="J30" s="305">
        <f>Residential!S81</f>
        <v>1713020</v>
      </c>
      <c r="K30" s="305">
        <f>'ELC Core &amp; Shell'!S41</f>
        <v>211056</v>
      </c>
      <c r="L30" s="305">
        <f>'ELC TI'!S12</f>
        <v>10733</v>
      </c>
      <c r="M30" s="305">
        <f t="shared" si="6"/>
        <v>1990309</v>
      </c>
      <c r="N30" s="428">
        <f t="shared" si="0"/>
        <v>20.330020429009192</v>
      </c>
      <c r="O30" s="429"/>
      <c r="P30" s="312">
        <f t="shared" si="7"/>
        <v>1908019</v>
      </c>
      <c r="Q30" s="312">
        <f t="shared" si="8"/>
        <v>82290</v>
      </c>
      <c r="R30" s="422">
        <f t="shared" si="1"/>
        <v>0.10338896406367959</v>
      </c>
      <c r="S30" s="423"/>
      <c r="T30" s="308"/>
      <c r="U30" s="310"/>
      <c r="V30" s="293"/>
      <c r="X30" s="368" t="s">
        <v>836</v>
      </c>
      <c r="Y30" s="358">
        <v>39312</v>
      </c>
      <c r="Z30" s="359">
        <f t="shared" si="2"/>
        <v>55500</v>
      </c>
      <c r="AA30" s="364">
        <f t="shared" si="9"/>
        <v>16188</v>
      </c>
      <c r="AC30" s="368" t="s">
        <v>836</v>
      </c>
      <c r="AD30" s="358">
        <v>1551026</v>
      </c>
      <c r="AE30" s="359">
        <f t="shared" si="3"/>
        <v>1713020</v>
      </c>
      <c r="AF30" s="364">
        <f t="shared" si="10"/>
        <v>161994</v>
      </c>
      <c r="AH30" s="368" t="s">
        <v>836</v>
      </c>
      <c r="AI30" s="374">
        <v>317681</v>
      </c>
      <c r="AJ30" s="359">
        <f t="shared" si="4"/>
        <v>221789</v>
      </c>
      <c r="AK30" s="364">
        <f t="shared" si="11"/>
        <v>-95892</v>
      </c>
      <c r="AM30" s="368" t="s">
        <v>836</v>
      </c>
      <c r="AN30" s="358">
        <v>1908019</v>
      </c>
      <c r="AO30" s="359">
        <f t="shared" si="5"/>
        <v>1990309</v>
      </c>
      <c r="AP30" s="364">
        <f t="shared" si="12"/>
        <v>82290</v>
      </c>
    </row>
    <row r="31" spans="2:42" x14ac:dyDescent="0.2">
      <c r="B31" s="276"/>
      <c r="C31" s="307" t="s">
        <v>838</v>
      </c>
      <c r="D31" s="308" t="s">
        <v>839</v>
      </c>
      <c r="E31" s="308"/>
      <c r="F31" s="308"/>
      <c r="G31" s="308"/>
      <c r="H31" s="309"/>
      <c r="I31" s="305">
        <f>'Parking Garage'!S11</f>
        <v>24000</v>
      </c>
      <c r="J31" s="305">
        <f>Residential!S105</f>
        <v>1039850</v>
      </c>
      <c r="K31" s="305">
        <f>'ELC Core &amp; Shell'!S48</f>
        <v>115300</v>
      </c>
      <c r="L31" s="305">
        <f>'ELC TI'!S21</f>
        <v>38100</v>
      </c>
      <c r="M31" s="305">
        <f t="shared" si="6"/>
        <v>1217250</v>
      </c>
      <c r="N31" s="428">
        <f t="shared" si="0"/>
        <v>12.433605720122575</v>
      </c>
      <c r="O31" s="429"/>
      <c r="P31" s="312">
        <f t="shared" si="7"/>
        <v>1088736</v>
      </c>
      <c r="Q31" s="312">
        <f t="shared" si="8"/>
        <v>128514</v>
      </c>
      <c r="R31" s="422">
        <f t="shared" si="1"/>
        <v>6.3231496469399462E-2</v>
      </c>
      <c r="S31" s="423"/>
      <c r="T31" s="308"/>
      <c r="U31" s="310"/>
      <c r="V31" s="293"/>
      <c r="X31" s="368" t="s">
        <v>838</v>
      </c>
      <c r="Y31" s="358">
        <v>0</v>
      </c>
      <c r="Z31" s="359">
        <f t="shared" si="2"/>
        <v>24000</v>
      </c>
      <c r="AA31" s="364">
        <f t="shared" si="9"/>
        <v>24000</v>
      </c>
      <c r="AC31" s="368" t="s">
        <v>838</v>
      </c>
      <c r="AD31" s="358">
        <v>958087</v>
      </c>
      <c r="AE31" s="359">
        <f t="shared" si="3"/>
        <v>1039850</v>
      </c>
      <c r="AF31" s="364">
        <f t="shared" si="10"/>
        <v>81763</v>
      </c>
      <c r="AH31" s="368" t="s">
        <v>838</v>
      </c>
      <c r="AI31" s="374">
        <v>130649</v>
      </c>
      <c r="AJ31" s="359">
        <f t="shared" si="4"/>
        <v>153400</v>
      </c>
      <c r="AK31" s="364">
        <f t="shared" si="11"/>
        <v>22751</v>
      </c>
      <c r="AM31" s="368" t="s">
        <v>838</v>
      </c>
      <c r="AN31" s="358">
        <v>1088736</v>
      </c>
      <c r="AO31" s="359">
        <f t="shared" si="5"/>
        <v>1217250</v>
      </c>
      <c r="AP31" s="364">
        <f t="shared" si="12"/>
        <v>128514</v>
      </c>
    </row>
    <row r="32" spans="2:42" x14ac:dyDescent="0.2">
      <c r="B32" s="276"/>
      <c r="C32" s="307" t="s">
        <v>840</v>
      </c>
      <c r="D32" s="308" t="s">
        <v>841</v>
      </c>
      <c r="E32" s="308"/>
      <c r="F32" s="308"/>
      <c r="G32" s="308"/>
      <c r="H32" s="309"/>
      <c r="I32" s="305">
        <v>0</v>
      </c>
      <c r="J32" s="305">
        <f>Residential!S126</f>
        <v>1728449</v>
      </c>
      <c r="K32" s="305">
        <f>'ELC Core &amp; Shell'!S52</f>
        <v>61950</v>
      </c>
      <c r="L32" s="305">
        <f>'ELC TI'!S38</f>
        <v>152185</v>
      </c>
      <c r="M32" s="305">
        <f t="shared" si="6"/>
        <v>1942584</v>
      </c>
      <c r="N32" s="428">
        <f t="shared" si="0"/>
        <v>19.842533197139939</v>
      </c>
      <c r="O32" s="429"/>
      <c r="P32" s="312">
        <f t="shared" si="7"/>
        <v>1762303</v>
      </c>
      <c r="Q32" s="312">
        <f t="shared" si="8"/>
        <v>180281</v>
      </c>
      <c r="R32" s="422">
        <f t="shared" si="1"/>
        <v>0.10090983227563104</v>
      </c>
      <c r="S32" s="423"/>
      <c r="T32" s="308"/>
      <c r="U32" s="310"/>
      <c r="V32" s="293"/>
      <c r="X32" s="368" t="s">
        <v>840</v>
      </c>
      <c r="Y32" s="358">
        <v>0</v>
      </c>
      <c r="Z32" s="359">
        <f t="shared" si="2"/>
        <v>0</v>
      </c>
      <c r="AA32" s="364">
        <f t="shared" si="9"/>
        <v>0</v>
      </c>
      <c r="AC32" s="368" t="s">
        <v>840</v>
      </c>
      <c r="AD32" s="358">
        <v>1497957</v>
      </c>
      <c r="AE32" s="359">
        <f t="shared" si="3"/>
        <v>1728449</v>
      </c>
      <c r="AF32" s="364">
        <f t="shared" si="10"/>
        <v>230492</v>
      </c>
      <c r="AH32" s="368" t="s">
        <v>840</v>
      </c>
      <c r="AI32" s="374">
        <v>264346</v>
      </c>
      <c r="AJ32" s="359">
        <f t="shared" si="4"/>
        <v>214135</v>
      </c>
      <c r="AK32" s="364">
        <f t="shared" si="11"/>
        <v>-50211</v>
      </c>
      <c r="AM32" s="368" t="s">
        <v>840</v>
      </c>
      <c r="AN32" s="358">
        <v>1762303</v>
      </c>
      <c r="AO32" s="359">
        <f t="shared" si="5"/>
        <v>1942584</v>
      </c>
      <c r="AP32" s="364">
        <f t="shared" si="12"/>
        <v>180281</v>
      </c>
    </row>
    <row r="33" spans="2:42" x14ac:dyDescent="0.2">
      <c r="B33" s="276"/>
      <c r="C33" s="307" t="s">
        <v>842</v>
      </c>
      <c r="D33" s="308" t="s">
        <v>843</v>
      </c>
      <c r="E33" s="308"/>
      <c r="F33" s="308"/>
      <c r="G33" s="308"/>
      <c r="H33" s="309"/>
      <c r="I33" s="305">
        <v>0</v>
      </c>
      <c r="J33" s="305">
        <f>Residential!S137</f>
        <v>151580</v>
      </c>
      <c r="K33" s="305">
        <v>0</v>
      </c>
      <c r="L33" s="305">
        <f>'ELC TI'!S47</f>
        <v>27050</v>
      </c>
      <c r="M33" s="305">
        <f t="shared" si="6"/>
        <v>178630</v>
      </c>
      <c r="N33" s="428">
        <f t="shared" si="0"/>
        <v>1.8246169560776302</v>
      </c>
      <c r="O33" s="429"/>
      <c r="P33" s="312">
        <f t="shared" si="7"/>
        <v>161661</v>
      </c>
      <c r="Q33" s="312">
        <f t="shared" si="8"/>
        <v>16969</v>
      </c>
      <c r="R33" s="422">
        <f t="shared" si="1"/>
        <v>9.2791474342401523E-3</v>
      </c>
      <c r="S33" s="423"/>
      <c r="T33" s="308"/>
      <c r="U33" s="310"/>
      <c r="V33" s="293"/>
      <c r="X33" s="368" t="s">
        <v>842</v>
      </c>
      <c r="Y33" s="358">
        <v>0</v>
      </c>
      <c r="Z33" s="359">
        <f t="shared" si="2"/>
        <v>0</v>
      </c>
      <c r="AA33" s="364">
        <f t="shared" si="9"/>
        <v>0</v>
      </c>
      <c r="AC33" s="368" t="s">
        <v>842</v>
      </c>
      <c r="AD33" s="358">
        <v>122862</v>
      </c>
      <c r="AE33" s="359">
        <f t="shared" si="3"/>
        <v>151580</v>
      </c>
      <c r="AF33" s="364">
        <f t="shared" si="10"/>
        <v>28718</v>
      </c>
      <c r="AH33" s="368" t="s">
        <v>842</v>
      </c>
      <c r="AI33" s="374">
        <v>38799</v>
      </c>
      <c r="AJ33" s="359">
        <f t="shared" si="4"/>
        <v>27050</v>
      </c>
      <c r="AK33" s="364">
        <f t="shared" si="11"/>
        <v>-11749</v>
      </c>
      <c r="AM33" s="368" t="s">
        <v>842</v>
      </c>
      <c r="AN33" s="358">
        <v>161661</v>
      </c>
      <c r="AO33" s="359">
        <f t="shared" si="5"/>
        <v>178630</v>
      </c>
      <c r="AP33" s="364">
        <f t="shared" si="12"/>
        <v>16969</v>
      </c>
    </row>
    <row r="34" spans="2:42" x14ac:dyDescent="0.2">
      <c r="B34" s="276"/>
      <c r="C34" s="307" t="s">
        <v>844</v>
      </c>
      <c r="D34" s="308" t="s">
        <v>457</v>
      </c>
      <c r="E34" s="308"/>
      <c r="F34" s="308"/>
      <c r="G34" s="308"/>
      <c r="H34" s="309"/>
      <c r="I34" s="305">
        <v>0</v>
      </c>
      <c r="J34" s="305">
        <f>Residential!S146</f>
        <v>199000</v>
      </c>
      <c r="K34" s="305">
        <v>0</v>
      </c>
      <c r="L34" s="305">
        <f>'ELC TI'!S53</f>
        <v>16000</v>
      </c>
      <c r="M34" s="305">
        <f t="shared" si="6"/>
        <v>215000</v>
      </c>
      <c r="N34" s="428">
        <f t="shared" si="0"/>
        <v>2.1961184882533198</v>
      </c>
      <c r="O34" s="429"/>
      <c r="P34" s="312">
        <f t="shared" si="7"/>
        <v>244000</v>
      </c>
      <c r="Q34" s="312">
        <f t="shared" si="8"/>
        <v>-29000</v>
      </c>
      <c r="R34" s="422">
        <f t="shared" si="1"/>
        <v>1.1168430265697995E-2</v>
      </c>
      <c r="S34" s="423"/>
      <c r="T34" s="308"/>
      <c r="U34" s="310"/>
      <c r="V34" s="293"/>
      <c r="X34" s="368" t="s">
        <v>844</v>
      </c>
      <c r="Y34" s="358">
        <v>0</v>
      </c>
      <c r="Z34" s="359">
        <f t="shared" si="2"/>
        <v>0</v>
      </c>
      <c r="AA34" s="364">
        <f t="shared" si="9"/>
        <v>0</v>
      </c>
      <c r="AC34" s="368" t="s">
        <v>844</v>
      </c>
      <c r="AD34" s="358">
        <v>194000</v>
      </c>
      <c r="AE34" s="359">
        <f t="shared" si="3"/>
        <v>199000</v>
      </c>
      <c r="AF34" s="364">
        <f t="shared" si="10"/>
        <v>5000</v>
      </c>
      <c r="AH34" s="368" t="s">
        <v>844</v>
      </c>
      <c r="AI34" s="374">
        <v>50000</v>
      </c>
      <c r="AJ34" s="359">
        <f t="shared" si="4"/>
        <v>16000</v>
      </c>
      <c r="AK34" s="364">
        <f t="shared" si="11"/>
        <v>-34000</v>
      </c>
      <c r="AM34" s="368" t="s">
        <v>844</v>
      </c>
      <c r="AN34" s="358">
        <v>244000</v>
      </c>
      <c r="AO34" s="359">
        <f t="shared" si="5"/>
        <v>215000</v>
      </c>
      <c r="AP34" s="364">
        <f t="shared" si="12"/>
        <v>-29000</v>
      </c>
    </row>
    <row r="35" spans="2:42" x14ac:dyDescent="0.2">
      <c r="B35" s="276"/>
      <c r="C35" s="307" t="s">
        <v>845</v>
      </c>
      <c r="D35" s="308" t="s">
        <v>846</v>
      </c>
      <c r="E35" s="308"/>
      <c r="F35" s="308"/>
      <c r="G35" s="308"/>
      <c r="H35" s="309"/>
      <c r="I35" s="305">
        <v>0</v>
      </c>
      <c r="J35" s="305">
        <f>Residential!S159</f>
        <v>454310</v>
      </c>
      <c r="K35" s="305">
        <v>0</v>
      </c>
      <c r="L35" s="305">
        <f>'ELC TI'!S63</f>
        <v>111325</v>
      </c>
      <c r="M35" s="305">
        <f t="shared" si="6"/>
        <v>565635</v>
      </c>
      <c r="N35" s="428">
        <f t="shared" si="0"/>
        <v>5.7776813074565885</v>
      </c>
      <c r="O35" s="429"/>
      <c r="P35" s="312">
        <f t="shared" si="7"/>
        <v>537276</v>
      </c>
      <c r="Q35" s="312">
        <f t="shared" si="8"/>
        <v>28359</v>
      </c>
      <c r="R35" s="422">
        <f t="shared" si="1"/>
        <v>2.9382581643432954E-2</v>
      </c>
      <c r="S35" s="423"/>
      <c r="T35" s="308"/>
      <c r="U35" s="310"/>
      <c r="V35" s="293"/>
      <c r="X35" s="368" t="s">
        <v>845</v>
      </c>
      <c r="Y35" s="358">
        <v>15000</v>
      </c>
      <c r="Z35" s="359">
        <f t="shared" si="2"/>
        <v>0</v>
      </c>
      <c r="AA35" s="364">
        <f t="shared" si="9"/>
        <v>-15000</v>
      </c>
      <c r="AC35" s="368" t="s">
        <v>845</v>
      </c>
      <c r="AD35" s="358">
        <v>470048</v>
      </c>
      <c r="AE35" s="359">
        <f t="shared" si="3"/>
        <v>454310</v>
      </c>
      <c r="AF35" s="364">
        <f t="shared" si="10"/>
        <v>-15738</v>
      </c>
      <c r="AH35" s="368" t="s">
        <v>845</v>
      </c>
      <c r="AI35" s="374">
        <v>52228</v>
      </c>
      <c r="AJ35" s="359">
        <f t="shared" si="4"/>
        <v>111325</v>
      </c>
      <c r="AK35" s="364">
        <f t="shared" si="11"/>
        <v>59097</v>
      </c>
      <c r="AM35" s="368" t="s">
        <v>845</v>
      </c>
      <c r="AN35" s="358">
        <v>537276</v>
      </c>
      <c r="AO35" s="359">
        <f t="shared" si="5"/>
        <v>565635</v>
      </c>
      <c r="AP35" s="364">
        <f t="shared" si="12"/>
        <v>28359</v>
      </c>
    </row>
    <row r="36" spans="2:42" x14ac:dyDescent="0.2">
      <c r="B36" s="276"/>
      <c r="C36" s="307" t="s">
        <v>847</v>
      </c>
      <c r="D36" s="308" t="s">
        <v>848</v>
      </c>
      <c r="E36" s="308"/>
      <c r="F36" s="308"/>
      <c r="G36" s="308"/>
      <c r="H36" s="309"/>
      <c r="I36" s="305">
        <v>0</v>
      </c>
      <c r="J36" s="305">
        <v>0</v>
      </c>
      <c r="K36" s="305">
        <v>0</v>
      </c>
      <c r="L36" s="305">
        <f>'ELC TI'!S65</f>
        <v>100000</v>
      </c>
      <c r="M36" s="305">
        <f t="shared" si="6"/>
        <v>100000</v>
      </c>
      <c r="N36" s="428">
        <f t="shared" si="0"/>
        <v>1.0214504596527068</v>
      </c>
      <c r="O36" s="429"/>
      <c r="P36" s="312">
        <f t="shared" si="7"/>
        <v>100000</v>
      </c>
      <c r="Q36" s="312">
        <f t="shared" si="8"/>
        <v>0</v>
      </c>
      <c r="R36" s="422">
        <f t="shared" si="1"/>
        <v>5.1946187282316258E-3</v>
      </c>
      <c r="S36" s="423"/>
      <c r="T36" s="308"/>
      <c r="U36" s="310"/>
      <c r="V36" s="293"/>
      <c r="X36" s="368" t="s">
        <v>847</v>
      </c>
      <c r="Y36" s="358">
        <v>0</v>
      </c>
      <c r="Z36" s="359">
        <f t="shared" si="2"/>
        <v>0</v>
      </c>
      <c r="AA36" s="364">
        <f t="shared" si="9"/>
        <v>0</v>
      </c>
      <c r="AC36" s="368" t="s">
        <v>847</v>
      </c>
      <c r="AD36" s="358">
        <v>0</v>
      </c>
      <c r="AE36" s="359">
        <f t="shared" si="3"/>
        <v>0</v>
      </c>
      <c r="AF36" s="364">
        <f t="shared" si="10"/>
        <v>0</v>
      </c>
      <c r="AH36" s="368" t="s">
        <v>847</v>
      </c>
      <c r="AI36" s="374">
        <v>100000</v>
      </c>
      <c r="AJ36" s="359">
        <f t="shared" si="4"/>
        <v>100000</v>
      </c>
      <c r="AK36" s="364">
        <f t="shared" si="11"/>
        <v>0</v>
      </c>
      <c r="AM36" s="368" t="s">
        <v>847</v>
      </c>
      <c r="AN36" s="358">
        <v>100000</v>
      </c>
      <c r="AO36" s="359">
        <f t="shared" si="5"/>
        <v>100000</v>
      </c>
      <c r="AP36" s="364">
        <f t="shared" si="12"/>
        <v>0</v>
      </c>
    </row>
    <row r="37" spans="2:42" x14ac:dyDescent="0.2">
      <c r="B37" s="276"/>
      <c r="C37" s="307" t="s">
        <v>849</v>
      </c>
      <c r="D37" s="308" t="s">
        <v>850</v>
      </c>
      <c r="E37" s="308"/>
      <c r="F37" s="308"/>
      <c r="G37" s="308"/>
      <c r="H37" s="309"/>
      <c r="I37" s="305">
        <v>0</v>
      </c>
      <c r="J37" s="305">
        <f>Residential!S163</f>
        <v>289800</v>
      </c>
      <c r="K37" s="305">
        <f>'ELC Core &amp; Shell'!S56</f>
        <v>32200</v>
      </c>
      <c r="L37" s="305">
        <v>0</v>
      </c>
      <c r="M37" s="305">
        <f t="shared" si="6"/>
        <v>322000</v>
      </c>
      <c r="N37" s="428">
        <f t="shared" si="0"/>
        <v>3.2890704800817159</v>
      </c>
      <c r="O37" s="429"/>
      <c r="P37" s="312">
        <f t="shared" si="7"/>
        <v>313709</v>
      </c>
      <c r="Q37" s="312">
        <f t="shared" si="8"/>
        <v>8291</v>
      </c>
      <c r="R37" s="422">
        <f t="shared" si="1"/>
        <v>1.6726672304905835E-2</v>
      </c>
      <c r="S37" s="423"/>
      <c r="T37" s="308"/>
      <c r="U37" s="310"/>
      <c r="V37" s="293"/>
      <c r="X37" s="368" t="s">
        <v>849</v>
      </c>
      <c r="Y37" s="358">
        <v>0</v>
      </c>
      <c r="Z37" s="359">
        <f t="shared" si="2"/>
        <v>0</v>
      </c>
      <c r="AA37" s="364">
        <f t="shared" si="9"/>
        <v>0</v>
      </c>
      <c r="AC37" s="368" t="s">
        <v>849</v>
      </c>
      <c r="AD37" s="358">
        <v>282338</v>
      </c>
      <c r="AE37" s="359">
        <f t="shared" si="3"/>
        <v>289800</v>
      </c>
      <c r="AF37" s="364">
        <f t="shared" si="10"/>
        <v>7462</v>
      </c>
      <c r="AH37" s="368" t="s">
        <v>849</v>
      </c>
      <c r="AI37" s="374">
        <v>31371</v>
      </c>
      <c r="AJ37" s="359">
        <f t="shared" si="4"/>
        <v>32200</v>
      </c>
      <c r="AK37" s="364">
        <f t="shared" si="11"/>
        <v>829</v>
      </c>
      <c r="AM37" s="368" t="s">
        <v>849</v>
      </c>
      <c r="AN37" s="358">
        <v>313709</v>
      </c>
      <c r="AO37" s="359">
        <f t="shared" si="5"/>
        <v>322000</v>
      </c>
      <c r="AP37" s="364">
        <f t="shared" si="12"/>
        <v>8291</v>
      </c>
    </row>
    <row r="38" spans="2:42" x14ac:dyDescent="0.2">
      <c r="B38" s="276"/>
      <c r="C38" s="307" t="s">
        <v>851</v>
      </c>
      <c r="D38" s="308" t="s">
        <v>693</v>
      </c>
      <c r="E38" s="308"/>
      <c r="F38" s="308"/>
      <c r="G38" s="308"/>
      <c r="H38" s="309"/>
      <c r="I38" s="305">
        <f>'Parking Garage'!S13</f>
        <v>16800</v>
      </c>
      <c r="J38" s="305">
        <f>Residential!S165</f>
        <v>249000</v>
      </c>
      <c r="K38" s="305">
        <f>'ELC Core &amp; Shell'!S58</f>
        <v>27900</v>
      </c>
      <c r="L38" s="305">
        <f>'ELC TI'!S67</f>
        <v>13950</v>
      </c>
      <c r="M38" s="305">
        <f t="shared" si="6"/>
        <v>307650</v>
      </c>
      <c r="N38" s="428">
        <f t="shared" si="0"/>
        <v>3.1424923391215525</v>
      </c>
      <c r="O38" s="429"/>
      <c r="P38" s="312">
        <f t="shared" si="7"/>
        <v>276294</v>
      </c>
      <c r="Q38" s="312">
        <f t="shared" si="8"/>
        <v>31356</v>
      </c>
      <c r="R38" s="422">
        <f t="shared" si="1"/>
        <v>1.5981244517404597E-2</v>
      </c>
      <c r="S38" s="423"/>
      <c r="T38" s="308"/>
      <c r="U38" s="310"/>
      <c r="V38" s="293"/>
      <c r="X38" s="368" t="s">
        <v>851</v>
      </c>
      <c r="Y38" s="358">
        <v>0</v>
      </c>
      <c r="Z38" s="359">
        <f t="shared" si="2"/>
        <v>16800</v>
      </c>
      <c r="AA38" s="364">
        <f t="shared" si="9"/>
        <v>16800</v>
      </c>
      <c r="AC38" s="368" t="s">
        <v>851</v>
      </c>
      <c r="AD38" s="358">
        <v>243138</v>
      </c>
      <c r="AE38" s="359">
        <f t="shared" si="3"/>
        <v>249000</v>
      </c>
      <c r="AF38" s="364">
        <f t="shared" si="10"/>
        <v>5862</v>
      </c>
      <c r="AH38" s="368" t="s">
        <v>851</v>
      </c>
      <c r="AI38" s="374">
        <v>33156</v>
      </c>
      <c r="AJ38" s="359">
        <f t="shared" si="4"/>
        <v>41850</v>
      </c>
      <c r="AK38" s="364">
        <f t="shared" si="11"/>
        <v>8694</v>
      </c>
      <c r="AM38" s="368" t="s">
        <v>851</v>
      </c>
      <c r="AN38" s="358">
        <v>276294</v>
      </c>
      <c r="AO38" s="359">
        <f t="shared" si="5"/>
        <v>307650</v>
      </c>
      <c r="AP38" s="364">
        <f t="shared" si="12"/>
        <v>31356</v>
      </c>
    </row>
    <row r="39" spans="2:42" x14ac:dyDescent="0.2">
      <c r="B39" s="276"/>
      <c r="C39" s="307" t="s">
        <v>852</v>
      </c>
      <c r="D39" s="308" t="s">
        <v>695</v>
      </c>
      <c r="E39" s="308"/>
      <c r="F39" s="308"/>
      <c r="G39" s="308"/>
      <c r="H39" s="309"/>
      <c r="I39" s="305">
        <f>'Parking Garage'!S15</f>
        <v>25000</v>
      </c>
      <c r="J39" s="305">
        <f>Residential!S168</f>
        <v>1253730</v>
      </c>
      <c r="K39" s="305">
        <f>'ELC Core &amp; Shell'!S60</f>
        <v>278100</v>
      </c>
      <c r="L39" s="305">
        <f>'ELC TI'!S69</f>
        <v>370650</v>
      </c>
      <c r="M39" s="305">
        <f t="shared" si="6"/>
        <v>1927480</v>
      </c>
      <c r="N39" s="428">
        <f t="shared" si="0"/>
        <v>19.688253319713994</v>
      </c>
      <c r="O39" s="429"/>
      <c r="P39" s="312">
        <f t="shared" si="7"/>
        <v>1796000</v>
      </c>
      <c r="Q39" s="312">
        <f t="shared" si="8"/>
        <v>131480</v>
      </c>
      <c r="R39" s="422">
        <f t="shared" si="1"/>
        <v>0.10012523706291894</v>
      </c>
      <c r="S39" s="423"/>
      <c r="T39" s="308"/>
      <c r="U39" s="310"/>
      <c r="V39" s="293"/>
      <c r="X39" s="368" t="s">
        <v>852</v>
      </c>
      <c r="Y39" s="358">
        <v>25000</v>
      </c>
      <c r="Z39" s="359">
        <f t="shared" si="2"/>
        <v>25000</v>
      </c>
      <c r="AA39" s="364">
        <f t="shared" si="9"/>
        <v>0</v>
      </c>
      <c r="AC39" s="368" t="s">
        <v>852</v>
      </c>
      <c r="AD39" s="358">
        <v>1115730</v>
      </c>
      <c r="AE39" s="359">
        <f t="shared" si="3"/>
        <v>1253730</v>
      </c>
      <c r="AF39" s="364">
        <f t="shared" si="10"/>
        <v>138000</v>
      </c>
      <c r="AH39" s="368" t="s">
        <v>852</v>
      </c>
      <c r="AI39" s="374">
        <v>655720</v>
      </c>
      <c r="AJ39" s="359">
        <f t="shared" si="4"/>
        <v>648750</v>
      </c>
      <c r="AK39" s="364">
        <f t="shared" si="11"/>
        <v>-6970</v>
      </c>
      <c r="AM39" s="368" t="s">
        <v>852</v>
      </c>
      <c r="AN39" s="358">
        <v>1796000</v>
      </c>
      <c r="AO39" s="359">
        <f t="shared" si="5"/>
        <v>1927480</v>
      </c>
      <c r="AP39" s="364">
        <f t="shared" si="12"/>
        <v>131480</v>
      </c>
    </row>
    <row r="40" spans="2:42" x14ac:dyDescent="0.2">
      <c r="B40" s="276"/>
      <c r="C40" s="307" t="s">
        <v>853</v>
      </c>
      <c r="D40" s="308" t="s">
        <v>697</v>
      </c>
      <c r="E40" s="308"/>
      <c r="F40" s="308"/>
      <c r="G40" s="308"/>
      <c r="H40" s="309"/>
      <c r="I40" s="312">
        <f>'Parking Garage'!S17</f>
        <v>30000</v>
      </c>
      <c r="J40" s="312" t="str">
        <f>Residential!S170</f>
        <v>ABV</v>
      </c>
      <c r="K40" s="312" t="str">
        <f>'ELC Core &amp; Shell'!S62</f>
        <v>ABV</v>
      </c>
      <c r="L40" s="312" t="str">
        <f>'ELC TI'!S71</f>
        <v>ABV</v>
      </c>
      <c r="M40" s="305">
        <f t="shared" si="6"/>
        <v>30000</v>
      </c>
      <c r="N40" s="428">
        <f t="shared" si="0"/>
        <v>0.30643513789581206</v>
      </c>
      <c r="O40" s="429"/>
      <c r="P40" s="312">
        <f t="shared" si="7"/>
        <v>30000</v>
      </c>
      <c r="Q40" s="312">
        <f t="shared" si="8"/>
        <v>0</v>
      </c>
      <c r="R40" s="422">
        <f t="shared" si="1"/>
        <v>1.5583856184694877E-3</v>
      </c>
      <c r="S40" s="423"/>
      <c r="T40" s="308"/>
      <c r="U40" s="310"/>
      <c r="V40" s="293"/>
      <c r="X40" s="368" t="s">
        <v>853</v>
      </c>
      <c r="Y40" s="358">
        <v>30000</v>
      </c>
      <c r="Z40" s="359">
        <f t="shared" si="2"/>
        <v>30000</v>
      </c>
      <c r="AA40" s="364">
        <f t="shared" si="9"/>
        <v>0</v>
      </c>
      <c r="AC40" s="368" t="s">
        <v>853</v>
      </c>
      <c r="AD40" s="374" t="s">
        <v>854</v>
      </c>
      <c r="AE40" s="374" t="s">
        <v>854</v>
      </c>
      <c r="AF40" s="364">
        <v>0</v>
      </c>
      <c r="AH40" s="368" t="s">
        <v>853</v>
      </c>
      <c r="AI40" s="374" t="s">
        <v>854</v>
      </c>
      <c r="AJ40" s="374" t="s">
        <v>854</v>
      </c>
      <c r="AK40" s="364">
        <v>0</v>
      </c>
      <c r="AM40" s="368" t="s">
        <v>853</v>
      </c>
      <c r="AN40" s="374">
        <v>30000</v>
      </c>
      <c r="AO40" s="359">
        <f t="shared" si="5"/>
        <v>30000</v>
      </c>
      <c r="AP40" s="364">
        <f t="shared" si="12"/>
        <v>0</v>
      </c>
    </row>
    <row r="41" spans="2:42" x14ac:dyDescent="0.2">
      <c r="B41" s="276"/>
      <c r="C41" s="307" t="s">
        <v>855</v>
      </c>
      <c r="D41" s="308" t="s">
        <v>699</v>
      </c>
      <c r="E41" s="308"/>
      <c r="F41" s="308"/>
      <c r="G41" s="308"/>
      <c r="H41" s="309"/>
      <c r="I41" s="305">
        <f>'Parking Garage'!S19</f>
        <v>14025</v>
      </c>
      <c r="J41" s="305">
        <f>Residential!S172</f>
        <v>1165000</v>
      </c>
      <c r="K41" s="305">
        <f>'ELC Core &amp; Shell'!S64</f>
        <v>53500</v>
      </c>
      <c r="L41" s="305">
        <f>'ELC TI'!S73</f>
        <v>175750</v>
      </c>
      <c r="M41" s="305">
        <f t="shared" si="6"/>
        <v>1408275</v>
      </c>
      <c r="N41" s="428">
        <f t="shared" si="0"/>
        <v>14.384831460674157</v>
      </c>
      <c r="O41" s="429"/>
      <c r="P41" s="312">
        <f t="shared" si="7"/>
        <v>1418000</v>
      </c>
      <c r="Q41" s="312">
        <f t="shared" si="8"/>
        <v>-9725</v>
      </c>
      <c r="R41" s="422">
        <f t="shared" si="1"/>
        <v>7.3154516895003921E-2</v>
      </c>
      <c r="S41" s="423"/>
      <c r="T41" s="308"/>
      <c r="U41" s="310"/>
      <c r="V41" s="293"/>
      <c r="X41" s="368" t="s">
        <v>855</v>
      </c>
      <c r="Y41" s="358">
        <v>32000</v>
      </c>
      <c r="Z41" s="359">
        <f t="shared" si="2"/>
        <v>14025</v>
      </c>
      <c r="AA41" s="364">
        <f t="shared" si="9"/>
        <v>-17975</v>
      </c>
      <c r="AC41" s="368" t="s">
        <v>855</v>
      </c>
      <c r="AD41" s="374">
        <v>997920</v>
      </c>
      <c r="AE41" s="381">
        <f t="shared" si="3"/>
        <v>1165000</v>
      </c>
      <c r="AF41" s="364">
        <f t="shared" si="10"/>
        <v>167080</v>
      </c>
      <c r="AH41" s="368" t="s">
        <v>855</v>
      </c>
      <c r="AI41" s="374">
        <v>388080</v>
      </c>
      <c r="AJ41" s="359">
        <f>K41+L41</f>
        <v>229250</v>
      </c>
      <c r="AK41" s="364">
        <f t="shared" ref="AK41:AK43" si="13">AJ41-AI41</f>
        <v>-158830</v>
      </c>
      <c r="AM41" s="368" t="s">
        <v>855</v>
      </c>
      <c r="AN41" s="374">
        <v>1418000</v>
      </c>
      <c r="AO41" s="359">
        <f t="shared" si="5"/>
        <v>1408275</v>
      </c>
      <c r="AP41" s="364">
        <f t="shared" ref="AP41:AP43" si="14">AO41-AN41</f>
        <v>-9725</v>
      </c>
    </row>
    <row r="42" spans="2:42" x14ac:dyDescent="0.2">
      <c r="B42" s="313"/>
      <c r="C42" s="314" t="s">
        <v>856</v>
      </c>
      <c r="D42" s="315" t="s">
        <v>857</v>
      </c>
      <c r="E42" s="315"/>
      <c r="F42" s="315"/>
      <c r="G42" s="315"/>
      <c r="H42" s="316"/>
      <c r="I42" s="305">
        <f>'Parking Garage'!S21</f>
        <v>127260</v>
      </c>
      <c r="J42" s="305">
        <f>Residential!S176</f>
        <v>1008700</v>
      </c>
      <c r="K42" s="305">
        <v>0</v>
      </c>
      <c r="L42" s="305">
        <v>0</v>
      </c>
      <c r="M42" s="305">
        <f t="shared" si="6"/>
        <v>1135960</v>
      </c>
      <c r="N42" s="428">
        <f t="shared" si="0"/>
        <v>11.603268641470889</v>
      </c>
      <c r="O42" s="429"/>
      <c r="P42" s="312">
        <f t="shared" si="7"/>
        <v>1230850</v>
      </c>
      <c r="Q42" s="394">
        <f t="shared" si="8"/>
        <v>-94890</v>
      </c>
      <c r="R42" s="430">
        <f t="shared" si="1"/>
        <v>5.9008790905219974E-2</v>
      </c>
      <c r="S42" s="431"/>
      <c r="T42" s="315"/>
      <c r="U42" s="317"/>
      <c r="V42" s="293"/>
      <c r="X42" s="368" t="s">
        <v>856</v>
      </c>
      <c r="Y42" s="358">
        <v>125750</v>
      </c>
      <c r="Z42" s="359">
        <f t="shared" si="2"/>
        <v>127260</v>
      </c>
      <c r="AA42" s="364">
        <f t="shared" si="9"/>
        <v>1510</v>
      </c>
      <c r="AC42" s="368" t="s">
        <v>856</v>
      </c>
      <c r="AD42" s="374">
        <v>994590</v>
      </c>
      <c r="AE42" s="381">
        <f t="shared" si="3"/>
        <v>1008700</v>
      </c>
      <c r="AF42" s="364">
        <f t="shared" si="10"/>
        <v>14110</v>
      </c>
      <c r="AH42" s="368" t="s">
        <v>856</v>
      </c>
      <c r="AI42" s="374">
        <v>110510</v>
      </c>
      <c r="AJ42" s="359">
        <f>K42+L42</f>
        <v>0</v>
      </c>
      <c r="AK42" s="364">
        <f t="shared" si="13"/>
        <v>-110510</v>
      </c>
      <c r="AM42" s="368" t="s">
        <v>856</v>
      </c>
      <c r="AN42" s="374">
        <v>1230850</v>
      </c>
      <c r="AO42" s="359">
        <f t="shared" si="5"/>
        <v>1135960</v>
      </c>
      <c r="AP42" s="364">
        <f t="shared" si="14"/>
        <v>-94890</v>
      </c>
    </row>
    <row r="43" spans="2:42" x14ac:dyDescent="0.2">
      <c r="B43" s="280"/>
      <c r="C43" s="307" t="s">
        <v>858</v>
      </c>
      <c r="D43" s="308" t="s">
        <v>859</v>
      </c>
      <c r="E43" s="308"/>
      <c r="F43" s="308"/>
      <c r="G43" s="308"/>
      <c r="H43" s="309"/>
      <c r="I43" s="305">
        <f>'Parking Garage'!S23</f>
        <v>4500</v>
      </c>
      <c r="J43" s="305">
        <f>Residential!S191</f>
        <v>400675</v>
      </c>
      <c r="K43" s="305">
        <f>'ELC Core &amp; Shell'!S73</f>
        <v>98575</v>
      </c>
      <c r="L43" s="305">
        <v>0</v>
      </c>
      <c r="M43" s="305">
        <f t="shared" si="6"/>
        <v>503750</v>
      </c>
      <c r="N43" s="428">
        <f t="shared" si="0"/>
        <v>5.145556690500511</v>
      </c>
      <c r="O43" s="429"/>
      <c r="P43" s="312">
        <f t="shared" si="7"/>
        <v>411969</v>
      </c>
      <c r="Q43" s="312">
        <f t="shared" si="8"/>
        <v>91781</v>
      </c>
      <c r="R43" s="422">
        <f t="shared" si="1"/>
        <v>2.6167891843466812E-2</v>
      </c>
      <c r="S43" s="423"/>
      <c r="T43" s="308"/>
      <c r="U43" s="318"/>
      <c r="V43" s="293"/>
      <c r="X43" s="368" t="s">
        <v>858</v>
      </c>
      <c r="Y43" s="358">
        <v>4500</v>
      </c>
      <c r="Z43" s="359">
        <f t="shared" si="2"/>
        <v>4500</v>
      </c>
      <c r="AA43" s="364">
        <f t="shared" si="9"/>
        <v>0</v>
      </c>
      <c r="AC43" s="368" t="s">
        <v>858</v>
      </c>
      <c r="AD43" s="374">
        <v>362647</v>
      </c>
      <c r="AE43" s="381">
        <f t="shared" si="3"/>
        <v>400675</v>
      </c>
      <c r="AF43" s="364">
        <f t="shared" si="10"/>
        <v>38028</v>
      </c>
      <c r="AH43" s="368" t="s">
        <v>858</v>
      </c>
      <c r="AI43" s="374">
        <v>44822</v>
      </c>
      <c r="AJ43" s="359">
        <f>K43+L43</f>
        <v>98575</v>
      </c>
      <c r="AK43" s="364">
        <f t="shared" si="13"/>
        <v>53753</v>
      </c>
      <c r="AM43" s="368" t="s">
        <v>858</v>
      </c>
      <c r="AN43" s="374">
        <v>411969</v>
      </c>
      <c r="AO43" s="359">
        <f t="shared" si="5"/>
        <v>503750</v>
      </c>
      <c r="AP43" s="364">
        <f t="shared" si="14"/>
        <v>91781</v>
      </c>
    </row>
    <row r="44" spans="2:42" x14ac:dyDescent="0.2">
      <c r="B44" s="280"/>
      <c r="C44" s="319" t="s">
        <v>860</v>
      </c>
      <c r="D44" s="320" t="s">
        <v>861</v>
      </c>
      <c r="E44" s="320"/>
      <c r="F44" s="320"/>
      <c r="G44" s="320"/>
      <c r="H44" s="321"/>
      <c r="I44" s="312">
        <v>0</v>
      </c>
      <c r="J44" s="312" t="s">
        <v>880</v>
      </c>
      <c r="K44" s="312">
        <v>0</v>
      </c>
      <c r="L44" s="312">
        <v>0</v>
      </c>
      <c r="M44" s="305">
        <f t="shared" si="6"/>
        <v>0</v>
      </c>
      <c r="N44" s="428">
        <f t="shared" si="0"/>
        <v>0</v>
      </c>
      <c r="O44" s="429"/>
      <c r="P44" s="312">
        <f t="shared" si="7"/>
        <v>0</v>
      </c>
      <c r="Q44" s="312">
        <f t="shared" si="8"/>
        <v>0</v>
      </c>
      <c r="R44" s="422">
        <f t="shared" si="1"/>
        <v>0</v>
      </c>
      <c r="S44" s="423"/>
      <c r="U44" s="288"/>
      <c r="V44" s="322"/>
      <c r="X44" s="368" t="s">
        <v>860</v>
      </c>
      <c r="Y44" s="358">
        <v>0</v>
      </c>
      <c r="Z44" s="359">
        <f t="shared" si="2"/>
        <v>0</v>
      </c>
      <c r="AA44" s="364">
        <f t="shared" si="9"/>
        <v>0</v>
      </c>
      <c r="AC44" s="368" t="s">
        <v>860</v>
      </c>
      <c r="AD44" s="374" t="s">
        <v>862</v>
      </c>
      <c r="AE44" s="381" t="str">
        <f t="shared" si="3"/>
        <v>IN DIV 31</v>
      </c>
      <c r="AF44" s="375" t="s">
        <v>32</v>
      </c>
      <c r="AH44" s="368" t="s">
        <v>860</v>
      </c>
      <c r="AI44" s="374" t="s">
        <v>862</v>
      </c>
      <c r="AJ44" s="359">
        <f>K44+L44</f>
        <v>0</v>
      </c>
      <c r="AK44" s="375" t="s">
        <v>32</v>
      </c>
      <c r="AM44" s="368" t="s">
        <v>860</v>
      </c>
      <c r="AN44" s="374">
        <v>0</v>
      </c>
      <c r="AO44" s="359">
        <f t="shared" si="5"/>
        <v>0</v>
      </c>
      <c r="AP44" s="375" t="s">
        <v>32</v>
      </c>
    </row>
    <row r="45" spans="2:42" ht="3.95" customHeight="1" x14ac:dyDescent="0.25">
      <c r="B45" s="280"/>
      <c r="C45" s="299"/>
      <c r="D45" s="299"/>
      <c r="E45" s="299"/>
      <c r="F45" s="299"/>
      <c r="G45" s="299"/>
      <c r="H45" s="299"/>
      <c r="I45" s="323"/>
      <c r="J45" s="323"/>
      <c r="K45" s="323"/>
      <c r="L45" s="323"/>
      <c r="M45" s="323"/>
      <c r="N45" s="324"/>
      <c r="O45" s="325"/>
      <c r="P45" s="391"/>
      <c r="Q45" s="391">
        <f t="shared" si="8"/>
        <v>0</v>
      </c>
      <c r="R45" s="326"/>
      <c r="S45" s="327"/>
      <c r="T45" s="299"/>
      <c r="U45" s="299"/>
      <c r="V45" s="328"/>
      <c r="X45" s="369"/>
      <c r="Y45" s="358"/>
      <c r="Z45" s="360"/>
      <c r="AA45" s="364"/>
      <c r="AC45" s="369"/>
      <c r="AD45" s="358"/>
      <c r="AE45" s="360"/>
      <c r="AF45" s="364"/>
      <c r="AH45" s="369"/>
      <c r="AI45" s="358"/>
      <c r="AJ45" s="360"/>
      <c r="AK45" s="364"/>
      <c r="AM45" s="369"/>
      <c r="AN45" s="358"/>
      <c r="AO45" s="360"/>
      <c r="AP45" s="364"/>
    </row>
    <row r="46" spans="2:42" ht="20.100000000000001" customHeight="1" x14ac:dyDescent="0.25">
      <c r="B46" s="280"/>
      <c r="C46" s="329"/>
      <c r="D46" s="329"/>
      <c r="E46" s="329"/>
      <c r="F46" s="329"/>
      <c r="G46" s="330" t="s">
        <v>863</v>
      </c>
      <c r="H46" s="331"/>
      <c r="I46" s="332">
        <f>SUM(I24:I44)</f>
        <v>641960</v>
      </c>
      <c r="J46" s="332">
        <f>SUM(J24:J44)</f>
        <v>12772396</v>
      </c>
      <c r="K46" s="332">
        <f t="shared" ref="K46:L46" si="15">SUM(K24:K44)</f>
        <v>1277464</v>
      </c>
      <c r="L46" s="332">
        <f t="shared" si="15"/>
        <v>1096693</v>
      </c>
      <c r="M46" s="332">
        <f>ROUND(SUM(M24:M44),0)</f>
        <v>15788513</v>
      </c>
      <c r="N46" s="424">
        <f>SUM(N24:N45)</f>
        <v>161.27183861082739</v>
      </c>
      <c r="O46" s="425"/>
      <c r="P46" s="332">
        <f>ROUND(SUM(P24:P44),0)</f>
        <v>15126755</v>
      </c>
      <c r="Q46" s="333">
        <f t="shared" si="8"/>
        <v>661758</v>
      </c>
      <c r="R46" s="426">
        <f>SUM(R24:R45)</f>
        <v>0.82015305320728482</v>
      </c>
      <c r="S46" s="427"/>
      <c r="T46" s="329"/>
      <c r="U46" s="329"/>
      <c r="V46" s="328"/>
      <c r="X46" s="371" t="s">
        <v>796</v>
      </c>
      <c r="Y46" s="361">
        <f>SUM(Y24:Y45)</f>
        <v>504702</v>
      </c>
      <c r="Z46" s="362">
        <f>SUM(Z24:Z45)</f>
        <v>641960</v>
      </c>
      <c r="AA46" s="365">
        <f t="shared" si="9"/>
        <v>137258</v>
      </c>
      <c r="AC46" s="371" t="s">
        <v>796</v>
      </c>
      <c r="AD46" s="361">
        <f>SUM(AD24:AD45)</f>
        <v>12055620</v>
      </c>
      <c r="AE46" s="362">
        <f>SUM(AE24:AE45)</f>
        <v>12772396</v>
      </c>
      <c r="AF46" s="365">
        <f t="shared" ref="AF46:AF53" si="16">AE46-AD46</f>
        <v>716776</v>
      </c>
      <c r="AH46" s="371" t="s">
        <v>796</v>
      </c>
      <c r="AI46" s="361">
        <f>SUM(AI24:AI45)</f>
        <v>2566883</v>
      </c>
      <c r="AJ46" s="362">
        <f>SUM(AJ24:AJ45)</f>
        <v>2374157</v>
      </c>
      <c r="AK46" s="365">
        <f t="shared" ref="AK46:AK53" si="17">AJ46-AI46</f>
        <v>-192726</v>
      </c>
      <c r="AM46" s="371" t="s">
        <v>796</v>
      </c>
      <c r="AN46" s="358">
        <f>SUM(AN24:AN45)</f>
        <v>15126755</v>
      </c>
      <c r="AO46" s="359">
        <f>SUM(AO24:AO45)</f>
        <v>15788513</v>
      </c>
      <c r="AP46" s="365">
        <f t="shared" ref="AP46:AP53" si="18">AO46-AN46</f>
        <v>661758</v>
      </c>
    </row>
    <row r="47" spans="2:42" x14ac:dyDescent="0.25">
      <c r="B47" s="280"/>
      <c r="C47" s="283" t="s">
        <v>864</v>
      </c>
      <c r="D47" s="283"/>
      <c r="E47" s="283"/>
      <c r="F47" s="334"/>
      <c r="G47" s="335"/>
      <c r="H47" s="304"/>
      <c r="I47" s="305">
        <f>'Parking Garage'!S32</f>
        <v>22124</v>
      </c>
      <c r="J47" s="336">
        <f>Residential!AE269</f>
        <v>281101.35182493337</v>
      </c>
      <c r="K47" s="305">
        <f>Residential!AF269</f>
        <v>28115.073891201515</v>
      </c>
      <c r="L47" s="305">
        <f>Residential!AG269</f>
        <v>24136.574283865113</v>
      </c>
      <c r="M47" s="305">
        <f>SUM(I47:L47)</f>
        <v>355477</v>
      </c>
      <c r="N47" s="420">
        <f t="shared" ref="N47:N53" si="19">M47/$L$8</f>
        <v>3.6310214504596527</v>
      </c>
      <c r="O47" s="421"/>
      <c r="P47" s="383">
        <f>AN47</f>
        <v>351885</v>
      </c>
      <c r="Q47" s="395">
        <f t="shared" si="8"/>
        <v>3592</v>
      </c>
      <c r="R47" s="422">
        <f t="shared" ref="R47:R53" si="20">M47/$M$55</f>
        <v>1.8465674816555935E-2</v>
      </c>
      <c r="S47" s="423"/>
      <c r="T47" s="283"/>
      <c r="U47" s="283"/>
      <c r="V47" s="328"/>
      <c r="X47" s="369" t="s">
        <v>864</v>
      </c>
      <c r="Y47" s="358">
        <v>14843</v>
      </c>
      <c r="Z47" s="359">
        <f t="shared" ref="Z47:Z53" si="21">I47</f>
        <v>22124</v>
      </c>
      <c r="AA47" s="364">
        <f t="shared" si="9"/>
        <v>7281</v>
      </c>
      <c r="AC47" s="369" t="s">
        <v>864</v>
      </c>
      <c r="AD47" s="358">
        <v>306708</v>
      </c>
      <c r="AE47" s="359">
        <f t="shared" ref="AE47:AE53" si="22">J47</f>
        <v>281101.35182493337</v>
      </c>
      <c r="AF47" s="364">
        <f t="shared" si="16"/>
        <v>-25606.648175066628</v>
      </c>
      <c r="AH47" s="369" t="s">
        <v>864</v>
      </c>
      <c r="AI47" s="358">
        <v>30334</v>
      </c>
      <c r="AJ47" s="359">
        <f t="shared" ref="AJ47:AJ53" si="23">K47+L47</f>
        <v>52251.648175066628</v>
      </c>
      <c r="AK47" s="364">
        <f t="shared" si="17"/>
        <v>21917.648175066628</v>
      </c>
      <c r="AM47" s="369" t="s">
        <v>864</v>
      </c>
      <c r="AN47" s="383">
        <v>351885</v>
      </c>
      <c r="AO47" s="384">
        <f t="shared" ref="AO47:AO53" si="24">M47</f>
        <v>355477</v>
      </c>
      <c r="AP47" s="364">
        <f t="shared" si="18"/>
        <v>3592</v>
      </c>
    </row>
    <row r="48" spans="2:42" x14ac:dyDescent="0.25">
      <c r="B48" s="280"/>
      <c r="C48" s="308" t="s">
        <v>865</v>
      </c>
      <c r="D48" s="308"/>
      <c r="E48" s="308"/>
      <c r="F48" s="337"/>
      <c r="G48" s="338"/>
      <c r="H48" s="309"/>
      <c r="I48" s="305">
        <f>'Parking Garage'!S36</f>
        <v>44700</v>
      </c>
      <c r="J48" s="336">
        <f>Residential!AE270</f>
        <v>277430.66584192455</v>
      </c>
      <c r="K48" s="305">
        <f>Residential!AF270</f>
        <v>27747.940802108569</v>
      </c>
      <c r="L48" s="305">
        <f>Residential!AG270</f>
        <v>23821.393355966866</v>
      </c>
      <c r="M48" s="305">
        <f t="shared" ref="M48:M53" si="25">SUM(I48:L48)</f>
        <v>373700</v>
      </c>
      <c r="N48" s="420">
        <f t="shared" si="19"/>
        <v>3.8171603677221655</v>
      </c>
      <c r="O48" s="421"/>
      <c r="P48" s="383">
        <f t="shared" ref="P48:P53" si="26">AN48</f>
        <v>373700</v>
      </c>
      <c r="Q48" s="395">
        <f t="shared" si="8"/>
        <v>0</v>
      </c>
      <c r="R48" s="422">
        <f t="shared" si="20"/>
        <v>1.9412290187401586E-2</v>
      </c>
      <c r="S48" s="423"/>
      <c r="T48" s="308"/>
      <c r="U48" s="308"/>
      <c r="V48" s="328"/>
      <c r="X48" s="370" t="s">
        <v>865</v>
      </c>
      <c r="Y48" s="358">
        <v>44700</v>
      </c>
      <c r="Z48" s="359">
        <f t="shared" si="21"/>
        <v>44700</v>
      </c>
      <c r="AA48" s="364">
        <f t="shared" si="9"/>
        <v>0</v>
      </c>
      <c r="AC48" s="370" t="s">
        <v>865</v>
      </c>
      <c r="AD48" s="358">
        <v>299390</v>
      </c>
      <c r="AE48" s="359">
        <f t="shared" si="22"/>
        <v>277430.66584192455</v>
      </c>
      <c r="AF48" s="364">
        <f t="shared" si="16"/>
        <v>-21959.33415807545</v>
      </c>
      <c r="AH48" s="370" t="s">
        <v>865</v>
      </c>
      <c r="AI48" s="358">
        <v>29610</v>
      </c>
      <c r="AJ48" s="359">
        <f t="shared" si="23"/>
        <v>51569.334158075435</v>
      </c>
      <c r="AK48" s="364">
        <f t="shared" si="17"/>
        <v>21959.334158075435</v>
      </c>
      <c r="AM48" s="370" t="s">
        <v>865</v>
      </c>
      <c r="AN48" s="358">
        <v>373700</v>
      </c>
      <c r="AO48" s="359">
        <f t="shared" si="24"/>
        <v>373700</v>
      </c>
      <c r="AP48" s="364">
        <f t="shared" si="18"/>
        <v>0</v>
      </c>
    </row>
    <row r="49" spans="2:42" x14ac:dyDescent="0.25">
      <c r="B49" s="280"/>
      <c r="C49" s="308" t="s">
        <v>866</v>
      </c>
      <c r="D49" s="308"/>
      <c r="E49" s="308"/>
      <c r="F49" s="337"/>
      <c r="G49" s="338"/>
      <c r="H49" s="309"/>
      <c r="I49" s="305">
        <f>'Parking Garage'!S60</f>
        <v>151875</v>
      </c>
      <c r="J49" s="336">
        <f>Residential!AE271</f>
        <v>843022.40853744082</v>
      </c>
      <c r="K49" s="305">
        <f>Residential!AF271</f>
        <v>84317.052031574436</v>
      </c>
      <c r="L49" s="305">
        <f>Residential!AG271</f>
        <v>72385.539430984718</v>
      </c>
      <c r="M49" s="305">
        <f t="shared" si="25"/>
        <v>1151600</v>
      </c>
      <c r="N49" s="420">
        <f t="shared" si="19"/>
        <v>11.763023493360572</v>
      </c>
      <c r="O49" s="421"/>
      <c r="P49" s="383">
        <f t="shared" si="26"/>
        <v>1158455</v>
      </c>
      <c r="Q49" s="395">
        <f t="shared" si="8"/>
        <v>-6855</v>
      </c>
      <c r="R49" s="422">
        <f t="shared" si="20"/>
        <v>5.98212292743154E-2</v>
      </c>
      <c r="S49" s="423"/>
      <c r="T49" s="308"/>
      <c r="U49" s="308"/>
      <c r="V49" s="328"/>
      <c r="X49" s="370" t="s">
        <v>866</v>
      </c>
      <c r="Y49" s="358">
        <v>147928</v>
      </c>
      <c r="Z49" s="359">
        <f t="shared" si="21"/>
        <v>151875</v>
      </c>
      <c r="AA49" s="364">
        <f t="shared" si="9"/>
        <v>3947</v>
      </c>
      <c r="AC49" s="370" t="s">
        <v>866</v>
      </c>
      <c r="AD49" s="358">
        <v>919579</v>
      </c>
      <c r="AE49" s="359">
        <f t="shared" si="22"/>
        <v>843022.40853744082</v>
      </c>
      <c r="AF49" s="364">
        <f t="shared" si="16"/>
        <v>-76556.591462559183</v>
      </c>
      <c r="AH49" s="370" t="s">
        <v>866</v>
      </c>
      <c r="AI49" s="358">
        <v>90948</v>
      </c>
      <c r="AJ49" s="359">
        <f t="shared" si="23"/>
        <v>156702.59146255915</v>
      </c>
      <c r="AK49" s="364">
        <f t="shared" si="17"/>
        <v>65754.591462559154</v>
      </c>
      <c r="AM49" s="370" t="s">
        <v>866</v>
      </c>
      <c r="AN49" s="358">
        <v>1158455</v>
      </c>
      <c r="AO49" s="359">
        <f t="shared" si="24"/>
        <v>1151600</v>
      </c>
      <c r="AP49" s="364">
        <f t="shared" si="18"/>
        <v>-6855</v>
      </c>
    </row>
    <row r="50" spans="2:42" x14ac:dyDescent="0.25">
      <c r="B50" s="280"/>
      <c r="C50" s="308" t="s">
        <v>867</v>
      </c>
      <c r="D50" s="308"/>
      <c r="E50" s="308"/>
      <c r="F50" s="337" t="s">
        <v>868</v>
      </c>
      <c r="G50" s="338"/>
      <c r="H50" s="309"/>
      <c r="I50" s="336">
        <v>0</v>
      </c>
      <c r="J50" s="336">
        <v>0</v>
      </c>
      <c r="K50" s="336">
        <v>0</v>
      </c>
      <c r="L50" s="336">
        <v>0</v>
      </c>
      <c r="M50" s="305">
        <f t="shared" si="25"/>
        <v>0</v>
      </c>
      <c r="N50" s="420">
        <f t="shared" si="19"/>
        <v>0</v>
      </c>
      <c r="O50" s="421"/>
      <c r="P50" s="383">
        <f t="shared" si="26"/>
        <v>0</v>
      </c>
      <c r="Q50" s="395">
        <f t="shared" si="8"/>
        <v>0</v>
      </c>
      <c r="R50" s="422">
        <f t="shared" si="20"/>
        <v>0</v>
      </c>
      <c r="S50" s="423"/>
      <c r="T50" s="308"/>
      <c r="U50" s="308"/>
      <c r="V50" s="328"/>
      <c r="X50" s="369" t="s">
        <v>867</v>
      </c>
      <c r="Y50" s="358">
        <v>0</v>
      </c>
      <c r="Z50" s="359">
        <f t="shared" si="21"/>
        <v>0</v>
      </c>
      <c r="AA50" s="364">
        <f t="shared" si="9"/>
        <v>0</v>
      </c>
      <c r="AC50" s="369" t="s">
        <v>867</v>
      </c>
      <c r="AD50" s="358">
        <v>0</v>
      </c>
      <c r="AE50" s="359">
        <f t="shared" si="22"/>
        <v>0</v>
      </c>
      <c r="AF50" s="364">
        <f t="shared" si="16"/>
        <v>0</v>
      </c>
      <c r="AH50" s="369" t="s">
        <v>867</v>
      </c>
      <c r="AI50" s="358">
        <v>0</v>
      </c>
      <c r="AJ50" s="359">
        <f t="shared" si="23"/>
        <v>0</v>
      </c>
      <c r="AK50" s="364">
        <f t="shared" si="17"/>
        <v>0</v>
      </c>
      <c r="AM50" s="369" t="s">
        <v>867</v>
      </c>
      <c r="AN50" s="385">
        <v>0</v>
      </c>
      <c r="AO50" s="359">
        <f t="shared" si="24"/>
        <v>0</v>
      </c>
      <c r="AP50" s="364">
        <f t="shared" si="18"/>
        <v>0</v>
      </c>
    </row>
    <row r="51" spans="2:42" x14ac:dyDescent="0.25">
      <c r="B51" s="280"/>
      <c r="C51" s="308" t="s">
        <v>869</v>
      </c>
      <c r="D51" s="308"/>
      <c r="E51" s="308"/>
      <c r="F51" s="337" t="s">
        <v>868</v>
      </c>
      <c r="G51" s="338"/>
      <c r="H51" s="309"/>
      <c r="I51" s="336">
        <v>0</v>
      </c>
      <c r="J51" s="336">
        <v>0</v>
      </c>
      <c r="K51" s="336">
        <v>0</v>
      </c>
      <c r="L51" s="336">
        <v>0</v>
      </c>
      <c r="M51" s="305">
        <f t="shared" si="25"/>
        <v>0</v>
      </c>
      <c r="N51" s="420">
        <f t="shared" si="19"/>
        <v>0</v>
      </c>
      <c r="O51" s="421"/>
      <c r="P51" s="383">
        <f t="shared" si="26"/>
        <v>0</v>
      </c>
      <c r="Q51" s="395">
        <f t="shared" si="8"/>
        <v>0</v>
      </c>
      <c r="R51" s="422">
        <f t="shared" si="20"/>
        <v>0</v>
      </c>
      <c r="S51" s="423"/>
      <c r="T51" s="308"/>
      <c r="U51" s="308"/>
      <c r="V51" s="328"/>
      <c r="X51" s="369" t="s">
        <v>869</v>
      </c>
      <c r="Y51" s="358">
        <v>0</v>
      </c>
      <c r="Z51" s="359">
        <f t="shared" si="21"/>
        <v>0</v>
      </c>
      <c r="AA51" s="364">
        <f t="shared" si="9"/>
        <v>0</v>
      </c>
      <c r="AC51" s="369" t="s">
        <v>869</v>
      </c>
      <c r="AD51" s="358">
        <v>0</v>
      </c>
      <c r="AE51" s="359">
        <f t="shared" si="22"/>
        <v>0</v>
      </c>
      <c r="AF51" s="364">
        <f t="shared" si="16"/>
        <v>0</v>
      </c>
      <c r="AH51" s="369" t="s">
        <v>869</v>
      </c>
      <c r="AI51" s="358">
        <v>0</v>
      </c>
      <c r="AJ51" s="359">
        <f t="shared" si="23"/>
        <v>0</v>
      </c>
      <c r="AK51" s="364">
        <f t="shared" si="17"/>
        <v>0</v>
      </c>
      <c r="AM51" s="369" t="s">
        <v>869</v>
      </c>
      <c r="AN51" s="385">
        <v>0</v>
      </c>
      <c r="AO51" s="359">
        <f t="shared" si="24"/>
        <v>0</v>
      </c>
      <c r="AP51" s="364">
        <f t="shared" si="18"/>
        <v>0</v>
      </c>
    </row>
    <row r="52" spans="2:42" x14ac:dyDescent="0.25">
      <c r="B52" s="280"/>
      <c r="C52" s="308" t="s">
        <v>870</v>
      </c>
      <c r="D52" s="308"/>
      <c r="E52" s="308"/>
      <c r="F52" s="337"/>
      <c r="G52" s="338">
        <v>3.95E-2</v>
      </c>
      <c r="H52" s="321"/>
      <c r="I52" s="336">
        <f>G52*SUM($I$46,$I$47:$I$51)</f>
        <v>33996.030500000001</v>
      </c>
      <c r="J52" s="336">
        <f>G52*SUM($J$46,$J$47:$J$51)</f>
        <v>559871.04183506977</v>
      </c>
      <c r="K52" s="336">
        <f>$G$52*SUM($K$46,$K$47:$K$51)</f>
        <v>55996.940635632942</v>
      </c>
      <c r="L52" s="336">
        <f>$G$52*SUM($L$46,$L$47:$L$51)</f>
        <v>48072.942029297257</v>
      </c>
      <c r="M52" s="305">
        <f t="shared" si="25"/>
        <v>697936.95499999996</v>
      </c>
      <c r="N52" s="420">
        <f t="shared" si="19"/>
        <v>7.1290802349336051</v>
      </c>
      <c r="O52" s="421"/>
      <c r="P52" s="383">
        <f t="shared" si="26"/>
        <v>671926.40249999997</v>
      </c>
      <c r="Q52" s="395">
        <f t="shared" si="8"/>
        <v>26010.552499999991</v>
      </c>
      <c r="R52" s="422">
        <f t="shared" si="20"/>
        <v>3.6255163775679528E-2</v>
      </c>
      <c r="S52" s="423"/>
      <c r="V52" s="328"/>
      <c r="X52" s="369" t="s">
        <v>870</v>
      </c>
      <c r="Y52" s="358">
        <v>28130.833500000001</v>
      </c>
      <c r="Z52" s="359">
        <f t="shared" si="21"/>
        <v>33996.030500000001</v>
      </c>
      <c r="AA52" s="364">
        <f t="shared" si="9"/>
        <v>5865.1970000000001</v>
      </c>
      <c r="AC52" s="369" t="s">
        <v>870</v>
      </c>
      <c r="AD52" s="358">
        <v>536461</v>
      </c>
      <c r="AE52" s="359">
        <f t="shared" si="22"/>
        <v>559871.04183506977</v>
      </c>
      <c r="AF52" s="364">
        <f t="shared" si="16"/>
        <v>23410.041835069773</v>
      </c>
      <c r="AH52" s="369" t="s">
        <v>870</v>
      </c>
      <c r="AI52" s="358">
        <v>107334.33749999999</v>
      </c>
      <c r="AJ52" s="359">
        <f t="shared" si="23"/>
        <v>104069.88266493019</v>
      </c>
      <c r="AK52" s="364">
        <f t="shared" si="17"/>
        <v>-3264.4548350698024</v>
      </c>
      <c r="AM52" s="369" t="s">
        <v>870</v>
      </c>
      <c r="AN52" s="358">
        <v>671926.40249999997</v>
      </c>
      <c r="AO52" s="359">
        <f t="shared" si="24"/>
        <v>697936.95499999996</v>
      </c>
      <c r="AP52" s="364">
        <f t="shared" si="18"/>
        <v>26010.552499999991</v>
      </c>
    </row>
    <row r="53" spans="2:42" x14ac:dyDescent="0.25">
      <c r="B53" s="280"/>
      <c r="C53" s="283" t="s">
        <v>882</v>
      </c>
      <c r="D53" s="283"/>
      <c r="E53" s="283"/>
      <c r="F53" s="334"/>
      <c r="G53" s="335">
        <v>0.05</v>
      </c>
      <c r="H53" s="304"/>
      <c r="I53" s="336">
        <f>G53*SUM($I$46,$I$47:$I$51)</f>
        <v>43032.950000000004</v>
      </c>
      <c r="J53" s="336">
        <f>G53*SUM($J$46,$J$47:$J$51)</f>
        <v>708697.52131021488</v>
      </c>
      <c r="K53" s="336">
        <f>$G$53*SUM($K$46,$K$47:$K$51)</f>
        <v>70882.203336244231</v>
      </c>
      <c r="L53" s="336">
        <f>$G$53*SUM($L$46,$L$47:$L$51)</f>
        <v>60851.825353540829</v>
      </c>
      <c r="M53" s="305">
        <f t="shared" si="25"/>
        <v>883464.49999999988</v>
      </c>
      <c r="N53" s="420">
        <f t="shared" si="19"/>
        <v>9.0241521961184876</v>
      </c>
      <c r="O53" s="421"/>
      <c r="P53" s="383">
        <f t="shared" si="26"/>
        <v>1677137</v>
      </c>
      <c r="Q53" s="395">
        <f t="shared" si="8"/>
        <v>-793672.50000000012</v>
      </c>
      <c r="R53" s="422">
        <f t="shared" si="20"/>
        <v>4.5892612374277886E-2</v>
      </c>
      <c r="S53" s="423"/>
      <c r="T53" s="283"/>
      <c r="U53" s="283"/>
      <c r="V53" s="328"/>
      <c r="X53" s="369" t="s">
        <v>882</v>
      </c>
      <c r="Y53" s="358">
        <v>60534.705000000002</v>
      </c>
      <c r="Z53" s="359">
        <f t="shared" si="21"/>
        <v>43032.950000000004</v>
      </c>
      <c r="AA53" s="364">
        <f t="shared" si="9"/>
        <v>-17501.754999999997</v>
      </c>
      <c r="AC53" s="369" t="s">
        <v>882</v>
      </c>
      <c r="AD53" s="358">
        <v>1385630</v>
      </c>
      <c r="AE53" s="359">
        <f t="shared" si="22"/>
        <v>708697.52131021488</v>
      </c>
      <c r="AF53" s="364">
        <f t="shared" si="16"/>
        <v>-676932.47868978512</v>
      </c>
      <c r="AH53" s="369" t="s">
        <v>882</v>
      </c>
      <c r="AI53" s="358">
        <v>230972.62500000003</v>
      </c>
      <c r="AJ53" s="359">
        <f t="shared" si="23"/>
        <v>131734.02868978505</v>
      </c>
      <c r="AK53" s="364">
        <f t="shared" si="17"/>
        <v>-99238.596310214984</v>
      </c>
      <c r="AM53" s="369" t="s">
        <v>882</v>
      </c>
      <c r="AN53" s="358">
        <v>1677137</v>
      </c>
      <c r="AO53" s="359">
        <f t="shared" si="24"/>
        <v>883464.49999999988</v>
      </c>
      <c r="AP53" s="364">
        <f t="shared" si="18"/>
        <v>-793672.50000000012</v>
      </c>
    </row>
    <row r="54" spans="2:42" ht="3.95" customHeight="1" x14ac:dyDescent="0.25">
      <c r="B54" s="280"/>
      <c r="C54" s="299"/>
      <c r="D54" s="299"/>
      <c r="E54" s="299"/>
      <c r="F54" s="299"/>
      <c r="G54" s="299"/>
      <c r="H54" s="299"/>
      <c r="I54" s="324"/>
      <c r="J54" s="324"/>
      <c r="K54" s="324"/>
      <c r="L54" s="324"/>
      <c r="M54" s="324"/>
      <c r="N54" s="324"/>
      <c r="O54" s="325"/>
      <c r="P54" s="391"/>
      <c r="Q54" s="391">
        <f t="shared" si="8"/>
        <v>0</v>
      </c>
      <c r="R54" s="339"/>
      <c r="S54" s="340"/>
      <c r="T54" s="299"/>
      <c r="U54" s="299"/>
      <c r="V54" s="328"/>
      <c r="X54" s="369"/>
      <c r="Y54" s="358" t="s">
        <v>32</v>
      </c>
      <c r="Z54" s="359"/>
      <c r="AA54" s="364"/>
      <c r="AC54" s="369"/>
      <c r="AD54" s="358" t="s">
        <v>32</v>
      </c>
      <c r="AE54" s="359"/>
      <c r="AF54" s="364"/>
      <c r="AH54" s="369"/>
      <c r="AI54" s="358"/>
      <c r="AJ54" s="362"/>
      <c r="AK54" s="364"/>
      <c r="AM54" s="382"/>
      <c r="AN54" s="361" t="s">
        <v>32</v>
      </c>
      <c r="AO54" s="362"/>
      <c r="AP54" s="364"/>
    </row>
    <row r="55" spans="2:42" ht="20.100000000000001" customHeight="1" x14ac:dyDescent="0.25">
      <c r="B55" s="280"/>
      <c r="C55" s="341"/>
      <c r="D55" s="341"/>
      <c r="E55" s="341"/>
      <c r="F55" s="341"/>
      <c r="G55" s="342" t="s">
        <v>871</v>
      </c>
      <c r="H55" s="343"/>
      <c r="I55" s="344">
        <f>ROUND(SUM(I46:I53),0)</f>
        <v>937688</v>
      </c>
      <c r="J55" s="344">
        <f>ROUND(SUM(J46:J53),0)</f>
        <v>15442519</v>
      </c>
      <c r="K55" s="344">
        <f>ROUND(SUM(K46:K53),0)</f>
        <v>1544523</v>
      </c>
      <c r="L55" s="344">
        <f>ROUND(SUM(L46:L53),0)</f>
        <v>1325961</v>
      </c>
      <c r="M55" s="344">
        <f>SUM(I55:L55)</f>
        <v>19250691</v>
      </c>
      <c r="N55" s="416">
        <f>SUM(N46:O53)</f>
        <v>196.63627635342186</v>
      </c>
      <c r="O55" s="417"/>
      <c r="P55" s="344">
        <f>ROUND(SUM(P46:P53),0)</f>
        <v>19359858</v>
      </c>
      <c r="Q55" s="392">
        <f t="shared" si="8"/>
        <v>-109167</v>
      </c>
      <c r="R55" s="418">
        <f>SUM(R46:S53)</f>
        <v>1.0000000236355151</v>
      </c>
      <c r="S55" s="419"/>
      <c r="T55" s="341"/>
      <c r="U55" s="341"/>
      <c r="V55" s="328"/>
      <c r="X55" s="376" t="s">
        <v>24</v>
      </c>
      <c r="Y55" s="377">
        <v>800839</v>
      </c>
      <c r="Z55" s="378">
        <f>I55</f>
        <v>937688</v>
      </c>
      <c r="AA55" s="379">
        <f t="shared" si="9"/>
        <v>136849</v>
      </c>
      <c r="AC55" s="376" t="s">
        <v>24</v>
      </c>
      <c r="AD55" s="377">
        <v>15503388</v>
      </c>
      <c r="AE55" s="378">
        <f>J55</f>
        <v>15442519</v>
      </c>
      <c r="AF55" s="379">
        <f t="shared" ref="AF55" si="27">AE55-AD55</f>
        <v>-60869</v>
      </c>
      <c r="AH55" s="376" t="s">
        <v>24</v>
      </c>
      <c r="AI55" s="380">
        <f>ROUND(SUM(AI45:AI53),0)</f>
        <v>3056082</v>
      </c>
      <c r="AJ55" s="362">
        <f>K55+L55</f>
        <v>2870484</v>
      </c>
      <c r="AK55" s="379">
        <f t="shared" ref="AK55" si="28">AJ55-AI55</f>
        <v>-185598</v>
      </c>
      <c r="AM55" s="376" t="s">
        <v>24</v>
      </c>
      <c r="AN55" s="377">
        <v>19359859</v>
      </c>
      <c r="AO55" s="378">
        <f>M55</f>
        <v>19250691</v>
      </c>
      <c r="AP55" s="379">
        <f t="shared" ref="AP55" si="29">AO55-AN55</f>
        <v>-109168</v>
      </c>
    </row>
    <row r="56" spans="2:42" ht="9.9499999999999993" customHeight="1" x14ac:dyDescent="0.25">
      <c r="B56" s="345"/>
      <c r="C56" s="345"/>
      <c r="D56" s="280"/>
      <c r="E56" s="280"/>
      <c r="F56" s="280"/>
      <c r="G56" s="280"/>
      <c r="H56" s="280"/>
      <c r="I56" s="280"/>
      <c r="J56" s="280"/>
      <c r="K56" s="280"/>
      <c r="L56" s="280"/>
      <c r="M56" s="280"/>
      <c r="N56" s="280"/>
      <c r="O56" s="280"/>
      <c r="P56" s="280"/>
      <c r="Q56" s="280"/>
      <c r="R56" s="280"/>
      <c r="S56" s="280"/>
      <c r="T56" s="280"/>
      <c r="U56" s="280"/>
      <c r="V56" s="346"/>
      <c r="X56" s="353"/>
      <c r="Z56" s="351"/>
    </row>
    <row r="57" spans="2:42" x14ac:dyDescent="0.25">
      <c r="Y57" s="351"/>
      <c r="AA57" s="311"/>
    </row>
    <row r="58" spans="2:42" ht="12" customHeight="1" x14ac:dyDescent="0.25">
      <c r="C58" s="271" t="s">
        <v>872</v>
      </c>
      <c r="AA58" s="347"/>
    </row>
    <row r="59" spans="2:42" ht="12" customHeight="1" x14ac:dyDescent="0.25">
      <c r="C59" s="348" t="s">
        <v>873</v>
      </c>
      <c r="R59" s="349"/>
    </row>
    <row r="60" spans="2:42" ht="12" customHeight="1" x14ac:dyDescent="0.25">
      <c r="C60" s="348" t="s">
        <v>874</v>
      </c>
    </row>
    <row r="61" spans="2:42" ht="12" customHeight="1" x14ac:dyDescent="0.25">
      <c r="C61" s="348" t="s">
        <v>875</v>
      </c>
    </row>
    <row r="62" spans="2:42" ht="12" customHeight="1" x14ac:dyDescent="0.25">
      <c r="C62" s="348" t="s">
        <v>876</v>
      </c>
    </row>
    <row r="63" spans="2:42" x14ac:dyDescent="0.25">
      <c r="C63" s="348" t="s">
        <v>877</v>
      </c>
    </row>
    <row r="67" spans="7:12" x14ac:dyDescent="0.25">
      <c r="G67" s="288" t="s">
        <v>340</v>
      </c>
      <c r="I67" s="311">
        <f>I55-'Parking Garage'!S83</f>
        <v>5.0000000046566129E-2</v>
      </c>
      <c r="J67" s="311">
        <f>J55-Residential!S260</f>
        <v>5.248548835515976E-2</v>
      </c>
      <c r="K67" s="311">
        <f>K55-Residential!S261</f>
        <v>-0.2700611287727952</v>
      </c>
      <c r="L67" s="311">
        <f>L55-Residential!S262</f>
        <v>-0.3324243575334549</v>
      </c>
    </row>
  </sheetData>
  <mergeCells count="70">
    <mergeCell ref="C2:E2"/>
    <mergeCell ref="C4:U4"/>
    <mergeCell ref="D22:F22"/>
    <mergeCell ref="N22:O22"/>
    <mergeCell ref="R22:S22"/>
    <mergeCell ref="T22:U22"/>
    <mergeCell ref="N24:O24"/>
    <mergeCell ref="R24:S24"/>
    <mergeCell ref="N25:O25"/>
    <mergeCell ref="R25:S25"/>
    <mergeCell ref="N26:O26"/>
    <mergeCell ref="R26:S26"/>
    <mergeCell ref="N27:O27"/>
    <mergeCell ref="R27:S27"/>
    <mergeCell ref="N28:O28"/>
    <mergeCell ref="R28:S28"/>
    <mergeCell ref="N29:O29"/>
    <mergeCell ref="R29:S29"/>
    <mergeCell ref="N30:O30"/>
    <mergeCell ref="R30:S30"/>
    <mergeCell ref="N31:O31"/>
    <mergeCell ref="R31:S31"/>
    <mergeCell ref="N32:O32"/>
    <mergeCell ref="R32:S32"/>
    <mergeCell ref="N33:O33"/>
    <mergeCell ref="R33:S33"/>
    <mergeCell ref="N34:O34"/>
    <mergeCell ref="R34:S34"/>
    <mergeCell ref="N35:O35"/>
    <mergeCell ref="R35:S35"/>
    <mergeCell ref="N36:O36"/>
    <mergeCell ref="R36:S36"/>
    <mergeCell ref="N37:O37"/>
    <mergeCell ref="R37:S37"/>
    <mergeCell ref="N38:O38"/>
    <mergeCell ref="R38:S38"/>
    <mergeCell ref="N39:O39"/>
    <mergeCell ref="R39:S39"/>
    <mergeCell ref="N40:O40"/>
    <mergeCell ref="R40:S40"/>
    <mergeCell ref="N41:O41"/>
    <mergeCell ref="R41:S41"/>
    <mergeCell ref="N42:O42"/>
    <mergeCell ref="R42:S42"/>
    <mergeCell ref="N43:O43"/>
    <mergeCell ref="R43:S43"/>
    <mergeCell ref="N44:O44"/>
    <mergeCell ref="R44:S44"/>
    <mergeCell ref="N46:O46"/>
    <mergeCell ref="R46:S46"/>
    <mergeCell ref="N47:O47"/>
    <mergeCell ref="R47:S47"/>
    <mergeCell ref="N48:O48"/>
    <mergeCell ref="R48:S48"/>
    <mergeCell ref="AN21:AP21"/>
    <mergeCell ref="N55:O55"/>
    <mergeCell ref="R55:S55"/>
    <mergeCell ref="Y21:AA21"/>
    <mergeCell ref="AD21:AF21"/>
    <mergeCell ref="AI21:AK21"/>
    <mergeCell ref="N52:O52"/>
    <mergeCell ref="R52:S52"/>
    <mergeCell ref="N53:O53"/>
    <mergeCell ref="R53:S53"/>
    <mergeCell ref="N49:O49"/>
    <mergeCell ref="R49:S49"/>
    <mergeCell ref="N50:O50"/>
    <mergeCell ref="R50:S50"/>
    <mergeCell ref="N51:O51"/>
    <mergeCell ref="R51:S51"/>
  </mergeCells>
  <pageMargins left="1.25" right="0.7" top="0.75" bottom="0.75" header="0.3" footer="0.3"/>
  <pageSetup scale="54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tabColor theme="9" tint="0.59999389629810485"/>
    <pageSetUpPr fitToPage="1"/>
  </sheetPr>
  <dimension ref="A1:AJ94"/>
  <sheetViews>
    <sheetView zoomScaleNormal="100" workbookViewId="0">
      <pane ySplit="3" topLeftCell="A46" activePane="bottomLeft" state="frozen"/>
      <selection activeCell="J16" sqref="J16"/>
      <selection pane="bottomLeft" activeCell="J16" sqref="J16"/>
    </sheetView>
  </sheetViews>
  <sheetFormatPr defaultColWidth="9.140625" defaultRowHeight="12.75" x14ac:dyDescent="0.2"/>
  <cols>
    <col min="1" max="1" width="8.5703125" style="55" customWidth="1"/>
    <col min="2" max="2" width="9.28515625" style="55" customWidth="1"/>
    <col min="3" max="3" width="53.5703125" style="67" customWidth="1"/>
    <col min="4" max="4" width="11.7109375" style="86" customWidth="1"/>
    <col min="5" max="5" width="11.28515625" style="86" customWidth="1"/>
    <col min="6" max="6" width="10.5703125" style="86" customWidth="1"/>
    <col min="7" max="7" width="11.42578125" style="86" customWidth="1"/>
    <col min="8" max="8" width="8.7109375" style="136" customWidth="1"/>
    <col min="9" max="9" width="9.7109375" style="86" customWidth="1"/>
    <col min="10" max="10" width="11.28515625" style="85" customWidth="1"/>
    <col min="11" max="11" width="6.85546875" style="56" customWidth="1"/>
    <col min="12" max="12" width="11.7109375" style="46" customWidth="1"/>
    <col min="13" max="13" width="11.85546875" style="47" customWidth="1"/>
    <col min="14" max="14" width="2.28515625" style="58" customWidth="1"/>
    <col min="15" max="15" width="13.140625" style="45" customWidth="1"/>
    <col min="16" max="16" width="2.28515625" style="58" customWidth="1"/>
    <col min="17" max="17" width="12.42578125" style="92" customWidth="1"/>
    <col min="18" max="18" width="13.5703125" style="45" customWidth="1"/>
    <col min="19" max="19" width="2.28515625" style="60" customWidth="1"/>
    <col min="20" max="20" width="14.5703125" style="45" customWidth="1"/>
    <col min="21" max="21" width="10.42578125" style="53" customWidth="1"/>
    <col min="22" max="22" width="9.5703125" style="45" customWidth="1"/>
    <col min="23" max="23" width="2.28515625" style="60" customWidth="1"/>
    <col min="24" max="24" width="7.42578125" style="86" customWidth="1"/>
    <col min="25" max="25" width="16.42578125" style="45" customWidth="1"/>
    <col min="26" max="26" width="6.85546875" style="87" customWidth="1"/>
    <col min="27" max="27" width="2.28515625" style="62" customWidth="1"/>
    <col min="28" max="28" width="16.28515625" style="105" hidden="1" customWidth="1"/>
    <col min="29" max="29" width="14.5703125" style="105" hidden="1" customWidth="1"/>
    <col min="30" max="30" width="14.5703125" style="67" hidden="1" customWidth="1"/>
    <col min="31" max="31" width="12.5703125" style="92" hidden="1" customWidth="1"/>
    <col min="32" max="32" width="14.5703125" style="67" hidden="1" customWidth="1"/>
    <col min="33" max="33" width="14.42578125" style="90" hidden="1" customWidth="1"/>
    <col min="34" max="34" width="14.42578125" style="45" hidden="1" customWidth="1"/>
    <col min="35" max="35" width="16" style="90" hidden="1" customWidth="1"/>
    <col min="36" max="36" width="14.42578125" style="45" hidden="1" customWidth="1"/>
    <col min="37" max="16384" width="9.140625" style="67"/>
  </cols>
  <sheetData>
    <row r="1" spans="1:36" x14ac:dyDescent="0.2">
      <c r="D1" s="101"/>
      <c r="E1" s="101"/>
      <c r="F1" s="101"/>
      <c r="Y1" s="87" t="s">
        <v>31</v>
      </c>
      <c r="Z1" s="87" t="s">
        <v>38</v>
      </c>
    </row>
    <row r="2" spans="1:36" x14ac:dyDescent="0.2">
      <c r="L2" s="43"/>
      <c r="O2" s="106">
        <v>75</v>
      </c>
      <c r="Q2" s="85"/>
      <c r="U2" s="90"/>
      <c r="X2" s="86" t="s">
        <v>41</v>
      </c>
      <c r="Y2" s="107">
        <f>$J94</f>
        <v>0</v>
      </c>
      <c r="Z2" s="87" t="s">
        <v>39</v>
      </c>
      <c r="AB2" s="107">
        <f>$J88</f>
        <v>0</v>
      </c>
    </row>
    <row r="3" spans="1:36" ht="26.25" thickBot="1" x14ac:dyDescent="0.25">
      <c r="A3" s="108" t="s">
        <v>158</v>
      </c>
      <c r="B3" s="108" t="s">
        <v>159</v>
      </c>
      <c r="C3" s="109" t="s">
        <v>4</v>
      </c>
      <c r="D3" s="137" t="s">
        <v>152</v>
      </c>
      <c r="E3" s="109" t="s">
        <v>153</v>
      </c>
      <c r="F3" s="109" t="s">
        <v>154</v>
      </c>
      <c r="G3" s="109" t="s">
        <v>155</v>
      </c>
      <c r="H3" s="138" t="s">
        <v>156</v>
      </c>
      <c r="I3" s="109" t="s">
        <v>157</v>
      </c>
      <c r="J3" s="110" t="s">
        <v>5</v>
      </c>
      <c r="K3" s="109" t="s">
        <v>0</v>
      </c>
      <c r="L3" s="111" t="s">
        <v>6</v>
      </c>
      <c r="M3" s="112" t="s">
        <v>7</v>
      </c>
      <c r="N3" s="59"/>
      <c r="O3" s="113" t="s">
        <v>21</v>
      </c>
      <c r="P3" s="59"/>
      <c r="Q3" s="110" t="s">
        <v>8</v>
      </c>
      <c r="R3" s="113" t="s">
        <v>9</v>
      </c>
      <c r="S3" s="61"/>
      <c r="T3" s="113" t="s">
        <v>10</v>
      </c>
      <c r="U3" s="68" t="s">
        <v>160</v>
      </c>
      <c r="V3" s="113" t="s">
        <v>161</v>
      </c>
      <c r="W3" s="61"/>
      <c r="X3" s="114" t="s">
        <v>37</v>
      </c>
      <c r="Y3" s="113" t="s">
        <v>23</v>
      </c>
      <c r="Z3" s="113" t="s">
        <v>40</v>
      </c>
      <c r="AA3" s="63"/>
      <c r="AB3" s="113" t="s">
        <v>22</v>
      </c>
      <c r="AC3" s="30" t="s">
        <v>24</v>
      </c>
      <c r="AD3" s="82" t="s">
        <v>25</v>
      </c>
      <c r="AE3" s="115" t="s">
        <v>26</v>
      </c>
      <c r="AF3" s="82" t="s">
        <v>83</v>
      </c>
      <c r="AG3" s="116" t="s">
        <v>12</v>
      </c>
      <c r="AH3" s="117" t="s">
        <v>13</v>
      </c>
      <c r="AI3" s="116" t="s">
        <v>14</v>
      </c>
      <c r="AJ3" s="117" t="s">
        <v>15</v>
      </c>
    </row>
    <row r="4" spans="1:36" ht="13.5" thickTop="1" x14ac:dyDescent="0.2">
      <c r="M4" s="57" t="s">
        <v>32</v>
      </c>
      <c r="N4" s="118" t="str">
        <f t="shared" ref="N4:N35" si="0">IF(L4&gt;0,IF(ROUND(J4*L4,0)&lt;&gt;M4,"E",""),"")</f>
        <v/>
      </c>
      <c r="O4" s="57" t="s">
        <v>32</v>
      </c>
      <c r="P4" s="118" t="str">
        <f t="shared" ref="P4:P57" si="1">IF(ROUND(M4*O$2,0)&lt;&gt;O4,"E","")</f>
        <v/>
      </c>
      <c r="R4" s="57" t="s">
        <v>32</v>
      </c>
      <c r="S4" s="119" t="str">
        <f t="shared" ref="S4:S9" si="2">IF(Q4&gt;0,IF(ROUND(J4*Q4,0)&lt;&gt;R4,"E",""),"")</f>
        <v/>
      </c>
      <c r="V4" s="57" t="s">
        <v>32</v>
      </c>
      <c r="W4" s="119" t="str">
        <f t="shared" ref="W4:W35" si="3">IF(U4&gt;0,IF(ROUND(J4*U4,0)&lt;&gt;V4,"E",""),"")</f>
        <v/>
      </c>
      <c r="Y4" s="57" t="s">
        <v>32</v>
      </c>
      <c r="AA4" s="120" t="str">
        <f t="shared" ref="AA4:AA57" si="4">IF(ROUND(O4+R4+T4+V4,2)&lt;&gt;Y4,"E","")</f>
        <v/>
      </c>
      <c r="AB4" s="45">
        <f t="shared" ref="AB4:AB57" si="5">IF($Y$2&gt;0,((Y4/$Y$2)*$AB$2),0)</f>
        <v>0</v>
      </c>
      <c r="AC4" s="45">
        <f t="shared" ref="AC4:AC57" si="6">Y4+AB4</f>
        <v>0</v>
      </c>
      <c r="AD4" s="85">
        <f t="shared" ref="AD4:AD35" si="7">J4</f>
        <v>0</v>
      </c>
      <c r="AE4" s="85">
        <f t="shared" ref="AE4:AE57" si="8">IF(AD4&gt;0,AC4/AD4,0)</f>
        <v>0</v>
      </c>
      <c r="AF4" s="48"/>
      <c r="AH4" s="45">
        <f t="shared" ref="AH4:AH35" si="9">ROUND(J4*AG4,0)</f>
        <v>0</v>
      </c>
      <c r="AJ4" s="45">
        <f t="shared" ref="AJ4:AJ57" si="10">ROUND(AH4*AI4*0.01,0)</f>
        <v>0</v>
      </c>
    </row>
    <row r="5" spans="1:36" x14ac:dyDescent="0.2">
      <c r="M5" s="57" t="s">
        <v>32</v>
      </c>
      <c r="N5" s="118" t="str">
        <f t="shared" si="0"/>
        <v/>
      </c>
      <c r="O5" s="57" t="s">
        <v>32</v>
      </c>
      <c r="P5" s="118" t="str">
        <f t="shared" si="1"/>
        <v/>
      </c>
      <c r="R5" s="57" t="s">
        <v>32</v>
      </c>
      <c r="S5" s="119" t="str">
        <f t="shared" si="2"/>
        <v/>
      </c>
      <c r="V5" s="57" t="s">
        <v>32</v>
      </c>
      <c r="W5" s="119" t="str">
        <f t="shared" si="3"/>
        <v/>
      </c>
      <c r="Y5" s="57" t="s">
        <v>32</v>
      </c>
      <c r="AA5" s="120" t="str">
        <f t="shared" si="4"/>
        <v/>
      </c>
      <c r="AB5" s="45">
        <f t="shared" si="5"/>
        <v>0</v>
      </c>
      <c r="AC5" s="45">
        <f t="shared" si="6"/>
        <v>0</v>
      </c>
      <c r="AD5" s="85">
        <f t="shared" si="7"/>
        <v>0</v>
      </c>
      <c r="AE5" s="85">
        <f t="shared" si="8"/>
        <v>0</v>
      </c>
      <c r="AF5" s="48"/>
      <c r="AH5" s="45">
        <f t="shared" si="9"/>
        <v>0</v>
      </c>
      <c r="AJ5" s="45">
        <f t="shared" si="10"/>
        <v>0</v>
      </c>
    </row>
    <row r="6" spans="1:36" x14ac:dyDescent="0.2">
      <c r="C6" s="121"/>
      <c r="D6" s="139"/>
      <c r="E6" s="141"/>
      <c r="F6" s="139"/>
      <c r="G6" s="139"/>
      <c r="H6" s="140"/>
      <c r="I6" s="139"/>
      <c r="J6" s="85">
        <f>ROUNDUP(I6*H6*G6*F6*E6*D6,0)</f>
        <v>0</v>
      </c>
      <c r="M6" s="45">
        <f t="shared" ref="M6:M37" si="11">ROUND(J6*L6,0)</f>
        <v>0</v>
      </c>
      <c r="N6" s="58" t="str">
        <f t="shared" si="0"/>
        <v/>
      </c>
      <c r="O6" s="45">
        <f t="shared" ref="O6:O57" si="12">ROUND($O$2*M6,0)</f>
        <v>0</v>
      </c>
      <c r="P6" s="58" t="str">
        <f t="shared" si="1"/>
        <v/>
      </c>
      <c r="R6" s="45">
        <f t="shared" ref="R6:R37" si="13">ROUND(J6*Q6,0)</f>
        <v>0</v>
      </c>
      <c r="S6" s="60" t="str">
        <f t="shared" si="2"/>
        <v/>
      </c>
      <c r="V6" s="45">
        <f t="shared" ref="V6:V37" si="14">ROUND(J6*U6,0)</f>
        <v>0</v>
      </c>
      <c r="W6" s="60" t="str">
        <f t="shared" si="3"/>
        <v/>
      </c>
      <c r="Y6" s="45">
        <f t="shared" ref="Y6:Y57" si="15">ROUND(SUM(O6+R6+T6+V6,0),2)</f>
        <v>0</v>
      </c>
      <c r="AA6" s="64" t="str">
        <f t="shared" si="4"/>
        <v/>
      </c>
      <c r="AB6" s="45">
        <f t="shared" si="5"/>
        <v>0</v>
      </c>
      <c r="AC6" s="45">
        <f t="shared" si="6"/>
        <v>0</v>
      </c>
      <c r="AD6" s="85">
        <f t="shared" si="7"/>
        <v>0</v>
      </c>
      <c r="AE6" s="85">
        <f t="shared" si="8"/>
        <v>0</v>
      </c>
      <c r="AF6" s="48"/>
      <c r="AH6" s="45">
        <f t="shared" si="9"/>
        <v>0</v>
      </c>
      <c r="AJ6" s="45">
        <f t="shared" si="10"/>
        <v>0</v>
      </c>
    </row>
    <row r="7" spans="1:36" x14ac:dyDescent="0.2">
      <c r="C7" s="121"/>
      <c r="E7" s="141"/>
      <c r="F7" s="139"/>
      <c r="I7" s="139"/>
      <c r="J7" s="85">
        <f t="shared" ref="J7:J57" si="16">ROUNDUP(I7*H7*G7*F7*E7*D7,0)</f>
        <v>0</v>
      </c>
      <c r="M7" s="45">
        <f t="shared" si="11"/>
        <v>0</v>
      </c>
      <c r="N7" s="58" t="str">
        <f t="shared" si="0"/>
        <v/>
      </c>
      <c r="O7" s="45">
        <f t="shared" si="12"/>
        <v>0</v>
      </c>
      <c r="P7" s="58" t="str">
        <f t="shared" si="1"/>
        <v/>
      </c>
      <c r="R7" s="45">
        <f t="shared" si="13"/>
        <v>0</v>
      </c>
      <c r="S7" s="60" t="str">
        <f t="shared" si="2"/>
        <v/>
      </c>
      <c r="V7" s="45">
        <f t="shared" si="14"/>
        <v>0</v>
      </c>
      <c r="W7" s="60" t="str">
        <f t="shared" si="3"/>
        <v/>
      </c>
      <c r="Y7" s="45">
        <f t="shared" si="15"/>
        <v>0</v>
      </c>
      <c r="AA7" s="64" t="str">
        <f t="shared" si="4"/>
        <v/>
      </c>
      <c r="AB7" s="45">
        <f t="shared" si="5"/>
        <v>0</v>
      </c>
      <c r="AC7" s="45">
        <f t="shared" si="6"/>
        <v>0</v>
      </c>
      <c r="AD7" s="85">
        <f t="shared" si="7"/>
        <v>0</v>
      </c>
      <c r="AE7" s="85">
        <f t="shared" si="8"/>
        <v>0</v>
      </c>
      <c r="AF7" s="48"/>
      <c r="AH7" s="45">
        <f t="shared" si="9"/>
        <v>0</v>
      </c>
      <c r="AJ7" s="45">
        <f t="shared" si="10"/>
        <v>0</v>
      </c>
    </row>
    <row r="8" spans="1:36" x14ac:dyDescent="0.2">
      <c r="C8" s="121"/>
      <c r="F8" s="139"/>
      <c r="I8" s="139"/>
      <c r="J8" s="85">
        <f t="shared" si="16"/>
        <v>0</v>
      </c>
      <c r="M8" s="45">
        <f t="shared" si="11"/>
        <v>0</v>
      </c>
      <c r="N8" s="58" t="str">
        <f t="shared" si="0"/>
        <v/>
      </c>
      <c r="O8" s="45">
        <f t="shared" si="12"/>
        <v>0</v>
      </c>
      <c r="P8" s="58" t="str">
        <f t="shared" si="1"/>
        <v/>
      </c>
      <c r="R8" s="45">
        <f t="shared" si="13"/>
        <v>0</v>
      </c>
      <c r="S8" s="60" t="str">
        <f t="shared" si="2"/>
        <v/>
      </c>
      <c r="V8" s="45">
        <f t="shared" si="14"/>
        <v>0</v>
      </c>
      <c r="W8" s="60" t="str">
        <f t="shared" si="3"/>
        <v/>
      </c>
      <c r="Y8" s="45">
        <f t="shared" si="15"/>
        <v>0</v>
      </c>
      <c r="AA8" s="64" t="str">
        <f t="shared" si="4"/>
        <v/>
      </c>
      <c r="AB8" s="45">
        <f t="shared" si="5"/>
        <v>0</v>
      </c>
      <c r="AC8" s="45">
        <f t="shared" si="6"/>
        <v>0</v>
      </c>
      <c r="AD8" s="85">
        <f t="shared" si="7"/>
        <v>0</v>
      </c>
      <c r="AE8" s="85">
        <f t="shared" si="8"/>
        <v>0</v>
      </c>
      <c r="AF8" s="48"/>
      <c r="AH8" s="45">
        <f t="shared" si="9"/>
        <v>0</v>
      </c>
      <c r="AJ8" s="45">
        <f t="shared" si="10"/>
        <v>0</v>
      </c>
    </row>
    <row r="9" spans="1:36" x14ac:dyDescent="0.2">
      <c r="C9" s="121"/>
      <c r="F9" s="139"/>
      <c r="I9" s="139"/>
      <c r="J9" s="85">
        <f t="shared" si="16"/>
        <v>0</v>
      </c>
      <c r="M9" s="45">
        <f t="shared" si="11"/>
        <v>0</v>
      </c>
      <c r="N9" s="58" t="str">
        <f t="shared" si="0"/>
        <v/>
      </c>
      <c r="O9" s="45">
        <f t="shared" si="12"/>
        <v>0</v>
      </c>
      <c r="P9" s="58" t="str">
        <f t="shared" si="1"/>
        <v/>
      </c>
      <c r="R9" s="45">
        <f t="shared" si="13"/>
        <v>0</v>
      </c>
      <c r="S9" s="60" t="str">
        <f t="shared" si="2"/>
        <v/>
      </c>
      <c r="V9" s="45">
        <f t="shared" si="14"/>
        <v>0</v>
      </c>
      <c r="W9" s="60" t="str">
        <f t="shared" si="3"/>
        <v/>
      </c>
      <c r="Y9" s="45">
        <f t="shared" si="15"/>
        <v>0</v>
      </c>
      <c r="AA9" s="64" t="str">
        <f t="shared" si="4"/>
        <v/>
      </c>
      <c r="AB9" s="45">
        <f t="shared" si="5"/>
        <v>0</v>
      </c>
      <c r="AC9" s="45">
        <f t="shared" si="6"/>
        <v>0</v>
      </c>
      <c r="AD9" s="85">
        <f t="shared" si="7"/>
        <v>0</v>
      </c>
      <c r="AE9" s="85">
        <f t="shared" si="8"/>
        <v>0</v>
      </c>
      <c r="AF9" s="48"/>
      <c r="AH9" s="45">
        <f t="shared" si="9"/>
        <v>0</v>
      </c>
      <c r="AJ9" s="45">
        <f t="shared" si="10"/>
        <v>0</v>
      </c>
    </row>
    <row r="10" spans="1:36" x14ac:dyDescent="0.2">
      <c r="C10" s="121"/>
      <c r="F10" s="139"/>
      <c r="I10" s="139"/>
      <c r="J10" s="85">
        <f t="shared" si="16"/>
        <v>0</v>
      </c>
      <c r="M10" s="45">
        <f t="shared" si="11"/>
        <v>0</v>
      </c>
      <c r="N10" s="58" t="str">
        <f t="shared" si="0"/>
        <v/>
      </c>
      <c r="O10" s="45">
        <f t="shared" si="12"/>
        <v>0</v>
      </c>
      <c r="R10" s="45">
        <f t="shared" si="13"/>
        <v>0</v>
      </c>
      <c r="V10" s="45">
        <f t="shared" si="14"/>
        <v>0</v>
      </c>
      <c r="W10" s="60" t="str">
        <f t="shared" si="3"/>
        <v/>
      </c>
      <c r="Y10" s="45">
        <f t="shared" si="15"/>
        <v>0</v>
      </c>
      <c r="AA10" s="64" t="str">
        <f t="shared" si="4"/>
        <v/>
      </c>
      <c r="AB10" s="45">
        <f t="shared" si="5"/>
        <v>0</v>
      </c>
      <c r="AC10" s="45">
        <f t="shared" si="6"/>
        <v>0</v>
      </c>
      <c r="AD10" s="85">
        <f t="shared" si="7"/>
        <v>0</v>
      </c>
      <c r="AE10" s="85">
        <f t="shared" si="8"/>
        <v>0</v>
      </c>
      <c r="AF10" s="48"/>
      <c r="AH10" s="45">
        <f t="shared" si="9"/>
        <v>0</v>
      </c>
      <c r="AJ10" s="45">
        <f t="shared" si="10"/>
        <v>0</v>
      </c>
    </row>
    <row r="11" spans="1:36" x14ac:dyDescent="0.2">
      <c r="C11" s="121"/>
      <c r="F11" s="139"/>
      <c r="I11" s="139"/>
      <c r="J11" s="85">
        <f t="shared" si="16"/>
        <v>0</v>
      </c>
      <c r="M11" s="45">
        <f t="shared" si="11"/>
        <v>0</v>
      </c>
      <c r="N11" s="58" t="str">
        <f t="shared" si="0"/>
        <v/>
      </c>
      <c r="O11" s="45">
        <f t="shared" si="12"/>
        <v>0</v>
      </c>
      <c r="P11" s="58" t="str">
        <f t="shared" ref="P11" si="17">IF(ROUND(M11*O$2,0)&lt;&gt;O11,"E","")</f>
        <v/>
      </c>
      <c r="R11" s="45">
        <f t="shared" si="13"/>
        <v>0</v>
      </c>
      <c r="S11" s="60" t="str">
        <f t="shared" ref="S11:S29" si="18">IF(Q11&gt;0,IF(ROUND(J11*Q11,0)&lt;&gt;R11,"E",""),"")</f>
        <v/>
      </c>
      <c r="V11" s="45">
        <f t="shared" si="14"/>
        <v>0</v>
      </c>
      <c r="W11" s="60" t="str">
        <f t="shared" si="3"/>
        <v/>
      </c>
      <c r="Y11" s="45">
        <f t="shared" si="15"/>
        <v>0</v>
      </c>
      <c r="AA11" s="64" t="str">
        <f t="shared" si="4"/>
        <v/>
      </c>
      <c r="AB11" s="45">
        <f t="shared" si="5"/>
        <v>0</v>
      </c>
      <c r="AC11" s="45">
        <f t="shared" si="6"/>
        <v>0</v>
      </c>
      <c r="AD11" s="85">
        <f t="shared" si="7"/>
        <v>0</v>
      </c>
      <c r="AE11" s="85">
        <f t="shared" si="8"/>
        <v>0</v>
      </c>
      <c r="AF11" s="48"/>
      <c r="AH11" s="45">
        <f t="shared" si="9"/>
        <v>0</v>
      </c>
      <c r="AJ11" s="45">
        <f t="shared" si="10"/>
        <v>0</v>
      </c>
    </row>
    <row r="12" spans="1:36" x14ac:dyDescent="0.2">
      <c r="C12" s="121"/>
      <c r="F12" s="139"/>
      <c r="I12" s="139"/>
      <c r="J12" s="85">
        <f t="shared" si="16"/>
        <v>0</v>
      </c>
      <c r="M12" s="45">
        <f t="shared" si="11"/>
        <v>0</v>
      </c>
      <c r="N12" s="58" t="str">
        <f t="shared" si="0"/>
        <v/>
      </c>
      <c r="O12" s="45">
        <f t="shared" si="12"/>
        <v>0</v>
      </c>
      <c r="P12" s="58" t="str">
        <f>IF(ROUND(M12*O$2,0)&lt;&gt;O12,"E","")</f>
        <v/>
      </c>
      <c r="R12" s="45">
        <f t="shared" si="13"/>
        <v>0</v>
      </c>
      <c r="S12" s="60" t="str">
        <f t="shared" si="18"/>
        <v/>
      </c>
      <c r="V12" s="45">
        <f t="shared" si="14"/>
        <v>0</v>
      </c>
      <c r="W12" s="60" t="str">
        <f t="shared" si="3"/>
        <v/>
      </c>
      <c r="Y12" s="45">
        <f t="shared" si="15"/>
        <v>0</v>
      </c>
      <c r="AA12" s="64" t="str">
        <f t="shared" si="4"/>
        <v/>
      </c>
      <c r="AB12" s="45">
        <f t="shared" si="5"/>
        <v>0</v>
      </c>
      <c r="AC12" s="45">
        <f t="shared" si="6"/>
        <v>0</v>
      </c>
      <c r="AD12" s="85">
        <f t="shared" si="7"/>
        <v>0</v>
      </c>
      <c r="AE12" s="85">
        <f t="shared" si="8"/>
        <v>0</v>
      </c>
      <c r="AF12" s="48"/>
      <c r="AH12" s="45">
        <f t="shared" si="9"/>
        <v>0</v>
      </c>
      <c r="AJ12" s="45">
        <f t="shared" si="10"/>
        <v>0</v>
      </c>
    </row>
    <row r="13" spans="1:36" x14ac:dyDescent="0.2">
      <c r="C13" s="121"/>
      <c r="F13" s="139"/>
      <c r="I13" s="139"/>
      <c r="J13" s="85">
        <f t="shared" si="16"/>
        <v>0</v>
      </c>
      <c r="M13" s="45">
        <f t="shared" si="11"/>
        <v>0</v>
      </c>
      <c r="N13" s="58" t="str">
        <f t="shared" si="0"/>
        <v/>
      </c>
      <c r="O13" s="45">
        <f t="shared" si="12"/>
        <v>0</v>
      </c>
      <c r="P13" s="58" t="str">
        <f>IF(ROUND(M13*O$2,0)&lt;&gt;O13,"E","")</f>
        <v/>
      </c>
      <c r="R13" s="45">
        <f t="shared" si="13"/>
        <v>0</v>
      </c>
      <c r="S13" s="60" t="str">
        <f t="shared" si="18"/>
        <v/>
      </c>
      <c r="V13" s="45">
        <f t="shared" si="14"/>
        <v>0</v>
      </c>
      <c r="W13" s="60" t="str">
        <f t="shared" si="3"/>
        <v/>
      </c>
      <c r="Y13" s="45">
        <f t="shared" si="15"/>
        <v>0</v>
      </c>
      <c r="AA13" s="64" t="str">
        <f t="shared" si="4"/>
        <v/>
      </c>
      <c r="AB13" s="45">
        <f t="shared" si="5"/>
        <v>0</v>
      </c>
      <c r="AC13" s="45">
        <f t="shared" si="6"/>
        <v>0</v>
      </c>
      <c r="AD13" s="85">
        <f t="shared" si="7"/>
        <v>0</v>
      </c>
      <c r="AE13" s="85">
        <f t="shared" si="8"/>
        <v>0</v>
      </c>
      <c r="AF13" s="48"/>
      <c r="AH13" s="45">
        <f t="shared" si="9"/>
        <v>0</v>
      </c>
      <c r="AJ13" s="45">
        <f t="shared" si="10"/>
        <v>0</v>
      </c>
    </row>
    <row r="14" spans="1:36" x14ac:dyDescent="0.2">
      <c r="C14" s="121"/>
      <c r="F14" s="139"/>
      <c r="I14" s="139"/>
      <c r="J14" s="85">
        <f t="shared" si="16"/>
        <v>0</v>
      </c>
      <c r="M14" s="45">
        <f t="shared" si="11"/>
        <v>0</v>
      </c>
      <c r="N14" s="58" t="str">
        <f t="shared" si="0"/>
        <v/>
      </c>
      <c r="O14" s="45">
        <f t="shared" si="12"/>
        <v>0</v>
      </c>
      <c r="P14" s="58" t="str">
        <f t="shared" ref="P14:P19" si="19">IF(ROUND(M14*O$2,0)&lt;&gt;O14,"E","")</f>
        <v/>
      </c>
      <c r="R14" s="45">
        <f t="shared" si="13"/>
        <v>0</v>
      </c>
      <c r="S14" s="60" t="str">
        <f t="shared" si="18"/>
        <v/>
      </c>
      <c r="V14" s="45">
        <f t="shared" si="14"/>
        <v>0</v>
      </c>
      <c r="W14" s="60" t="str">
        <f t="shared" si="3"/>
        <v/>
      </c>
      <c r="Y14" s="45">
        <f t="shared" si="15"/>
        <v>0</v>
      </c>
      <c r="AA14" s="64" t="str">
        <f t="shared" si="4"/>
        <v/>
      </c>
      <c r="AB14" s="45">
        <f t="shared" si="5"/>
        <v>0</v>
      </c>
      <c r="AC14" s="45">
        <f t="shared" si="6"/>
        <v>0</v>
      </c>
      <c r="AD14" s="85">
        <f t="shared" si="7"/>
        <v>0</v>
      </c>
      <c r="AE14" s="85">
        <f t="shared" si="8"/>
        <v>0</v>
      </c>
      <c r="AF14" s="48"/>
      <c r="AH14" s="45">
        <f t="shared" si="9"/>
        <v>0</v>
      </c>
      <c r="AJ14" s="45">
        <f t="shared" si="10"/>
        <v>0</v>
      </c>
    </row>
    <row r="15" spans="1:36" x14ac:dyDescent="0.2">
      <c r="C15" s="121"/>
      <c r="F15" s="139"/>
      <c r="I15" s="139"/>
      <c r="J15" s="85">
        <f t="shared" si="16"/>
        <v>0</v>
      </c>
      <c r="M15" s="45">
        <f t="shared" si="11"/>
        <v>0</v>
      </c>
      <c r="N15" s="58" t="str">
        <f t="shared" si="0"/>
        <v/>
      </c>
      <c r="O15" s="45">
        <f t="shared" si="12"/>
        <v>0</v>
      </c>
      <c r="P15" s="58" t="str">
        <f t="shared" si="19"/>
        <v/>
      </c>
      <c r="R15" s="45">
        <f t="shared" si="13"/>
        <v>0</v>
      </c>
      <c r="S15" s="60" t="str">
        <f t="shared" si="18"/>
        <v/>
      </c>
      <c r="V15" s="45">
        <f t="shared" si="14"/>
        <v>0</v>
      </c>
      <c r="W15" s="60" t="str">
        <f t="shared" si="3"/>
        <v/>
      </c>
      <c r="Y15" s="45">
        <f t="shared" si="15"/>
        <v>0</v>
      </c>
      <c r="AA15" s="64" t="str">
        <f t="shared" si="4"/>
        <v/>
      </c>
      <c r="AB15" s="45">
        <f t="shared" si="5"/>
        <v>0</v>
      </c>
      <c r="AC15" s="45">
        <f t="shared" si="6"/>
        <v>0</v>
      </c>
      <c r="AD15" s="85">
        <f t="shared" si="7"/>
        <v>0</v>
      </c>
      <c r="AE15" s="85">
        <f t="shared" si="8"/>
        <v>0</v>
      </c>
      <c r="AF15" s="48"/>
      <c r="AH15" s="45">
        <f t="shared" si="9"/>
        <v>0</v>
      </c>
      <c r="AJ15" s="45">
        <f t="shared" si="10"/>
        <v>0</v>
      </c>
    </row>
    <row r="16" spans="1:36" x14ac:dyDescent="0.2">
      <c r="C16" s="121"/>
      <c r="F16" s="139"/>
      <c r="I16" s="139"/>
      <c r="J16" s="85">
        <f t="shared" si="16"/>
        <v>0</v>
      </c>
      <c r="M16" s="45">
        <f t="shared" si="11"/>
        <v>0</v>
      </c>
      <c r="N16" s="58" t="str">
        <f t="shared" si="0"/>
        <v/>
      </c>
      <c r="O16" s="45">
        <f t="shared" si="12"/>
        <v>0</v>
      </c>
      <c r="P16" s="58" t="str">
        <f t="shared" si="19"/>
        <v/>
      </c>
      <c r="R16" s="45">
        <f t="shared" si="13"/>
        <v>0</v>
      </c>
      <c r="S16" s="60" t="str">
        <f t="shared" si="18"/>
        <v/>
      </c>
      <c r="V16" s="45">
        <f t="shared" si="14"/>
        <v>0</v>
      </c>
      <c r="W16" s="60" t="str">
        <f t="shared" si="3"/>
        <v/>
      </c>
      <c r="Y16" s="45">
        <f t="shared" si="15"/>
        <v>0</v>
      </c>
      <c r="AA16" s="64" t="str">
        <f t="shared" si="4"/>
        <v/>
      </c>
      <c r="AB16" s="45">
        <f t="shared" si="5"/>
        <v>0</v>
      </c>
      <c r="AC16" s="45">
        <f t="shared" si="6"/>
        <v>0</v>
      </c>
      <c r="AD16" s="85">
        <f t="shared" si="7"/>
        <v>0</v>
      </c>
      <c r="AE16" s="85">
        <f t="shared" si="8"/>
        <v>0</v>
      </c>
      <c r="AF16" s="48"/>
      <c r="AH16" s="45">
        <f t="shared" si="9"/>
        <v>0</v>
      </c>
      <c r="AJ16" s="45">
        <f t="shared" si="10"/>
        <v>0</v>
      </c>
    </row>
    <row r="17" spans="3:36" x14ac:dyDescent="0.2">
      <c r="C17" s="121"/>
      <c r="J17" s="85">
        <f t="shared" si="16"/>
        <v>0</v>
      </c>
      <c r="M17" s="45">
        <f t="shared" si="11"/>
        <v>0</v>
      </c>
      <c r="N17" s="58" t="str">
        <f t="shared" si="0"/>
        <v/>
      </c>
      <c r="O17" s="45">
        <f t="shared" si="12"/>
        <v>0</v>
      </c>
      <c r="P17" s="58" t="str">
        <f t="shared" si="19"/>
        <v/>
      </c>
      <c r="R17" s="45">
        <f t="shared" si="13"/>
        <v>0</v>
      </c>
      <c r="S17" s="60" t="str">
        <f t="shared" si="18"/>
        <v/>
      </c>
      <c r="V17" s="45">
        <f t="shared" si="14"/>
        <v>0</v>
      </c>
      <c r="W17" s="60" t="str">
        <f t="shared" si="3"/>
        <v/>
      </c>
      <c r="Y17" s="45">
        <f t="shared" si="15"/>
        <v>0</v>
      </c>
      <c r="AA17" s="64" t="str">
        <f t="shared" si="4"/>
        <v/>
      </c>
      <c r="AB17" s="45">
        <f t="shared" si="5"/>
        <v>0</v>
      </c>
      <c r="AC17" s="45">
        <f t="shared" si="6"/>
        <v>0</v>
      </c>
      <c r="AD17" s="85">
        <f t="shared" si="7"/>
        <v>0</v>
      </c>
      <c r="AE17" s="85">
        <f t="shared" si="8"/>
        <v>0</v>
      </c>
      <c r="AF17" s="48"/>
      <c r="AH17" s="45">
        <f t="shared" si="9"/>
        <v>0</v>
      </c>
      <c r="AJ17" s="45">
        <f t="shared" si="10"/>
        <v>0</v>
      </c>
    </row>
    <row r="18" spans="3:36" x14ac:dyDescent="0.2">
      <c r="C18" s="121"/>
      <c r="D18" s="87"/>
      <c r="J18" s="85">
        <f t="shared" si="16"/>
        <v>0</v>
      </c>
      <c r="M18" s="45">
        <f t="shared" si="11"/>
        <v>0</v>
      </c>
      <c r="N18" s="58" t="str">
        <f t="shared" si="0"/>
        <v/>
      </c>
      <c r="O18" s="45">
        <f t="shared" si="12"/>
        <v>0</v>
      </c>
      <c r="P18" s="58" t="str">
        <f t="shared" si="19"/>
        <v/>
      </c>
      <c r="R18" s="45">
        <f t="shared" si="13"/>
        <v>0</v>
      </c>
      <c r="S18" s="60" t="str">
        <f t="shared" si="18"/>
        <v/>
      </c>
      <c r="V18" s="45">
        <f t="shared" si="14"/>
        <v>0</v>
      </c>
      <c r="W18" s="60" t="str">
        <f t="shared" si="3"/>
        <v/>
      </c>
      <c r="Y18" s="45">
        <f t="shared" si="15"/>
        <v>0</v>
      </c>
      <c r="AA18" s="64" t="str">
        <f t="shared" si="4"/>
        <v/>
      </c>
      <c r="AB18" s="45">
        <f t="shared" si="5"/>
        <v>0</v>
      </c>
      <c r="AC18" s="45">
        <f t="shared" si="6"/>
        <v>0</v>
      </c>
      <c r="AD18" s="85">
        <f t="shared" si="7"/>
        <v>0</v>
      </c>
      <c r="AE18" s="85">
        <f t="shared" si="8"/>
        <v>0</v>
      </c>
      <c r="AF18" s="48"/>
      <c r="AH18" s="45">
        <f t="shared" si="9"/>
        <v>0</v>
      </c>
      <c r="AJ18" s="45">
        <f t="shared" si="10"/>
        <v>0</v>
      </c>
    </row>
    <row r="19" spans="3:36" x14ac:dyDescent="0.2">
      <c r="C19" s="121"/>
      <c r="D19" s="87"/>
      <c r="J19" s="85">
        <f t="shared" si="16"/>
        <v>0</v>
      </c>
      <c r="M19" s="45">
        <f t="shared" si="11"/>
        <v>0</v>
      </c>
      <c r="N19" s="58" t="str">
        <f t="shared" si="0"/>
        <v/>
      </c>
      <c r="O19" s="45">
        <f t="shared" si="12"/>
        <v>0</v>
      </c>
      <c r="P19" s="58" t="str">
        <f t="shared" si="19"/>
        <v/>
      </c>
      <c r="R19" s="45">
        <f t="shared" si="13"/>
        <v>0</v>
      </c>
      <c r="S19" s="60" t="str">
        <f t="shared" si="18"/>
        <v/>
      </c>
      <c r="V19" s="45">
        <f t="shared" si="14"/>
        <v>0</v>
      </c>
      <c r="W19" s="60" t="str">
        <f t="shared" si="3"/>
        <v/>
      </c>
      <c r="Y19" s="45">
        <f t="shared" si="15"/>
        <v>0</v>
      </c>
      <c r="AA19" s="64" t="str">
        <f t="shared" si="4"/>
        <v/>
      </c>
      <c r="AB19" s="45">
        <f t="shared" si="5"/>
        <v>0</v>
      </c>
      <c r="AC19" s="45">
        <f t="shared" si="6"/>
        <v>0</v>
      </c>
      <c r="AD19" s="85">
        <f t="shared" si="7"/>
        <v>0</v>
      </c>
      <c r="AE19" s="85">
        <f t="shared" si="8"/>
        <v>0</v>
      </c>
      <c r="AF19" s="48"/>
      <c r="AH19" s="45">
        <f t="shared" si="9"/>
        <v>0</v>
      </c>
      <c r="AJ19" s="45">
        <f t="shared" si="10"/>
        <v>0</v>
      </c>
    </row>
    <row r="20" spans="3:36" x14ac:dyDescent="0.2">
      <c r="C20" s="121"/>
      <c r="D20" s="87"/>
      <c r="J20" s="85">
        <f t="shared" si="16"/>
        <v>0</v>
      </c>
      <c r="M20" s="45">
        <f t="shared" si="11"/>
        <v>0</v>
      </c>
      <c r="N20" s="58" t="str">
        <f t="shared" si="0"/>
        <v/>
      </c>
      <c r="O20" s="45">
        <f t="shared" si="12"/>
        <v>0</v>
      </c>
      <c r="P20" s="58" t="str">
        <f t="shared" si="1"/>
        <v/>
      </c>
      <c r="R20" s="45">
        <f t="shared" si="13"/>
        <v>0</v>
      </c>
      <c r="S20" s="60" t="str">
        <f t="shared" si="18"/>
        <v/>
      </c>
      <c r="V20" s="45">
        <f t="shared" si="14"/>
        <v>0</v>
      </c>
      <c r="W20" s="60" t="str">
        <f t="shared" si="3"/>
        <v/>
      </c>
      <c r="Y20" s="45">
        <f t="shared" si="15"/>
        <v>0</v>
      </c>
      <c r="AA20" s="64" t="str">
        <f t="shared" si="4"/>
        <v/>
      </c>
      <c r="AB20" s="45">
        <f t="shared" si="5"/>
        <v>0</v>
      </c>
      <c r="AC20" s="45">
        <f t="shared" si="6"/>
        <v>0</v>
      </c>
      <c r="AD20" s="85">
        <f t="shared" si="7"/>
        <v>0</v>
      </c>
      <c r="AE20" s="85">
        <f t="shared" si="8"/>
        <v>0</v>
      </c>
      <c r="AF20" s="48"/>
      <c r="AH20" s="45">
        <f t="shared" si="9"/>
        <v>0</v>
      </c>
      <c r="AJ20" s="45">
        <f t="shared" si="10"/>
        <v>0</v>
      </c>
    </row>
    <row r="21" spans="3:36" x14ac:dyDescent="0.2">
      <c r="C21" s="121"/>
      <c r="D21" s="139"/>
      <c r="E21" s="139"/>
      <c r="F21" s="139"/>
      <c r="G21" s="139"/>
      <c r="H21" s="140"/>
      <c r="I21" s="139"/>
      <c r="J21" s="85">
        <f t="shared" si="16"/>
        <v>0</v>
      </c>
      <c r="M21" s="45">
        <f t="shared" si="11"/>
        <v>0</v>
      </c>
      <c r="N21" s="58" t="str">
        <f t="shared" si="0"/>
        <v/>
      </c>
      <c r="O21" s="45">
        <f t="shared" si="12"/>
        <v>0</v>
      </c>
      <c r="P21" s="58" t="str">
        <f t="shared" si="1"/>
        <v/>
      </c>
      <c r="R21" s="45">
        <f t="shared" si="13"/>
        <v>0</v>
      </c>
      <c r="S21" s="60" t="str">
        <f t="shared" si="18"/>
        <v/>
      </c>
      <c r="V21" s="45">
        <f t="shared" si="14"/>
        <v>0</v>
      </c>
      <c r="W21" s="60" t="str">
        <f t="shared" si="3"/>
        <v/>
      </c>
      <c r="Y21" s="45">
        <f t="shared" si="15"/>
        <v>0</v>
      </c>
      <c r="AA21" s="64" t="str">
        <f t="shared" si="4"/>
        <v/>
      </c>
      <c r="AB21" s="45">
        <f t="shared" si="5"/>
        <v>0</v>
      </c>
      <c r="AC21" s="45">
        <f t="shared" si="6"/>
        <v>0</v>
      </c>
      <c r="AD21" s="85">
        <f t="shared" si="7"/>
        <v>0</v>
      </c>
      <c r="AE21" s="85">
        <f t="shared" si="8"/>
        <v>0</v>
      </c>
      <c r="AF21" s="48"/>
      <c r="AH21" s="45">
        <f t="shared" si="9"/>
        <v>0</v>
      </c>
      <c r="AJ21" s="45">
        <f t="shared" si="10"/>
        <v>0</v>
      </c>
    </row>
    <row r="22" spans="3:36" x14ac:dyDescent="0.2">
      <c r="C22" s="121"/>
      <c r="D22" s="87"/>
      <c r="J22" s="85">
        <f t="shared" si="16"/>
        <v>0</v>
      </c>
      <c r="M22" s="45">
        <f t="shared" si="11"/>
        <v>0</v>
      </c>
      <c r="N22" s="58" t="str">
        <f t="shared" si="0"/>
        <v/>
      </c>
      <c r="O22" s="45">
        <f t="shared" si="12"/>
        <v>0</v>
      </c>
      <c r="P22" s="58" t="str">
        <f t="shared" si="1"/>
        <v/>
      </c>
      <c r="R22" s="45">
        <f t="shared" si="13"/>
        <v>0</v>
      </c>
      <c r="S22" s="60" t="str">
        <f t="shared" si="18"/>
        <v/>
      </c>
      <c r="V22" s="45">
        <f t="shared" si="14"/>
        <v>0</v>
      </c>
      <c r="W22" s="60" t="str">
        <f t="shared" si="3"/>
        <v/>
      </c>
      <c r="Y22" s="45">
        <f t="shared" si="15"/>
        <v>0</v>
      </c>
      <c r="AA22" s="64" t="str">
        <f t="shared" si="4"/>
        <v/>
      </c>
      <c r="AB22" s="45">
        <f t="shared" si="5"/>
        <v>0</v>
      </c>
      <c r="AC22" s="45">
        <f t="shared" si="6"/>
        <v>0</v>
      </c>
      <c r="AD22" s="85">
        <f t="shared" si="7"/>
        <v>0</v>
      </c>
      <c r="AE22" s="85">
        <f t="shared" si="8"/>
        <v>0</v>
      </c>
      <c r="AF22" s="48"/>
      <c r="AH22" s="45">
        <f t="shared" si="9"/>
        <v>0</v>
      </c>
      <c r="AJ22" s="45">
        <f t="shared" si="10"/>
        <v>0</v>
      </c>
    </row>
    <row r="23" spans="3:36" x14ac:dyDescent="0.2">
      <c r="C23" s="121"/>
      <c r="D23" s="87"/>
      <c r="J23" s="85">
        <f t="shared" si="16"/>
        <v>0</v>
      </c>
      <c r="M23" s="45">
        <f t="shared" si="11"/>
        <v>0</v>
      </c>
      <c r="N23" s="58" t="str">
        <f t="shared" si="0"/>
        <v/>
      </c>
      <c r="O23" s="45">
        <f t="shared" si="12"/>
        <v>0</v>
      </c>
      <c r="P23" s="58" t="str">
        <f t="shared" si="1"/>
        <v/>
      </c>
      <c r="R23" s="45">
        <f t="shared" si="13"/>
        <v>0</v>
      </c>
      <c r="S23" s="60" t="str">
        <f t="shared" si="18"/>
        <v/>
      </c>
      <c r="V23" s="45">
        <f t="shared" si="14"/>
        <v>0</v>
      </c>
      <c r="W23" s="60" t="str">
        <f t="shared" si="3"/>
        <v/>
      </c>
      <c r="Y23" s="45">
        <f t="shared" si="15"/>
        <v>0</v>
      </c>
      <c r="AA23" s="64" t="str">
        <f t="shared" si="4"/>
        <v/>
      </c>
      <c r="AB23" s="45">
        <f t="shared" si="5"/>
        <v>0</v>
      </c>
      <c r="AC23" s="45">
        <f t="shared" si="6"/>
        <v>0</v>
      </c>
      <c r="AD23" s="85">
        <f t="shared" si="7"/>
        <v>0</v>
      </c>
      <c r="AE23" s="85">
        <f t="shared" si="8"/>
        <v>0</v>
      </c>
      <c r="AF23" s="48"/>
      <c r="AH23" s="45">
        <f t="shared" si="9"/>
        <v>0</v>
      </c>
      <c r="AJ23" s="45">
        <f t="shared" si="10"/>
        <v>0</v>
      </c>
    </row>
    <row r="24" spans="3:36" x14ac:dyDescent="0.2">
      <c r="C24" s="121"/>
      <c r="D24" s="87"/>
      <c r="J24" s="85">
        <f t="shared" si="16"/>
        <v>0</v>
      </c>
      <c r="M24" s="45">
        <f t="shared" si="11"/>
        <v>0</v>
      </c>
      <c r="N24" s="58" t="str">
        <f t="shared" si="0"/>
        <v/>
      </c>
      <c r="O24" s="45">
        <f t="shared" si="12"/>
        <v>0</v>
      </c>
      <c r="P24" s="58" t="str">
        <f t="shared" si="1"/>
        <v/>
      </c>
      <c r="R24" s="45">
        <f t="shared" si="13"/>
        <v>0</v>
      </c>
      <c r="S24" s="60" t="str">
        <f t="shared" si="18"/>
        <v/>
      </c>
      <c r="V24" s="45">
        <f t="shared" si="14"/>
        <v>0</v>
      </c>
      <c r="W24" s="60" t="str">
        <f t="shared" si="3"/>
        <v/>
      </c>
      <c r="Y24" s="45">
        <f t="shared" si="15"/>
        <v>0</v>
      </c>
      <c r="AA24" s="64" t="str">
        <f t="shared" si="4"/>
        <v/>
      </c>
      <c r="AB24" s="45">
        <f t="shared" si="5"/>
        <v>0</v>
      </c>
      <c r="AC24" s="45">
        <f t="shared" si="6"/>
        <v>0</v>
      </c>
      <c r="AD24" s="85">
        <f t="shared" si="7"/>
        <v>0</v>
      </c>
      <c r="AE24" s="85">
        <f t="shared" si="8"/>
        <v>0</v>
      </c>
      <c r="AF24" s="48"/>
      <c r="AH24" s="45">
        <f t="shared" si="9"/>
        <v>0</v>
      </c>
      <c r="AJ24" s="45">
        <f t="shared" si="10"/>
        <v>0</v>
      </c>
    </row>
    <row r="25" spans="3:36" x14ac:dyDescent="0.2">
      <c r="C25" s="121"/>
      <c r="F25" s="139"/>
      <c r="I25" s="139"/>
      <c r="J25" s="85">
        <f t="shared" si="16"/>
        <v>0</v>
      </c>
      <c r="L25" s="122"/>
      <c r="M25" s="45">
        <f t="shared" si="11"/>
        <v>0</v>
      </c>
      <c r="N25" s="58" t="str">
        <f t="shared" si="0"/>
        <v/>
      </c>
      <c r="O25" s="45">
        <f t="shared" si="12"/>
        <v>0</v>
      </c>
      <c r="P25" s="58" t="str">
        <f t="shared" si="1"/>
        <v/>
      </c>
      <c r="R25" s="45">
        <f t="shared" si="13"/>
        <v>0</v>
      </c>
      <c r="S25" s="60" t="str">
        <f t="shared" si="18"/>
        <v/>
      </c>
      <c r="V25" s="45">
        <f t="shared" si="14"/>
        <v>0</v>
      </c>
      <c r="W25" s="60" t="str">
        <f t="shared" si="3"/>
        <v/>
      </c>
      <c r="Y25" s="45">
        <f t="shared" si="15"/>
        <v>0</v>
      </c>
      <c r="AA25" s="64" t="str">
        <f t="shared" si="4"/>
        <v/>
      </c>
      <c r="AB25" s="45">
        <f t="shared" si="5"/>
        <v>0</v>
      </c>
      <c r="AC25" s="45">
        <f t="shared" si="6"/>
        <v>0</v>
      </c>
      <c r="AD25" s="85">
        <f t="shared" si="7"/>
        <v>0</v>
      </c>
      <c r="AE25" s="85">
        <f t="shared" si="8"/>
        <v>0</v>
      </c>
      <c r="AF25" s="48"/>
      <c r="AH25" s="45">
        <f t="shared" si="9"/>
        <v>0</v>
      </c>
      <c r="AJ25" s="45">
        <f t="shared" si="10"/>
        <v>0</v>
      </c>
    </row>
    <row r="26" spans="3:36" x14ac:dyDescent="0.2">
      <c r="C26" s="121"/>
      <c r="F26" s="139"/>
      <c r="I26" s="139"/>
      <c r="J26" s="85">
        <f t="shared" si="16"/>
        <v>0</v>
      </c>
      <c r="M26" s="45">
        <f t="shared" si="11"/>
        <v>0</v>
      </c>
      <c r="N26" s="58" t="str">
        <f t="shared" si="0"/>
        <v/>
      </c>
      <c r="O26" s="45">
        <f t="shared" si="12"/>
        <v>0</v>
      </c>
      <c r="P26" s="58" t="str">
        <f t="shared" si="1"/>
        <v/>
      </c>
      <c r="R26" s="45">
        <f t="shared" si="13"/>
        <v>0</v>
      </c>
      <c r="S26" s="60" t="str">
        <f t="shared" si="18"/>
        <v/>
      </c>
      <c r="V26" s="45">
        <f t="shared" si="14"/>
        <v>0</v>
      </c>
      <c r="W26" s="60" t="str">
        <f t="shared" si="3"/>
        <v/>
      </c>
      <c r="Y26" s="45">
        <f t="shared" si="15"/>
        <v>0</v>
      </c>
      <c r="AA26" s="64" t="str">
        <f t="shared" si="4"/>
        <v/>
      </c>
      <c r="AB26" s="45">
        <f t="shared" si="5"/>
        <v>0</v>
      </c>
      <c r="AC26" s="45">
        <f t="shared" si="6"/>
        <v>0</v>
      </c>
      <c r="AD26" s="85">
        <f t="shared" si="7"/>
        <v>0</v>
      </c>
      <c r="AE26" s="85">
        <f t="shared" si="8"/>
        <v>0</v>
      </c>
      <c r="AF26" s="48"/>
      <c r="AH26" s="45">
        <f t="shared" si="9"/>
        <v>0</v>
      </c>
      <c r="AJ26" s="45">
        <f t="shared" si="10"/>
        <v>0</v>
      </c>
    </row>
    <row r="27" spans="3:36" x14ac:dyDescent="0.2">
      <c r="C27" s="121"/>
      <c r="F27" s="139"/>
      <c r="I27" s="139"/>
      <c r="J27" s="85">
        <f t="shared" si="16"/>
        <v>0</v>
      </c>
      <c r="M27" s="45">
        <f t="shared" si="11"/>
        <v>0</v>
      </c>
      <c r="N27" s="58" t="str">
        <f t="shared" si="0"/>
        <v/>
      </c>
      <c r="O27" s="45">
        <f t="shared" si="12"/>
        <v>0</v>
      </c>
      <c r="P27" s="58" t="str">
        <f t="shared" si="1"/>
        <v/>
      </c>
      <c r="R27" s="45">
        <f t="shared" si="13"/>
        <v>0</v>
      </c>
      <c r="S27" s="60" t="str">
        <f t="shared" si="18"/>
        <v/>
      </c>
      <c r="V27" s="45">
        <f t="shared" si="14"/>
        <v>0</v>
      </c>
      <c r="W27" s="60" t="str">
        <f t="shared" si="3"/>
        <v/>
      </c>
      <c r="Y27" s="45">
        <f t="shared" si="15"/>
        <v>0</v>
      </c>
      <c r="AA27" s="64" t="str">
        <f t="shared" si="4"/>
        <v/>
      </c>
      <c r="AB27" s="45">
        <f t="shared" si="5"/>
        <v>0</v>
      </c>
      <c r="AC27" s="45">
        <f t="shared" si="6"/>
        <v>0</v>
      </c>
      <c r="AD27" s="85">
        <f t="shared" si="7"/>
        <v>0</v>
      </c>
      <c r="AE27" s="85">
        <f t="shared" si="8"/>
        <v>0</v>
      </c>
      <c r="AF27" s="48"/>
      <c r="AH27" s="45">
        <f t="shared" si="9"/>
        <v>0</v>
      </c>
      <c r="AJ27" s="45">
        <f t="shared" si="10"/>
        <v>0</v>
      </c>
    </row>
    <row r="28" spans="3:36" x14ac:dyDescent="0.2">
      <c r="C28" s="121"/>
      <c r="F28" s="139"/>
      <c r="I28" s="139"/>
      <c r="J28" s="85">
        <f t="shared" si="16"/>
        <v>0</v>
      </c>
      <c r="M28" s="45">
        <f t="shared" si="11"/>
        <v>0</v>
      </c>
      <c r="N28" s="58" t="str">
        <f t="shared" si="0"/>
        <v/>
      </c>
      <c r="O28" s="45">
        <f t="shared" si="12"/>
        <v>0</v>
      </c>
      <c r="P28" s="58" t="str">
        <f t="shared" si="1"/>
        <v/>
      </c>
      <c r="R28" s="45">
        <f t="shared" si="13"/>
        <v>0</v>
      </c>
      <c r="S28" s="60" t="str">
        <f t="shared" si="18"/>
        <v/>
      </c>
      <c r="V28" s="45">
        <f t="shared" si="14"/>
        <v>0</v>
      </c>
      <c r="W28" s="60" t="str">
        <f t="shared" si="3"/>
        <v/>
      </c>
      <c r="Y28" s="45">
        <f t="shared" si="15"/>
        <v>0</v>
      </c>
      <c r="AA28" s="64" t="str">
        <f t="shared" si="4"/>
        <v/>
      </c>
      <c r="AB28" s="45">
        <f t="shared" si="5"/>
        <v>0</v>
      </c>
      <c r="AC28" s="45">
        <f t="shared" si="6"/>
        <v>0</v>
      </c>
      <c r="AD28" s="85">
        <f t="shared" si="7"/>
        <v>0</v>
      </c>
      <c r="AE28" s="85">
        <f t="shared" si="8"/>
        <v>0</v>
      </c>
      <c r="AF28" s="48"/>
      <c r="AH28" s="45">
        <f t="shared" si="9"/>
        <v>0</v>
      </c>
      <c r="AJ28" s="45">
        <f t="shared" si="10"/>
        <v>0</v>
      </c>
    </row>
    <row r="29" spans="3:36" x14ac:dyDescent="0.2">
      <c r="C29" s="121"/>
      <c r="F29" s="139"/>
      <c r="I29" s="139"/>
      <c r="J29" s="85">
        <f t="shared" si="16"/>
        <v>0</v>
      </c>
      <c r="M29" s="45">
        <f t="shared" si="11"/>
        <v>0</v>
      </c>
      <c r="N29" s="58" t="str">
        <f t="shared" si="0"/>
        <v/>
      </c>
      <c r="O29" s="45">
        <f t="shared" si="12"/>
        <v>0</v>
      </c>
      <c r="P29" s="58" t="str">
        <f t="shared" si="1"/>
        <v/>
      </c>
      <c r="R29" s="45">
        <f t="shared" si="13"/>
        <v>0</v>
      </c>
      <c r="S29" s="60" t="str">
        <f t="shared" si="18"/>
        <v/>
      </c>
      <c r="V29" s="45">
        <f t="shared" si="14"/>
        <v>0</v>
      </c>
      <c r="W29" s="60" t="str">
        <f t="shared" si="3"/>
        <v/>
      </c>
      <c r="Y29" s="45">
        <f t="shared" si="15"/>
        <v>0</v>
      </c>
      <c r="AA29" s="64" t="str">
        <f t="shared" si="4"/>
        <v/>
      </c>
      <c r="AB29" s="45">
        <f t="shared" si="5"/>
        <v>0</v>
      </c>
      <c r="AC29" s="45">
        <f t="shared" si="6"/>
        <v>0</v>
      </c>
      <c r="AD29" s="85">
        <f t="shared" si="7"/>
        <v>0</v>
      </c>
      <c r="AE29" s="85">
        <f t="shared" si="8"/>
        <v>0</v>
      </c>
      <c r="AF29" s="48"/>
      <c r="AH29" s="45">
        <f t="shared" si="9"/>
        <v>0</v>
      </c>
      <c r="AJ29" s="45">
        <f t="shared" si="10"/>
        <v>0</v>
      </c>
    </row>
    <row r="30" spans="3:36" x14ac:dyDescent="0.2">
      <c r="C30" s="121"/>
      <c r="F30" s="139"/>
      <c r="I30" s="139"/>
      <c r="J30" s="85">
        <f t="shared" si="16"/>
        <v>0</v>
      </c>
      <c r="M30" s="45">
        <f t="shared" si="11"/>
        <v>0</v>
      </c>
      <c r="N30" s="58" t="str">
        <f t="shared" si="0"/>
        <v/>
      </c>
      <c r="O30" s="45">
        <f t="shared" si="12"/>
        <v>0</v>
      </c>
      <c r="P30" s="58" t="str">
        <f t="shared" si="1"/>
        <v/>
      </c>
      <c r="R30" s="45">
        <f t="shared" si="13"/>
        <v>0</v>
      </c>
      <c r="V30" s="45">
        <f t="shared" si="14"/>
        <v>0</v>
      </c>
      <c r="W30" s="60" t="str">
        <f t="shared" si="3"/>
        <v/>
      </c>
      <c r="Y30" s="45">
        <f t="shared" si="15"/>
        <v>0</v>
      </c>
      <c r="AA30" s="64" t="str">
        <f t="shared" si="4"/>
        <v/>
      </c>
      <c r="AB30" s="45">
        <f t="shared" si="5"/>
        <v>0</v>
      </c>
      <c r="AC30" s="45">
        <f t="shared" si="6"/>
        <v>0</v>
      </c>
      <c r="AD30" s="85">
        <f t="shared" si="7"/>
        <v>0</v>
      </c>
      <c r="AE30" s="85">
        <f t="shared" si="8"/>
        <v>0</v>
      </c>
      <c r="AF30" s="48"/>
      <c r="AH30" s="45">
        <f t="shared" si="9"/>
        <v>0</v>
      </c>
      <c r="AJ30" s="45">
        <f t="shared" si="10"/>
        <v>0</v>
      </c>
    </row>
    <row r="31" spans="3:36" x14ac:dyDescent="0.2">
      <c r="C31" s="121"/>
      <c r="F31" s="139"/>
      <c r="I31" s="139"/>
      <c r="J31" s="85">
        <f t="shared" si="16"/>
        <v>0</v>
      </c>
      <c r="M31" s="45">
        <f t="shared" si="11"/>
        <v>0</v>
      </c>
      <c r="N31" s="58" t="str">
        <f t="shared" si="0"/>
        <v/>
      </c>
      <c r="O31" s="45">
        <f t="shared" si="12"/>
        <v>0</v>
      </c>
      <c r="P31" s="58" t="str">
        <f t="shared" si="1"/>
        <v/>
      </c>
      <c r="R31" s="45">
        <f t="shared" si="13"/>
        <v>0</v>
      </c>
      <c r="S31" s="60" t="str">
        <f>IF(Q31&gt;0,IF(ROUND(J31*Q31,0)&lt;&gt;R31,"E",""),"")</f>
        <v/>
      </c>
      <c r="V31" s="45">
        <f t="shared" si="14"/>
        <v>0</v>
      </c>
      <c r="W31" s="60" t="str">
        <f t="shared" si="3"/>
        <v/>
      </c>
      <c r="Y31" s="45">
        <f t="shared" si="15"/>
        <v>0</v>
      </c>
      <c r="AA31" s="64" t="str">
        <f t="shared" si="4"/>
        <v/>
      </c>
      <c r="AB31" s="45">
        <f t="shared" si="5"/>
        <v>0</v>
      </c>
      <c r="AC31" s="45">
        <f t="shared" si="6"/>
        <v>0</v>
      </c>
      <c r="AD31" s="85">
        <f t="shared" si="7"/>
        <v>0</v>
      </c>
      <c r="AE31" s="85">
        <f t="shared" si="8"/>
        <v>0</v>
      </c>
      <c r="AF31" s="48"/>
      <c r="AH31" s="45">
        <f t="shared" si="9"/>
        <v>0</v>
      </c>
      <c r="AJ31" s="45">
        <f t="shared" si="10"/>
        <v>0</v>
      </c>
    </row>
    <row r="32" spans="3:36" x14ac:dyDescent="0.2">
      <c r="C32" s="121"/>
      <c r="F32" s="139"/>
      <c r="I32" s="139"/>
      <c r="J32" s="85">
        <f t="shared" si="16"/>
        <v>0</v>
      </c>
      <c r="M32" s="45">
        <f t="shared" si="11"/>
        <v>0</v>
      </c>
      <c r="N32" s="58" t="str">
        <f t="shared" si="0"/>
        <v/>
      </c>
      <c r="O32" s="45">
        <f t="shared" si="12"/>
        <v>0</v>
      </c>
      <c r="R32" s="45">
        <f t="shared" si="13"/>
        <v>0</v>
      </c>
      <c r="V32" s="45">
        <f t="shared" si="14"/>
        <v>0</v>
      </c>
      <c r="W32" s="60" t="str">
        <f t="shared" si="3"/>
        <v/>
      </c>
      <c r="Y32" s="45">
        <f t="shared" si="15"/>
        <v>0</v>
      </c>
      <c r="AA32" s="64" t="str">
        <f t="shared" si="4"/>
        <v/>
      </c>
      <c r="AB32" s="45">
        <f t="shared" si="5"/>
        <v>0</v>
      </c>
      <c r="AC32" s="45">
        <f t="shared" si="6"/>
        <v>0</v>
      </c>
      <c r="AD32" s="85">
        <f t="shared" si="7"/>
        <v>0</v>
      </c>
      <c r="AE32" s="85">
        <f t="shared" si="8"/>
        <v>0</v>
      </c>
      <c r="AF32" s="48"/>
      <c r="AH32" s="45">
        <f t="shared" si="9"/>
        <v>0</v>
      </c>
      <c r="AJ32" s="45">
        <f t="shared" si="10"/>
        <v>0</v>
      </c>
    </row>
    <row r="33" spans="3:36" x14ac:dyDescent="0.2">
      <c r="C33" s="121"/>
      <c r="F33" s="139"/>
      <c r="I33" s="139"/>
      <c r="J33" s="85">
        <f t="shared" si="16"/>
        <v>0</v>
      </c>
      <c r="M33" s="45">
        <f t="shared" si="11"/>
        <v>0</v>
      </c>
      <c r="N33" s="58" t="str">
        <f t="shared" si="0"/>
        <v/>
      </c>
      <c r="O33" s="45">
        <f t="shared" si="12"/>
        <v>0</v>
      </c>
      <c r="P33" s="58" t="str">
        <f t="shared" ref="P33" si="20">IF(ROUND(M33*O$2,0)&lt;&gt;O33,"E","")</f>
        <v/>
      </c>
      <c r="R33" s="45">
        <f t="shared" si="13"/>
        <v>0</v>
      </c>
      <c r="S33" s="60" t="str">
        <f>IF(Q33&gt;0,IF(ROUND(J33*Q33,0)&lt;&gt;R33,"E",""),"")</f>
        <v/>
      </c>
      <c r="V33" s="45">
        <f t="shared" si="14"/>
        <v>0</v>
      </c>
      <c r="W33" s="60" t="str">
        <f t="shared" si="3"/>
        <v/>
      </c>
      <c r="Y33" s="45">
        <f t="shared" si="15"/>
        <v>0</v>
      </c>
      <c r="AA33" s="64" t="str">
        <f t="shared" si="4"/>
        <v/>
      </c>
      <c r="AB33" s="45">
        <f t="shared" si="5"/>
        <v>0</v>
      </c>
      <c r="AC33" s="45">
        <f t="shared" si="6"/>
        <v>0</v>
      </c>
      <c r="AD33" s="85">
        <f t="shared" si="7"/>
        <v>0</v>
      </c>
      <c r="AE33" s="85">
        <f t="shared" si="8"/>
        <v>0</v>
      </c>
      <c r="AF33" s="48"/>
      <c r="AH33" s="45">
        <f t="shared" si="9"/>
        <v>0</v>
      </c>
      <c r="AJ33" s="45">
        <f t="shared" si="10"/>
        <v>0</v>
      </c>
    </row>
    <row r="34" spans="3:36" x14ac:dyDescent="0.2">
      <c r="C34" s="121"/>
      <c r="F34" s="139"/>
      <c r="I34" s="139"/>
      <c r="J34" s="85">
        <f t="shared" si="16"/>
        <v>0</v>
      </c>
      <c r="M34" s="45">
        <f t="shared" si="11"/>
        <v>0</v>
      </c>
      <c r="N34" s="58" t="str">
        <f t="shared" si="0"/>
        <v/>
      </c>
      <c r="O34" s="45">
        <f t="shared" si="12"/>
        <v>0</v>
      </c>
      <c r="R34" s="45">
        <f t="shared" si="13"/>
        <v>0</v>
      </c>
      <c r="V34" s="45">
        <f t="shared" si="14"/>
        <v>0</v>
      </c>
      <c r="W34" s="60" t="str">
        <f t="shared" si="3"/>
        <v/>
      </c>
      <c r="Y34" s="45">
        <f t="shared" si="15"/>
        <v>0</v>
      </c>
      <c r="AA34" s="64" t="str">
        <f t="shared" si="4"/>
        <v/>
      </c>
      <c r="AB34" s="45">
        <f t="shared" si="5"/>
        <v>0</v>
      </c>
      <c r="AC34" s="45">
        <f t="shared" si="6"/>
        <v>0</v>
      </c>
      <c r="AD34" s="85">
        <f t="shared" si="7"/>
        <v>0</v>
      </c>
      <c r="AE34" s="85">
        <f t="shared" si="8"/>
        <v>0</v>
      </c>
      <c r="AF34" s="48"/>
      <c r="AH34" s="45">
        <f t="shared" si="9"/>
        <v>0</v>
      </c>
      <c r="AJ34" s="45">
        <f t="shared" si="10"/>
        <v>0</v>
      </c>
    </row>
    <row r="35" spans="3:36" x14ac:dyDescent="0.2">
      <c r="C35" s="121"/>
      <c r="F35" s="139"/>
      <c r="I35" s="139"/>
      <c r="J35" s="85">
        <f t="shared" si="16"/>
        <v>0</v>
      </c>
      <c r="M35" s="45">
        <f t="shared" si="11"/>
        <v>0</v>
      </c>
      <c r="N35" s="58" t="str">
        <f t="shared" si="0"/>
        <v/>
      </c>
      <c r="O35" s="45">
        <f t="shared" si="12"/>
        <v>0</v>
      </c>
      <c r="P35" s="58" t="str">
        <f t="shared" si="1"/>
        <v/>
      </c>
      <c r="R35" s="45">
        <f t="shared" si="13"/>
        <v>0</v>
      </c>
      <c r="S35" s="60" t="str">
        <f>IF(Q35&gt;0,IF(ROUND(J35*Q35,0)&lt;&gt;R35,"E",""),"")</f>
        <v/>
      </c>
      <c r="V35" s="45">
        <f t="shared" si="14"/>
        <v>0</v>
      </c>
      <c r="W35" s="60" t="str">
        <f t="shared" si="3"/>
        <v/>
      </c>
      <c r="Y35" s="45">
        <f t="shared" si="15"/>
        <v>0</v>
      </c>
      <c r="AA35" s="64" t="str">
        <f t="shared" si="4"/>
        <v/>
      </c>
      <c r="AB35" s="45">
        <f t="shared" si="5"/>
        <v>0</v>
      </c>
      <c r="AC35" s="45">
        <f t="shared" si="6"/>
        <v>0</v>
      </c>
      <c r="AD35" s="85">
        <f t="shared" si="7"/>
        <v>0</v>
      </c>
      <c r="AE35" s="85">
        <f t="shared" si="8"/>
        <v>0</v>
      </c>
      <c r="AF35" s="48"/>
      <c r="AH35" s="45">
        <f t="shared" si="9"/>
        <v>0</v>
      </c>
      <c r="AJ35" s="45">
        <f t="shared" si="10"/>
        <v>0</v>
      </c>
    </row>
    <row r="36" spans="3:36" x14ac:dyDescent="0.2">
      <c r="C36" s="121"/>
      <c r="F36" s="139"/>
      <c r="I36" s="139"/>
      <c r="J36" s="85">
        <f t="shared" si="16"/>
        <v>0</v>
      </c>
      <c r="M36" s="45">
        <f t="shared" si="11"/>
        <v>0</v>
      </c>
      <c r="N36" s="58" t="str">
        <f t="shared" ref="N36:N57" si="21">IF(L36&gt;0,IF(ROUND(J36*L36,0)&lt;&gt;M36,"E",""),"")</f>
        <v/>
      </c>
      <c r="O36" s="45">
        <f t="shared" si="12"/>
        <v>0</v>
      </c>
      <c r="P36" s="58" t="str">
        <f t="shared" si="1"/>
        <v/>
      </c>
      <c r="R36" s="45">
        <f t="shared" si="13"/>
        <v>0</v>
      </c>
      <c r="S36" s="60" t="str">
        <f>IF(Q36&gt;0,IF(ROUND(J36*Q36,0)&lt;&gt;R36,"E",""),"")</f>
        <v/>
      </c>
      <c r="V36" s="45">
        <f t="shared" si="14"/>
        <v>0</v>
      </c>
      <c r="W36" s="60" t="str">
        <f t="shared" ref="W36:W57" si="22">IF(U36&gt;0,IF(ROUND(J36*U36,0)&lt;&gt;V36,"E",""),"")</f>
        <v/>
      </c>
      <c r="Y36" s="45">
        <f t="shared" si="15"/>
        <v>0</v>
      </c>
      <c r="AA36" s="64" t="str">
        <f t="shared" si="4"/>
        <v/>
      </c>
      <c r="AB36" s="45">
        <f t="shared" si="5"/>
        <v>0</v>
      </c>
      <c r="AC36" s="45">
        <f t="shared" si="6"/>
        <v>0</v>
      </c>
      <c r="AD36" s="85">
        <f t="shared" ref="AD36:AD57" si="23">J36</f>
        <v>0</v>
      </c>
      <c r="AE36" s="85">
        <f t="shared" si="8"/>
        <v>0</v>
      </c>
      <c r="AF36" s="48"/>
      <c r="AH36" s="45">
        <f t="shared" ref="AH36:AH57" si="24">ROUND(J36*AG36,0)</f>
        <v>0</v>
      </c>
      <c r="AJ36" s="45">
        <f t="shared" si="10"/>
        <v>0</v>
      </c>
    </row>
    <row r="37" spans="3:36" x14ac:dyDescent="0.2">
      <c r="C37" s="121"/>
      <c r="F37" s="139"/>
      <c r="I37" s="139"/>
      <c r="J37" s="85">
        <f t="shared" si="16"/>
        <v>0</v>
      </c>
      <c r="M37" s="45">
        <f t="shared" si="11"/>
        <v>0</v>
      </c>
      <c r="N37" s="123" t="str">
        <f t="shared" si="21"/>
        <v/>
      </c>
      <c r="O37" s="45">
        <f t="shared" si="12"/>
        <v>0</v>
      </c>
      <c r="P37" s="123" t="str">
        <f t="shared" si="1"/>
        <v/>
      </c>
      <c r="R37" s="45">
        <f t="shared" si="13"/>
        <v>0</v>
      </c>
      <c r="S37" s="102" t="str">
        <f>IF(Q37&gt;0,IF(ROUND(J37*Q37,0)&lt;&gt;R37,"E",""),"")</f>
        <v/>
      </c>
      <c r="V37" s="45">
        <f t="shared" si="14"/>
        <v>0</v>
      </c>
      <c r="W37" s="60" t="str">
        <f t="shared" si="22"/>
        <v/>
      </c>
      <c r="Y37" s="45">
        <f t="shared" si="15"/>
        <v>0</v>
      </c>
      <c r="AA37" s="64" t="str">
        <f t="shared" si="4"/>
        <v/>
      </c>
      <c r="AB37" s="45">
        <f t="shared" si="5"/>
        <v>0</v>
      </c>
      <c r="AC37" s="45">
        <f t="shared" si="6"/>
        <v>0</v>
      </c>
      <c r="AD37" s="85">
        <f t="shared" si="23"/>
        <v>0</v>
      </c>
      <c r="AE37" s="85">
        <f t="shared" si="8"/>
        <v>0</v>
      </c>
      <c r="AF37" s="48"/>
      <c r="AH37" s="45">
        <f t="shared" si="24"/>
        <v>0</v>
      </c>
      <c r="AJ37" s="45">
        <f t="shared" si="10"/>
        <v>0</v>
      </c>
    </row>
    <row r="38" spans="3:36" x14ac:dyDescent="0.2">
      <c r="C38" s="121"/>
      <c r="F38" s="139"/>
      <c r="I38" s="139"/>
      <c r="J38" s="85">
        <f t="shared" si="16"/>
        <v>0</v>
      </c>
      <c r="M38" s="45">
        <f t="shared" ref="M38:M57" si="25">ROUND(J38*L38,0)</f>
        <v>0</v>
      </c>
      <c r="N38" s="58" t="str">
        <f t="shared" si="21"/>
        <v/>
      </c>
      <c r="O38" s="45">
        <f t="shared" si="12"/>
        <v>0</v>
      </c>
      <c r="P38" s="58" t="str">
        <f t="shared" si="1"/>
        <v/>
      </c>
      <c r="R38" s="45">
        <f t="shared" ref="R38:R57" si="26">ROUND(J38*Q38,0)</f>
        <v>0</v>
      </c>
      <c r="S38" s="60" t="str">
        <f>IF(Q38&gt;0,IF(ROUND(J38*Q38,0)&lt;&gt;R38,"E",""),"")</f>
        <v/>
      </c>
      <c r="V38" s="45">
        <f t="shared" ref="V38:V57" si="27">ROUND(J38*U38,0)</f>
        <v>0</v>
      </c>
      <c r="W38" s="60" t="str">
        <f t="shared" si="22"/>
        <v/>
      </c>
      <c r="Y38" s="45">
        <f t="shared" si="15"/>
        <v>0</v>
      </c>
      <c r="AA38" s="64" t="str">
        <f t="shared" si="4"/>
        <v/>
      </c>
      <c r="AB38" s="45">
        <f t="shared" si="5"/>
        <v>0</v>
      </c>
      <c r="AC38" s="45">
        <f t="shared" si="6"/>
        <v>0</v>
      </c>
      <c r="AD38" s="85">
        <f t="shared" si="23"/>
        <v>0</v>
      </c>
      <c r="AE38" s="85">
        <f t="shared" si="8"/>
        <v>0</v>
      </c>
      <c r="AF38" s="48"/>
      <c r="AH38" s="45">
        <f t="shared" si="24"/>
        <v>0</v>
      </c>
      <c r="AJ38" s="45">
        <f t="shared" si="10"/>
        <v>0</v>
      </c>
    </row>
    <row r="39" spans="3:36" x14ac:dyDescent="0.2">
      <c r="C39" s="121"/>
      <c r="F39" s="139"/>
      <c r="I39" s="139"/>
      <c r="J39" s="85">
        <f t="shared" si="16"/>
        <v>0</v>
      </c>
      <c r="M39" s="45">
        <f t="shared" si="25"/>
        <v>0</v>
      </c>
      <c r="N39" s="123" t="str">
        <f t="shared" si="21"/>
        <v/>
      </c>
      <c r="O39" s="45">
        <f t="shared" si="12"/>
        <v>0</v>
      </c>
      <c r="P39" s="123" t="str">
        <f t="shared" si="1"/>
        <v/>
      </c>
      <c r="R39" s="45">
        <f t="shared" si="26"/>
        <v>0</v>
      </c>
      <c r="S39" s="102"/>
      <c r="V39" s="45">
        <f t="shared" si="27"/>
        <v>0</v>
      </c>
      <c r="W39" s="60" t="str">
        <f t="shared" si="22"/>
        <v/>
      </c>
      <c r="Y39" s="45">
        <f t="shared" si="15"/>
        <v>0</v>
      </c>
      <c r="AA39" s="64" t="str">
        <f t="shared" si="4"/>
        <v/>
      </c>
      <c r="AB39" s="45">
        <f t="shared" si="5"/>
        <v>0</v>
      </c>
      <c r="AC39" s="45">
        <f t="shared" si="6"/>
        <v>0</v>
      </c>
      <c r="AD39" s="85">
        <f t="shared" si="23"/>
        <v>0</v>
      </c>
      <c r="AE39" s="85">
        <f t="shared" si="8"/>
        <v>0</v>
      </c>
      <c r="AF39" s="48"/>
      <c r="AH39" s="45">
        <f t="shared" si="24"/>
        <v>0</v>
      </c>
      <c r="AJ39" s="45">
        <f t="shared" si="10"/>
        <v>0</v>
      </c>
    </row>
    <row r="40" spans="3:36" x14ac:dyDescent="0.2">
      <c r="F40" s="139"/>
      <c r="I40" s="139"/>
      <c r="J40" s="85">
        <f t="shared" si="16"/>
        <v>0</v>
      </c>
      <c r="M40" s="45">
        <f t="shared" si="25"/>
        <v>0</v>
      </c>
      <c r="N40" s="123" t="str">
        <f t="shared" si="21"/>
        <v/>
      </c>
      <c r="O40" s="45">
        <f t="shared" si="12"/>
        <v>0</v>
      </c>
      <c r="P40" s="123" t="str">
        <f t="shared" si="1"/>
        <v/>
      </c>
      <c r="R40" s="45">
        <f t="shared" si="26"/>
        <v>0</v>
      </c>
      <c r="S40" s="102" t="str">
        <f t="shared" ref="S40:S57" si="28">IF(Q40&gt;0,IF(ROUND(J40*Q40,0)&lt;&gt;R40,"E",""),"")</f>
        <v/>
      </c>
      <c r="V40" s="45">
        <f t="shared" si="27"/>
        <v>0</v>
      </c>
      <c r="W40" s="60" t="str">
        <f t="shared" si="22"/>
        <v/>
      </c>
      <c r="Y40" s="45">
        <f t="shared" si="15"/>
        <v>0</v>
      </c>
      <c r="AA40" s="64" t="str">
        <f t="shared" si="4"/>
        <v/>
      </c>
      <c r="AB40" s="45">
        <f t="shared" si="5"/>
        <v>0</v>
      </c>
      <c r="AC40" s="45">
        <f t="shared" si="6"/>
        <v>0</v>
      </c>
      <c r="AD40" s="85">
        <f t="shared" si="23"/>
        <v>0</v>
      </c>
      <c r="AE40" s="85">
        <f t="shared" si="8"/>
        <v>0</v>
      </c>
      <c r="AF40" s="48"/>
      <c r="AH40" s="45">
        <f t="shared" si="24"/>
        <v>0</v>
      </c>
      <c r="AJ40" s="45">
        <f t="shared" si="10"/>
        <v>0</v>
      </c>
    </row>
    <row r="41" spans="3:36" x14ac:dyDescent="0.2">
      <c r="C41" s="121"/>
      <c r="F41" s="139"/>
      <c r="I41" s="139"/>
      <c r="J41" s="85">
        <f t="shared" si="16"/>
        <v>0</v>
      </c>
      <c r="M41" s="45">
        <f t="shared" si="25"/>
        <v>0</v>
      </c>
      <c r="N41" s="123" t="str">
        <f t="shared" si="21"/>
        <v/>
      </c>
      <c r="O41" s="45">
        <f t="shared" si="12"/>
        <v>0</v>
      </c>
      <c r="P41" s="123" t="str">
        <f t="shared" si="1"/>
        <v/>
      </c>
      <c r="R41" s="45">
        <f t="shared" si="26"/>
        <v>0</v>
      </c>
      <c r="S41" s="102" t="str">
        <f t="shared" si="28"/>
        <v/>
      </c>
      <c r="V41" s="45">
        <f t="shared" si="27"/>
        <v>0</v>
      </c>
      <c r="W41" s="60" t="str">
        <f t="shared" si="22"/>
        <v/>
      </c>
      <c r="Y41" s="45">
        <f t="shared" si="15"/>
        <v>0</v>
      </c>
      <c r="AA41" s="64" t="str">
        <f t="shared" si="4"/>
        <v/>
      </c>
      <c r="AB41" s="45">
        <f t="shared" si="5"/>
        <v>0</v>
      </c>
      <c r="AC41" s="45">
        <f t="shared" si="6"/>
        <v>0</v>
      </c>
      <c r="AD41" s="85">
        <f t="shared" si="23"/>
        <v>0</v>
      </c>
      <c r="AE41" s="85">
        <f t="shared" si="8"/>
        <v>0</v>
      </c>
      <c r="AF41" s="48"/>
      <c r="AH41" s="45">
        <f t="shared" si="24"/>
        <v>0</v>
      </c>
      <c r="AJ41" s="45">
        <f t="shared" si="10"/>
        <v>0</v>
      </c>
    </row>
    <row r="42" spans="3:36" x14ac:dyDescent="0.2">
      <c r="J42" s="85">
        <f t="shared" si="16"/>
        <v>0</v>
      </c>
      <c r="M42" s="45">
        <f t="shared" si="25"/>
        <v>0</v>
      </c>
      <c r="N42" s="123" t="str">
        <f t="shared" si="21"/>
        <v/>
      </c>
      <c r="O42" s="45">
        <f t="shared" si="12"/>
        <v>0</v>
      </c>
      <c r="P42" s="123" t="str">
        <f t="shared" si="1"/>
        <v/>
      </c>
      <c r="R42" s="45">
        <f t="shared" si="26"/>
        <v>0</v>
      </c>
      <c r="S42" s="102" t="str">
        <f t="shared" si="28"/>
        <v/>
      </c>
      <c r="V42" s="45">
        <f t="shared" si="27"/>
        <v>0</v>
      </c>
      <c r="W42" s="60" t="str">
        <f t="shared" si="22"/>
        <v/>
      </c>
      <c r="Y42" s="45">
        <f t="shared" si="15"/>
        <v>0</v>
      </c>
      <c r="AA42" s="64" t="str">
        <f t="shared" si="4"/>
        <v/>
      </c>
      <c r="AB42" s="45">
        <f t="shared" si="5"/>
        <v>0</v>
      </c>
      <c r="AC42" s="45">
        <f t="shared" si="6"/>
        <v>0</v>
      </c>
      <c r="AD42" s="85">
        <f t="shared" si="23"/>
        <v>0</v>
      </c>
      <c r="AE42" s="85">
        <f t="shared" si="8"/>
        <v>0</v>
      </c>
      <c r="AF42" s="48"/>
      <c r="AH42" s="45">
        <f t="shared" si="24"/>
        <v>0</v>
      </c>
      <c r="AJ42" s="45">
        <f t="shared" si="10"/>
        <v>0</v>
      </c>
    </row>
    <row r="43" spans="3:36" x14ac:dyDescent="0.2">
      <c r="C43" s="121"/>
      <c r="D43" s="87"/>
      <c r="J43" s="85">
        <f t="shared" si="16"/>
        <v>0</v>
      </c>
      <c r="M43" s="45">
        <f t="shared" si="25"/>
        <v>0</v>
      </c>
      <c r="N43" s="123" t="str">
        <f t="shared" si="21"/>
        <v/>
      </c>
      <c r="O43" s="45">
        <f t="shared" si="12"/>
        <v>0</v>
      </c>
      <c r="P43" s="123" t="str">
        <f t="shared" si="1"/>
        <v/>
      </c>
      <c r="R43" s="45">
        <f t="shared" si="26"/>
        <v>0</v>
      </c>
      <c r="S43" s="102" t="str">
        <f t="shared" si="28"/>
        <v/>
      </c>
      <c r="V43" s="45">
        <f t="shared" si="27"/>
        <v>0</v>
      </c>
      <c r="W43" s="60" t="str">
        <f t="shared" si="22"/>
        <v/>
      </c>
      <c r="Y43" s="45">
        <f t="shared" si="15"/>
        <v>0</v>
      </c>
      <c r="AA43" s="64" t="str">
        <f t="shared" si="4"/>
        <v/>
      </c>
      <c r="AB43" s="45">
        <f t="shared" si="5"/>
        <v>0</v>
      </c>
      <c r="AC43" s="45">
        <f t="shared" si="6"/>
        <v>0</v>
      </c>
      <c r="AD43" s="85">
        <f t="shared" si="23"/>
        <v>0</v>
      </c>
      <c r="AE43" s="85">
        <f t="shared" si="8"/>
        <v>0</v>
      </c>
      <c r="AF43" s="48"/>
      <c r="AH43" s="45">
        <f t="shared" si="24"/>
        <v>0</v>
      </c>
      <c r="AJ43" s="45">
        <f t="shared" si="10"/>
        <v>0</v>
      </c>
    </row>
    <row r="44" spans="3:36" x14ac:dyDescent="0.2">
      <c r="D44" s="87"/>
      <c r="J44" s="85">
        <f t="shared" si="16"/>
        <v>0</v>
      </c>
      <c r="M44" s="45">
        <f t="shared" si="25"/>
        <v>0</v>
      </c>
      <c r="N44" s="124" t="str">
        <f t="shared" si="21"/>
        <v/>
      </c>
      <c r="O44" s="45">
        <f t="shared" si="12"/>
        <v>0</v>
      </c>
      <c r="P44" s="124" t="str">
        <f t="shared" si="1"/>
        <v/>
      </c>
      <c r="R44" s="45">
        <f t="shared" si="26"/>
        <v>0</v>
      </c>
      <c r="S44" s="87" t="str">
        <f t="shared" si="28"/>
        <v/>
      </c>
      <c r="V44" s="45">
        <f t="shared" si="27"/>
        <v>0</v>
      </c>
      <c r="W44" s="60" t="str">
        <f t="shared" si="22"/>
        <v/>
      </c>
      <c r="Y44" s="45">
        <f t="shared" si="15"/>
        <v>0</v>
      </c>
      <c r="AA44" s="64" t="str">
        <f t="shared" si="4"/>
        <v/>
      </c>
      <c r="AB44" s="45">
        <f t="shared" si="5"/>
        <v>0</v>
      </c>
      <c r="AC44" s="45">
        <f t="shared" si="6"/>
        <v>0</v>
      </c>
      <c r="AD44" s="85">
        <f t="shared" si="23"/>
        <v>0</v>
      </c>
      <c r="AE44" s="85">
        <f t="shared" si="8"/>
        <v>0</v>
      </c>
      <c r="AF44" s="48"/>
      <c r="AH44" s="45">
        <f t="shared" si="24"/>
        <v>0</v>
      </c>
      <c r="AJ44" s="45">
        <f t="shared" si="10"/>
        <v>0</v>
      </c>
    </row>
    <row r="45" spans="3:36" x14ac:dyDescent="0.2">
      <c r="C45" s="121"/>
      <c r="D45" s="87"/>
      <c r="J45" s="85">
        <f t="shared" si="16"/>
        <v>0</v>
      </c>
      <c r="M45" s="45">
        <f t="shared" si="25"/>
        <v>0</v>
      </c>
      <c r="N45" s="123" t="str">
        <f t="shared" si="21"/>
        <v/>
      </c>
      <c r="O45" s="45">
        <f t="shared" si="12"/>
        <v>0</v>
      </c>
      <c r="P45" s="123" t="str">
        <f t="shared" si="1"/>
        <v/>
      </c>
      <c r="R45" s="45">
        <f t="shared" si="26"/>
        <v>0</v>
      </c>
      <c r="S45" s="102" t="str">
        <f t="shared" si="28"/>
        <v/>
      </c>
      <c r="V45" s="45">
        <f t="shared" si="27"/>
        <v>0</v>
      </c>
      <c r="W45" s="60" t="str">
        <f t="shared" si="22"/>
        <v/>
      </c>
      <c r="Y45" s="45">
        <f t="shared" si="15"/>
        <v>0</v>
      </c>
      <c r="AA45" s="64" t="str">
        <f t="shared" si="4"/>
        <v/>
      </c>
      <c r="AB45" s="45">
        <f t="shared" si="5"/>
        <v>0</v>
      </c>
      <c r="AC45" s="45">
        <f t="shared" si="6"/>
        <v>0</v>
      </c>
      <c r="AD45" s="85">
        <f t="shared" si="23"/>
        <v>0</v>
      </c>
      <c r="AE45" s="85">
        <f t="shared" si="8"/>
        <v>0</v>
      </c>
      <c r="AF45" s="48"/>
      <c r="AH45" s="45">
        <f t="shared" si="24"/>
        <v>0</v>
      </c>
      <c r="AJ45" s="45">
        <f t="shared" si="10"/>
        <v>0</v>
      </c>
    </row>
    <row r="46" spans="3:36" x14ac:dyDescent="0.2">
      <c r="C46" s="121"/>
      <c r="D46" s="139"/>
      <c r="E46" s="139"/>
      <c r="F46" s="139"/>
      <c r="G46" s="139"/>
      <c r="H46" s="140"/>
      <c r="I46" s="139"/>
      <c r="J46" s="85">
        <f t="shared" si="16"/>
        <v>0</v>
      </c>
      <c r="M46" s="45">
        <f t="shared" si="25"/>
        <v>0</v>
      </c>
      <c r="N46" s="123" t="str">
        <f t="shared" si="21"/>
        <v/>
      </c>
      <c r="O46" s="45">
        <f t="shared" si="12"/>
        <v>0</v>
      </c>
      <c r="P46" s="123" t="str">
        <f t="shared" si="1"/>
        <v/>
      </c>
      <c r="R46" s="45">
        <f t="shared" si="26"/>
        <v>0</v>
      </c>
      <c r="S46" s="102" t="str">
        <f t="shared" si="28"/>
        <v/>
      </c>
      <c r="V46" s="45">
        <f t="shared" si="27"/>
        <v>0</v>
      </c>
      <c r="W46" s="60" t="str">
        <f t="shared" si="22"/>
        <v/>
      </c>
      <c r="Y46" s="45">
        <f t="shared" si="15"/>
        <v>0</v>
      </c>
      <c r="AA46" s="64" t="str">
        <f t="shared" si="4"/>
        <v/>
      </c>
      <c r="AB46" s="45">
        <f t="shared" si="5"/>
        <v>0</v>
      </c>
      <c r="AC46" s="45">
        <f t="shared" si="6"/>
        <v>0</v>
      </c>
      <c r="AD46" s="85">
        <f t="shared" si="23"/>
        <v>0</v>
      </c>
      <c r="AE46" s="85">
        <f t="shared" si="8"/>
        <v>0</v>
      </c>
      <c r="AF46" s="48"/>
      <c r="AH46" s="45">
        <f t="shared" si="24"/>
        <v>0</v>
      </c>
      <c r="AJ46" s="45">
        <f t="shared" si="10"/>
        <v>0</v>
      </c>
    </row>
    <row r="47" spans="3:36" x14ac:dyDescent="0.2">
      <c r="C47" s="121"/>
      <c r="D47" s="87"/>
      <c r="J47" s="85">
        <f t="shared" si="16"/>
        <v>0</v>
      </c>
      <c r="M47" s="45">
        <f t="shared" si="25"/>
        <v>0</v>
      </c>
      <c r="N47" s="123" t="str">
        <f t="shared" si="21"/>
        <v/>
      </c>
      <c r="O47" s="45">
        <f t="shared" si="12"/>
        <v>0</v>
      </c>
      <c r="P47" s="123" t="str">
        <f t="shared" si="1"/>
        <v/>
      </c>
      <c r="R47" s="45">
        <f t="shared" si="26"/>
        <v>0</v>
      </c>
      <c r="S47" s="102" t="str">
        <f t="shared" si="28"/>
        <v/>
      </c>
      <c r="V47" s="45">
        <f t="shared" si="27"/>
        <v>0</v>
      </c>
      <c r="W47" s="60" t="str">
        <f t="shared" si="22"/>
        <v/>
      </c>
      <c r="Y47" s="45">
        <f t="shared" si="15"/>
        <v>0</v>
      </c>
      <c r="AA47" s="64" t="str">
        <f t="shared" si="4"/>
        <v/>
      </c>
      <c r="AB47" s="45">
        <f t="shared" si="5"/>
        <v>0</v>
      </c>
      <c r="AC47" s="45">
        <f t="shared" si="6"/>
        <v>0</v>
      </c>
      <c r="AD47" s="85">
        <f t="shared" si="23"/>
        <v>0</v>
      </c>
      <c r="AE47" s="85">
        <f t="shared" si="8"/>
        <v>0</v>
      </c>
      <c r="AF47" s="48"/>
      <c r="AH47" s="45">
        <f t="shared" si="24"/>
        <v>0</v>
      </c>
      <c r="AJ47" s="45">
        <f t="shared" si="10"/>
        <v>0</v>
      </c>
    </row>
    <row r="48" spans="3:36" x14ac:dyDescent="0.2">
      <c r="C48" s="121"/>
      <c r="D48" s="87"/>
      <c r="J48" s="85">
        <f t="shared" si="16"/>
        <v>0</v>
      </c>
      <c r="M48" s="45">
        <f t="shared" si="25"/>
        <v>0</v>
      </c>
      <c r="N48" s="123" t="str">
        <f t="shared" si="21"/>
        <v/>
      </c>
      <c r="O48" s="45">
        <f t="shared" si="12"/>
        <v>0</v>
      </c>
      <c r="P48" s="123" t="str">
        <f t="shared" si="1"/>
        <v/>
      </c>
      <c r="R48" s="45">
        <f t="shared" si="26"/>
        <v>0</v>
      </c>
      <c r="S48" s="102" t="str">
        <f t="shared" si="28"/>
        <v/>
      </c>
      <c r="V48" s="45">
        <f t="shared" si="27"/>
        <v>0</v>
      </c>
      <c r="W48" s="60" t="str">
        <f t="shared" si="22"/>
        <v/>
      </c>
      <c r="Y48" s="45">
        <f t="shared" si="15"/>
        <v>0</v>
      </c>
      <c r="AA48" s="64" t="str">
        <f t="shared" si="4"/>
        <v/>
      </c>
      <c r="AB48" s="45">
        <f t="shared" si="5"/>
        <v>0</v>
      </c>
      <c r="AC48" s="45">
        <f t="shared" si="6"/>
        <v>0</v>
      </c>
      <c r="AD48" s="85">
        <f t="shared" si="23"/>
        <v>0</v>
      </c>
      <c r="AE48" s="85">
        <f t="shared" si="8"/>
        <v>0</v>
      </c>
      <c r="AF48" s="48"/>
      <c r="AH48" s="45">
        <f t="shared" si="24"/>
        <v>0</v>
      </c>
      <c r="AJ48" s="45">
        <f t="shared" si="10"/>
        <v>0</v>
      </c>
    </row>
    <row r="49" spans="1:36" x14ac:dyDescent="0.2">
      <c r="D49" s="87"/>
      <c r="J49" s="85">
        <f t="shared" si="16"/>
        <v>0</v>
      </c>
      <c r="M49" s="45">
        <f t="shared" si="25"/>
        <v>0</v>
      </c>
      <c r="N49" s="123" t="str">
        <f t="shared" si="21"/>
        <v/>
      </c>
      <c r="O49" s="45">
        <f t="shared" si="12"/>
        <v>0</v>
      </c>
      <c r="P49" s="123" t="str">
        <f t="shared" si="1"/>
        <v/>
      </c>
      <c r="R49" s="45">
        <f t="shared" si="26"/>
        <v>0</v>
      </c>
      <c r="S49" s="102" t="str">
        <f t="shared" si="28"/>
        <v/>
      </c>
      <c r="V49" s="45">
        <f t="shared" si="27"/>
        <v>0</v>
      </c>
      <c r="W49" s="60" t="str">
        <f t="shared" si="22"/>
        <v/>
      </c>
      <c r="Y49" s="45">
        <f t="shared" si="15"/>
        <v>0</v>
      </c>
      <c r="AA49" s="64" t="str">
        <f t="shared" si="4"/>
        <v/>
      </c>
      <c r="AB49" s="45">
        <f t="shared" si="5"/>
        <v>0</v>
      </c>
      <c r="AC49" s="45">
        <f t="shared" si="6"/>
        <v>0</v>
      </c>
      <c r="AD49" s="85">
        <f t="shared" si="23"/>
        <v>0</v>
      </c>
      <c r="AE49" s="85">
        <f t="shared" si="8"/>
        <v>0</v>
      </c>
      <c r="AF49" s="48"/>
      <c r="AH49" s="45">
        <f t="shared" si="24"/>
        <v>0</v>
      </c>
      <c r="AJ49" s="45">
        <f t="shared" si="10"/>
        <v>0</v>
      </c>
    </row>
    <row r="50" spans="1:36" x14ac:dyDescent="0.2">
      <c r="C50" s="121"/>
      <c r="F50" s="139"/>
      <c r="I50" s="139"/>
      <c r="J50" s="85">
        <f t="shared" si="16"/>
        <v>0</v>
      </c>
      <c r="M50" s="45">
        <f t="shared" si="25"/>
        <v>0</v>
      </c>
      <c r="N50" s="123" t="str">
        <f t="shared" si="21"/>
        <v/>
      </c>
      <c r="O50" s="45">
        <f t="shared" si="12"/>
        <v>0</v>
      </c>
      <c r="P50" s="123" t="str">
        <f>IF(ROUND(M50*O$2,0)&lt;&gt;O50,"E","")</f>
        <v/>
      </c>
      <c r="R50" s="45">
        <f t="shared" si="26"/>
        <v>0</v>
      </c>
      <c r="S50" s="102" t="str">
        <f t="shared" si="28"/>
        <v/>
      </c>
      <c r="V50" s="45">
        <f t="shared" si="27"/>
        <v>0</v>
      </c>
      <c r="W50" s="60" t="str">
        <f t="shared" si="22"/>
        <v/>
      </c>
      <c r="Y50" s="45">
        <f t="shared" si="15"/>
        <v>0</v>
      </c>
      <c r="AA50" s="64" t="str">
        <f t="shared" si="4"/>
        <v/>
      </c>
      <c r="AB50" s="45">
        <f t="shared" si="5"/>
        <v>0</v>
      </c>
      <c r="AC50" s="45">
        <f t="shared" si="6"/>
        <v>0</v>
      </c>
      <c r="AD50" s="85">
        <f t="shared" si="23"/>
        <v>0</v>
      </c>
      <c r="AE50" s="85">
        <f t="shared" si="8"/>
        <v>0</v>
      </c>
      <c r="AF50" s="48"/>
      <c r="AH50" s="45">
        <f t="shared" si="24"/>
        <v>0</v>
      </c>
      <c r="AJ50" s="45">
        <f t="shared" si="10"/>
        <v>0</v>
      </c>
    </row>
    <row r="51" spans="1:36" x14ac:dyDescent="0.2">
      <c r="C51" s="121"/>
      <c r="F51" s="139"/>
      <c r="I51" s="139"/>
      <c r="J51" s="85">
        <f t="shared" si="16"/>
        <v>0</v>
      </c>
      <c r="M51" s="45">
        <f t="shared" si="25"/>
        <v>0</v>
      </c>
      <c r="N51" s="123" t="str">
        <f t="shared" si="21"/>
        <v/>
      </c>
      <c r="O51" s="45">
        <f t="shared" si="12"/>
        <v>0</v>
      </c>
      <c r="P51" s="123" t="str">
        <f t="shared" si="1"/>
        <v/>
      </c>
      <c r="R51" s="45">
        <f t="shared" si="26"/>
        <v>0</v>
      </c>
      <c r="S51" s="102" t="str">
        <f t="shared" si="28"/>
        <v/>
      </c>
      <c r="V51" s="45">
        <f t="shared" si="27"/>
        <v>0</v>
      </c>
      <c r="W51" s="60" t="str">
        <f t="shared" si="22"/>
        <v/>
      </c>
      <c r="Y51" s="45">
        <f t="shared" si="15"/>
        <v>0</v>
      </c>
      <c r="AA51" s="64" t="str">
        <f t="shared" si="4"/>
        <v/>
      </c>
      <c r="AB51" s="45">
        <f t="shared" si="5"/>
        <v>0</v>
      </c>
      <c r="AC51" s="45">
        <f t="shared" si="6"/>
        <v>0</v>
      </c>
      <c r="AD51" s="85">
        <f t="shared" si="23"/>
        <v>0</v>
      </c>
      <c r="AE51" s="85">
        <f t="shared" si="8"/>
        <v>0</v>
      </c>
      <c r="AF51" s="48"/>
      <c r="AH51" s="45">
        <f t="shared" si="24"/>
        <v>0</v>
      </c>
      <c r="AJ51" s="45">
        <f t="shared" si="10"/>
        <v>0</v>
      </c>
    </row>
    <row r="52" spans="1:36" x14ac:dyDescent="0.2">
      <c r="F52" s="139"/>
      <c r="I52" s="139"/>
      <c r="J52" s="85">
        <f t="shared" si="16"/>
        <v>0</v>
      </c>
      <c r="M52" s="45">
        <f t="shared" si="25"/>
        <v>0</v>
      </c>
      <c r="N52" s="123" t="str">
        <f t="shared" si="21"/>
        <v/>
      </c>
      <c r="O52" s="45">
        <f t="shared" si="12"/>
        <v>0</v>
      </c>
      <c r="P52" s="123" t="str">
        <f t="shared" si="1"/>
        <v/>
      </c>
      <c r="R52" s="45">
        <f t="shared" si="26"/>
        <v>0</v>
      </c>
      <c r="S52" s="102" t="str">
        <f t="shared" si="28"/>
        <v/>
      </c>
      <c r="V52" s="45">
        <f t="shared" si="27"/>
        <v>0</v>
      </c>
      <c r="W52" s="60" t="str">
        <f t="shared" si="22"/>
        <v/>
      </c>
      <c r="Y52" s="45">
        <f t="shared" si="15"/>
        <v>0</v>
      </c>
      <c r="AA52" s="64" t="str">
        <f t="shared" si="4"/>
        <v/>
      </c>
      <c r="AB52" s="45">
        <f t="shared" si="5"/>
        <v>0</v>
      </c>
      <c r="AC52" s="45">
        <f t="shared" si="6"/>
        <v>0</v>
      </c>
      <c r="AD52" s="85">
        <f t="shared" si="23"/>
        <v>0</v>
      </c>
      <c r="AE52" s="85">
        <f t="shared" si="8"/>
        <v>0</v>
      </c>
      <c r="AF52" s="48"/>
      <c r="AH52" s="45">
        <f t="shared" si="24"/>
        <v>0</v>
      </c>
      <c r="AJ52" s="45">
        <f t="shared" si="10"/>
        <v>0</v>
      </c>
    </row>
    <row r="53" spans="1:36" x14ac:dyDescent="0.2">
      <c r="F53" s="139"/>
      <c r="I53" s="139"/>
      <c r="J53" s="85">
        <f t="shared" si="16"/>
        <v>0</v>
      </c>
      <c r="M53" s="45">
        <f t="shared" si="25"/>
        <v>0</v>
      </c>
      <c r="N53" s="123" t="str">
        <f t="shared" si="21"/>
        <v/>
      </c>
      <c r="O53" s="45">
        <f t="shared" si="12"/>
        <v>0</v>
      </c>
      <c r="P53" s="123" t="str">
        <f t="shared" si="1"/>
        <v/>
      </c>
      <c r="R53" s="45">
        <f t="shared" si="26"/>
        <v>0</v>
      </c>
      <c r="S53" s="102" t="str">
        <f t="shared" si="28"/>
        <v/>
      </c>
      <c r="V53" s="45">
        <f t="shared" si="27"/>
        <v>0</v>
      </c>
      <c r="W53" s="60" t="str">
        <f t="shared" si="22"/>
        <v/>
      </c>
      <c r="Y53" s="45">
        <f t="shared" si="15"/>
        <v>0</v>
      </c>
      <c r="AA53" s="64" t="str">
        <f t="shared" si="4"/>
        <v/>
      </c>
      <c r="AB53" s="45">
        <f t="shared" si="5"/>
        <v>0</v>
      </c>
      <c r="AC53" s="45">
        <f t="shared" si="6"/>
        <v>0</v>
      </c>
      <c r="AD53" s="85">
        <f t="shared" si="23"/>
        <v>0</v>
      </c>
      <c r="AE53" s="85">
        <f t="shared" si="8"/>
        <v>0</v>
      </c>
      <c r="AF53" s="48"/>
      <c r="AH53" s="45">
        <f t="shared" si="24"/>
        <v>0</v>
      </c>
      <c r="AJ53" s="45">
        <f t="shared" si="10"/>
        <v>0</v>
      </c>
    </row>
    <row r="54" spans="1:36" x14ac:dyDescent="0.2">
      <c r="F54" s="139"/>
      <c r="I54" s="139"/>
      <c r="J54" s="85">
        <f t="shared" si="16"/>
        <v>0</v>
      </c>
      <c r="M54" s="45">
        <f t="shared" si="25"/>
        <v>0</v>
      </c>
      <c r="N54" s="123" t="str">
        <f t="shared" si="21"/>
        <v/>
      </c>
      <c r="O54" s="45">
        <f t="shared" si="12"/>
        <v>0</v>
      </c>
      <c r="P54" s="123" t="str">
        <f t="shared" si="1"/>
        <v/>
      </c>
      <c r="R54" s="45">
        <f t="shared" si="26"/>
        <v>0</v>
      </c>
      <c r="S54" s="102" t="str">
        <f t="shared" si="28"/>
        <v/>
      </c>
      <c r="V54" s="45">
        <f t="shared" si="27"/>
        <v>0</v>
      </c>
      <c r="W54" s="60" t="str">
        <f t="shared" si="22"/>
        <v/>
      </c>
      <c r="Y54" s="45">
        <f t="shared" si="15"/>
        <v>0</v>
      </c>
      <c r="AA54" s="64" t="str">
        <f t="shared" si="4"/>
        <v/>
      </c>
      <c r="AB54" s="45">
        <f t="shared" si="5"/>
        <v>0</v>
      </c>
      <c r="AC54" s="45">
        <f t="shared" si="6"/>
        <v>0</v>
      </c>
      <c r="AD54" s="85">
        <f t="shared" si="23"/>
        <v>0</v>
      </c>
      <c r="AE54" s="85">
        <f t="shared" si="8"/>
        <v>0</v>
      </c>
      <c r="AF54" s="48"/>
      <c r="AH54" s="45">
        <f t="shared" si="24"/>
        <v>0</v>
      </c>
      <c r="AJ54" s="45">
        <f t="shared" si="10"/>
        <v>0</v>
      </c>
    </row>
    <row r="55" spans="1:36" x14ac:dyDescent="0.2">
      <c r="F55" s="139"/>
      <c r="I55" s="139"/>
      <c r="J55" s="85">
        <f t="shared" si="16"/>
        <v>0</v>
      </c>
      <c r="M55" s="45">
        <f t="shared" si="25"/>
        <v>0</v>
      </c>
      <c r="N55" s="123" t="str">
        <f t="shared" si="21"/>
        <v/>
      </c>
      <c r="O55" s="45">
        <f t="shared" si="12"/>
        <v>0</v>
      </c>
      <c r="P55" s="123" t="str">
        <f t="shared" si="1"/>
        <v/>
      </c>
      <c r="R55" s="45">
        <f t="shared" si="26"/>
        <v>0</v>
      </c>
      <c r="S55" s="102" t="str">
        <f t="shared" si="28"/>
        <v/>
      </c>
      <c r="V55" s="45">
        <f t="shared" si="27"/>
        <v>0</v>
      </c>
      <c r="W55" s="60" t="str">
        <f t="shared" si="22"/>
        <v/>
      </c>
      <c r="Y55" s="45">
        <f t="shared" si="15"/>
        <v>0</v>
      </c>
      <c r="AA55" s="64" t="str">
        <f t="shared" si="4"/>
        <v/>
      </c>
      <c r="AB55" s="45">
        <f t="shared" si="5"/>
        <v>0</v>
      </c>
      <c r="AC55" s="45">
        <f t="shared" si="6"/>
        <v>0</v>
      </c>
      <c r="AD55" s="85">
        <f t="shared" si="23"/>
        <v>0</v>
      </c>
      <c r="AE55" s="85">
        <f t="shared" si="8"/>
        <v>0</v>
      </c>
      <c r="AF55" s="48"/>
      <c r="AH55" s="45">
        <f t="shared" si="24"/>
        <v>0</v>
      </c>
      <c r="AJ55" s="45">
        <f t="shared" si="10"/>
        <v>0</v>
      </c>
    </row>
    <row r="56" spans="1:36" x14ac:dyDescent="0.2">
      <c r="F56" s="139"/>
      <c r="I56" s="139"/>
      <c r="J56" s="85">
        <f t="shared" si="16"/>
        <v>0</v>
      </c>
      <c r="M56" s="45">
        <f t="shared" si="25"/>
        <v>0</v>
      </c>
      <c r="N56" s="123" t="str">
        <f t="shared" si="21"/>
        <v/>
      </c>
      <c r="O56" s="45">
        <f t="shared" si="12"/>
        <v>0</v>
      </c>
      <c r="P56" s="123" t="str">
        <f t="shared" si="1"/>
        <v/>
      </c>
      <c r="R56" s="45">
        <f t="shared" si="26"/>
        <v>0</v>
      </c>
      <c r="S56" s="102" t="str">
        <f t="shared" si="28"/>
        <v/>
      </c>
      <c r="V56" s="45">
        <f t="shared" si="27"/>
        <v>0</v>
      </c>
      <c r="W56" s="60" t="str">
        <f t="shared" si="22"/>
        <v/>
      </c>
      <c r="Y56" s="45">
        <f t="shared" si="15"/>
        <v>0</v>
      </c>
      <c r="AA56" s="64" t="str">
        <f t="shared" si="4"/>
        <v/>
      </c>
      <c r="AB56" s="45">
        <f t="shared" si="5"/>
        <v>0</v>
      </c>
      <c r="AC56" s="45">
        <f t="shared" si="6"/>
        <v>0</v>
      </c>
      <c r="AD56" s="85">
        <f t="shared" si="23"/>
        <v>0</v>
      </c>
      <c r="AE56" s="85">
        <f t="shared" si="8"/>
        <v>0</v>
      </c>
      <c r="AF56" s="48"/>
      <c r="AH56" s="45">
        <f t="shared" si="24"/>
        <v>0</v>
      </c>
      <c r="AJ56" s="45">
        <f t="shared" si="10"/>
        <v>0</v>
      </c>
    </row>
    <row r="57" spans="1:36" x14ac:dyDescent="0.2">
      <c r="F57" s="139"/>
      <c r="I57" s="139"/>
      <c r="J57" s="85">
        <f t="shared" si="16"/>
        <v>0</v>
      </c>
      <c r="M57" s="45">
        <f t="shared" si="25"/>
        <v>0</v>
      </c>
      <c r="N57" s="123" t="str">
        <f t="shared" si="21"/>
        <v/>
      </c>
      <c r="O57" s="45">
        <f t="shared" si="12"/>
        <v>0</v>
      </c>
      <c r="P57" s="123" t="str">
        <f t="shared" si="1"/>
        <v/>
      </c>
      <c r="R57" s="45">
        <f t="shared" si="26"/>
        <v>0</v>
      </c>
      <c r="S57" s="102" t="str">
        <f t="shared" si="28"/>
        <v/>
      </c>
      <c r="V57" s="45">
        <f t="shared" si="27"/>
        <v>0</v>
      </c>
      <c r="W57" s="60" t="str">
        <f t="shared" si="22"/>
        <v/>
      </c>
      <c r="Y57" s="45">
        <f t="shared" si="15"/>
        <v>0</v>
      </c>
      <c r="AA57" s="64" t="str">
        <f t="shared" si="4"/>
        <v/>
      </c>
      <c r="AB57" s="45">
        <f t="shared" si="5"/>
        <v>0</v>
      </c>
      <c r="AC57" s="45">
        <f t="shared" si="6"/>
        <v>0</v>
      </c>
      <c r="AD57" s="85">
        <f t="shared" si="23"/>
        <v>0</v>
      </c>
      <c r="AE57" s="85">
        <f t="shared" si="8"/>
        <v>0</v>
      </c>
      <c r="AF57" s="48"/>
      <c r="AH57" s="45">
        <f t="shared" si="24"/>
        <v>0</v>
      </c>
      <c r="AJ57" s="45">
        <f t="shared" si="10"/>
        <v>0</v>
      </c>
    </row>
    <row r="58" spans="1:36" ht="13.5" thickBot="1" x14ac:dyDescent="0.25">
      <c r="A58" s="108"/>
      <c r="B58" s="108"/>
      <c r="C58" s="82"/>
      <c r="D58" s="109"/>
      <c r="E58" s="109"/>
      <c r="F58" s="109"/>
      <c r="G58" s="109"/>
      <c r="H58" s="138"/>
      <c r="I58" s="109"/>
      <c r="J58" s="125"/>
      <c r="K58" s="126"/>
      <c r="L58" s="127"/>
      <c r="M58" s="117"/>
      <c r="N58" s="59"/>
      <c r="O58" s="117"/>
      <c r="P58" s="59"/>
      <c r="Q58" s="115"/>
      <c r="R58" s="117"/>
      <c r="S58" s="61"/>
      <c r="T58" s="117"/>
      <c r="U58" s="128"/>
      <c r="V58" s="117"/>
      <c r="W58" s="61"/>
      <c r="X58" s="109"/>
      <c r="Y58" s="117"/>
      <c r="Z58" s="113"/>
      <c r="AA58" s="65"/>
      <c r="AB58" s="117"/>
      <c r="AC58" s="117"/>
      <c r="AD58" s="125"/>
      <c r="AE58" s="125"/>
      <c r="AF58" s="129"/>
      <c r="AG58" s="116"/>
      <c r="AH58" s="117"/>
      <c r="AI58" s="116"/>
      <c r="AJ58" s="117"/>
    </row>
    <row r="59" spans="1:36" ht="13.5" thickTop="1" x14ac:dyDescent="0.2">
      <c r="D59" s="87"/>
    </row>
    <row r="60" spans="1:36" x14ac:dyDescent="0.2">
      <c r="C60" s="67" t="s">
        <v>1</v>
      </c>
      <c r="D60" s="87"/>
      <c r="M60" s="45">
        <f>SUM(M3:M58)</f>
        <v>0</v>
      </c>
      <c r="N60" s="60"/>
      <c r="O60" s="45">
        <f>SUM(O3:O58)</f>
        <v>0</v>
      </c>
      <c r="P60" s="60"/>
      <c r="R60" s="45">
        <f>SUM(R3:R58)</f>
        <v>0</v>
      </c>
      <c r="T60" s="45">
        <f>SUM(T3:T58)</f>
        <v>0</v>
      </c>
      <c r="U60" s="105"/>
      <c r="V60" s="45">
        <f>SUM(V3:V58)</f>
        <v>0</v>
      </c>
      <c r="Y60" s="45">
        <f>SUM(Y3:Y58)</f>
        <v>0</v>
      </c>
      <c r="AH60" s="47">
        <f>SUM(AH3:AH58)</f>
        <v>0</v>
      </c>
      <c r="AJ60" s="47">
        <f>SUM(AJ3:AJ58)</f>
        <v>0</v>
      </c>
    </row>
    <row r="61" spans="1:36" x14ac:dyDescent="0.2">
      <c r="D61" s="87"/>
      <c r="M61" s="84"/>
      <c r="O61" s="39"/>
    </row>
    <row r="62" spans="1:36" x14ac:dyDescent="0.2">
      <c r="D62" s="139"/>
      <c r="E62" s="139"/>
      <c r="F62" s="139"/>
      <c r="G62" s="139"/>
      <c r="H62" s="140"/>
      <c r="I62" s="139"/>
      <c r="L62" s="43"/>
      <c r="M62" s="84"/>
      <c r="O62" s="39"/>
      <c r="X62" s="87"/>
      <c r="AH62" s="130"/>
      <c r="AI62" s="40" t="s">
        <v>36</v>
      </c>
      <c r="AJ62" s="49">
        <f>AJ60*AH62</f>
        <v>0</v>
      </c>
    </row>
    <row r="63" spans="1:36" x14ac:dyDescent="0.2">
      <c r="L63" s="43"/>
      <c r="M63" s="45"/>
      <c r="R63" s="45" t="s">
        <v>2</v>
      </c>
      <c r="T63" s="48" t="str">
        <f>IF((Y60&lt;&gt;SUM(O60+R60+T60+V60)),"ERROR","OK")</f>
        <v>OK</v>
      </c>
    </row>
    <row r="64" spans="1:36" x14ac:dyDescent="0.2">
      <c r="A64" s="69"/>
      <c r="O64" s="48"/>
      <c r="AJ64" s="45">
        <f>SUM(AJ60:AJ62)</f>
        <v>0</v>
      </c>
    </row>
    <row r="65" spans="3:25" x14ac:dyDescent="0.2">
      <c r="L65" s="43" t="s">
        <v>17</v>
      </c>
      <c r="M65" s="84">
        <f>SUM(M60)</f>
        <v>0</v>
      </c>
      <c r="O65" s="51"/>
    </row>
    <row r="66" spans="3:25" x14ac:dyDescent="0.2">
      <c r="L66" s="43" t="s">
        <v>18</v>
      </c>
      <c r="M66" s="49">
        <v>0</v>
      </c>
      <c r="V66" s="45" t="s">
        <v>33</v>
      </c>
      <c r="Y66" s="49"/>
    </row>
    <row r="68" spans="3:25" x14ac:dyDescent="0.2">
      <c r="C68" s="48"/>
      <c r="J68" s="45"/>
      <c r="L68" s="43" t="s">
        <v>19</v>
      </c>
      <c r="M68" s="50" t="str">
        <f>IF(M66&gt;0,M65/M66,"")</f>
        <v/>
      </c>
      <c r="V68" s="45" t="s">
        <v>16</v>
      </c>
      <c r="Y68" s="45">
        <f>SUM(Y60:Y66)</f>
        <v>0</v>
      </c>
    </row>
    <row r="70" spans="3:25" x14ac:dyDescent="0.2">
      <c r="C70" s="48"/>
      <c r="J70" s="131"/>
      <c r="V70" s="45" t="s">
        <v>85</v>
      </c>
      <c r="X70" s="104">
        <v>3.95E-2</v>
      </c>
      <c r="Y70" s="45">
        <f>ROUND(Y68*X70,0)</f>
        <v>0</v>
      </c>
    </row>
    <row r="71" spans="3:25" x14ac:dyDescent="0.2">
      <c r="V71" s="67"/>
    </row>
    <row r="72" spans="3:25" x14ac:dyDescent="0.2">
      <c r="C72" s="48"/>
      <c r="J72" s="132"/>
      <c r="L72" s="43" t="s">
        <v>81</v>
      </c>
      <c r="M72" s="133" t="e">
        <f>Y78/M66</f>
        <v>#DIV/0!</v>
      </c>
      <c r="V72" s="45" t="s">
        <v>34</v>
      </c>
    </row>
    <row r="73" spans="3:25" x14ac:dyDescent="0.2">
      <c r="V73" s="67"/>
    </row>
    <row r="74" spans="3:25" x14ac:dyDescent="0.2">
      <c r="V74" s="48" t="s">
        <v>151</v>
      </c>
      <c r="X74" s="104"/>
      <c r="Y74" s="45">
        <f>ROUND((Y68+Y70)*X74,0)</f>
        <v>0</v>
      </c>
    </row>
    <row r="75" spans="3:25" x14ac:dyDescent="0.2">
      <c r="V75" s="48"/>
    </row>
    <row r="76" spans="3:25" x14ac:dyDescent="0.2">
      <c r="V76" s="45" t="s">
        <v>90</v>
      </c>
      <c r="Y76" s="49"/>
    </row>
    <row r="77" spans="3:25" x14ac:dyDescent="0.2">
      <c r="V77" s="67"/>
    </row>
    <row r="78" spans="3:25" x14ac:dyDescent="0.2">
      <c r="V78" s="45" t="s">
        <v>35</v>
      </c>
      <c r="Y78" s="49">
        <f>Y68+Y70+Y72+Y74+Y76</f>
        <v>0</v>
      </c>
    </row>
    <row r="79" spans="3:25" x14ac:dyDescent="0.2">
      <c r="V79" s="67"/>
    </row>
    <row r="80" spans="3:25" x14ac:dyDescent="0.2">
      <c r="V80" s="48"/>
    </row>
    <row r="81" spans="3:22" x14ac:dyDescent="0.2">
      <c r="V81" s="67"/>
    </row>
    <row r="86" spans="3:22" x14ac:dyDescent="0.2">
      <c r="C86" s="2" t="s">
        <v>42</v>
      </c>
      <c r="J86" s="134"/>
    </row>
    <row r="87" spans="3:22" x14ac:dyDescent="0.2">
      <c r="C87" s="2" t="s">
        <v>27</v>
      </c>
      <c r="J87" s="135"/>
    </row>
    <row r="88" spans="3:22" x14ac:dyDescent="0.2">
      <c r="C88" s="2" t="s">
        <v>28</v>
      </c>
      <c r="J88" s="134">
        <f>SUM(J86:J87)</f>
        <v>0</v>
      </c>
    </row>
    <row r="89" spans="3:22" x14ac:dyDescent="0.2">
      <c r="J89" s="45"/>
    </row>
    <row r="90" spans="3:22" x14ac:dyDescent="0.2">
      <c r="J90" s="45"/>
    </row>
    <row r="91" spans="3:22" x14ac:dyDescent="0.2">
      <c r="C91" s="2" t="s">
        <v>24</v>
      </c>
      <c r="J91" s="134"/>
    </row>
    <row r="92" spans="3:22" x14ac:dyDescent="0.2">
      <c r="C92" s="2" t="s">
        <v>43</v>
      </c>
      <c r="J92" s="134"/>
    </row>
    <row r="93" spans="3:22" x14ac:dyDescent="0.2">
      <c r="C93" s="2" t="s">
        <v>29</v>
      </c>
      <c r="J93" s="135">
        <f>J88</f>
        <v>0</v>
      </c>
    </row>
    <row r="94" spans="3:22" x14ac:dyDescent="0.2">
      <c r="C94" s="2" t="s">
        <v>30</v>
      </c>
      <c r="J94" s="134">
        <f>J91-J92-J93</f>
        <v>0</v>
      </c>
    </row>
  </sheetData>
  <printOptions gridLines="1"/>
  <pageMargins left="0.23" right="0.17" top="0.75" bottom="0.5" header="0.32" footer="0.25"/>
  <pageSetup paperSize="17" scale="73" fitToHeight="0" orientation="landscape" r:id="rId1"/>
  <headerFooter alignWithMargins="0">
    <oddHeader>&amp;L&amp;G
NAME:&amp;C
ESTIMATE NO.&amp;R
REV NO.___ 
ESTIMATE DATE:</oddHeader>
    <oddFooter>&amp;L
&amp;Z&amp;F&amp;C&amp;P of &amp;N &amp;R
Revised: 5/24/18
Reviewed: 9/10/20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tabColor theme="9" tint="0.59999389629810485"/>
    <pageSetUpPr fitToPage="1"/>
  </sheetPr>
  <dimension ref="A1:AJ94"/>
  <sheetViews>
    <sheetView topLeftCell="D1" zoomScaleNormal="100" workbookViewId="0">
      <pane ySplit="3" topLeftCell="A4" activePane="bottomLeft" state="frozen"/>
      <selection activeCell="J16" sqref="J16"/>
      <selection pane="bottomLeft" activeCell="Y8" sqref="Y8"/>
    </sheetView>
  </sheetViews>
  <sheetFormatPr defaultColWidth="9.140625" defaultRowHeight="12.75" x14ac:dyDescent="0.2"/>
  <cols>
    <col min="1" max="1" width="8.5703125" style="55" customWidth="1"/>
    <col min="2" max="2" width="11.42578125" style="55" customWidth="1"/>
    <col min="3" max="3" width="53.5703125" style="67" customWidth="1"/>
    <col min="4" max="4" width="11.7109375" style="86" customWidth="1"/>
    <col min="5" max="5" width="11.28515625" style="86" customWidth="1"/>
    <col min="6" max="6" width="11.42578125" style="86" customWidth="1"/>
    <col min="7" max="7" width="8.7109375" style="136" customWidth="1"/>
    <col min="8" max="8" width="10.5703125" style="86" customWidth="1"/>
    <col min="9" max="9" width="9.7109375" style="86" customWidth="1"/>
    <col min="10" max="10" width="11.28515625" style="85" customWidth="1"/>
    <col min="11" max="11" width="6.85546875" style="56" customWidth="1"/>
    <col min="12" max="12" width="11.7109375" style="46" customWidth="1"/>
    <col min="13" max="13" width="11.85546875" style="47" customWidth="1"/>
    <col min="14" max="14" width="2.28515625" style="58" customWidth="1"/>
    <col min="15" max="15" width="13.140625" style="45" customWidth="1"/>
    <col min="16" max="16" width="2.28515625" style="58" customWidth="1"/>
    <col min="17" max="17" width="12.42578125" style="92" customWidth="1"/>
    <col min="18" max="18" width="13.5703125" style="45" customWidth="1"/>
    <col min="19" max="19" width="2.28515625" style="60" customWidth="1"/>
    <col min="20" max="20" width="14.5703125" style="45" customWidth="1"/>
    <col min="21" max="21" width="10.42578125" style="53" customWidth="1"/>
    <col min="22" max="22" width="9.5703125" style="45" customWidth="1"/>
    <col min="23" max="23" width="2.28515625" style="60" customWidth="1"/>
    <col min="24" max="24" width="7.42578125" style="86" customWidth="1"/>
    <col min="25" max="25" width="16.42578125" style="45" customWidth="1"/>
    <col min="26" max="26" width="6.85546875" style="87" customWidth="1"/>
    <col min="27" max="27" width="2.28515625" style="62" customWidth="1"/>
    <col min="28" max="28" width="16.28515625" style="105" hidden="1" customWidth="1"/>
    <col min="29" max="29" width="14.5703125" style="105" hidden="1" customWidth="1"/>
    <col min="30" max="30" width="14.5703125" style="67" hidden="1" customWidth="1"/>
    <col min="31" max="31" width="12.5703125" style="92" hidden="1" customWidth="1"/>
    <col min="32" max="32" width="14.5703125" style="67" hidden="1" customWidth="1"/>
    <col min="33" max="33" width="14.42578125" style="90" hidden="1" customWidth="1"/>
    <col min="34" max="34" width="14.42578125" style="45" hidden="1" customWidth="1"/>
    <col min="35" max="35" width="16" style="90" hidden="1" customWidth="1"/>
    <col min="36" max="36" width="14.42578125" style="45" hidden="1" customWidth="1"/>
    <col min="37" max="16384" width="9.140625" style="67"/>
  </cols>
  <sheetData>
    <row r="1" spans="1:36" x14ac:dyDescent="0.2">
      <c r="D1" s="101"/>
      <c r="E1" s="101"/>
      <c r="H1" s="101"/>
      <c r="Y1" s="87" t="s">
        <v>31</v>
      </c>
      <c r="Z1" s="87" t="s">
        <v>38</v>
      </c>
    </row>
    <row r="2" spans="1:36" x14ac:dyDescent="0.2">
      <c r="L2" s="43"/>
      <c r="O2" s="106">
        <v>75</v>
      </c>
      <c r="Q2" s="85"/>
      <c r="U2" s="90"/>
      <c r="X2" s="86" t="s">
        <v>41</v>
      </c>
      <c r="Y2" s="107">
        <f>$J94</f>
        <v>0</v>
      </c>
      <c r="Z2" s="87" t="s">
        <v>39</v>
      </c>
      <c r="AB2" s="107">
        <f>$J88</f>
        <v>0</v>
      </c>
    </row>
    <row r="3" spans="1:36" ht="13.5" thickBot="1" x14ac:dyDescent="0.25">
      <c r="A3" s="108" t="s">
        <v>158</v>
      </c>
      <c r="B3" s="108" t="s">
        <v>159</v>
      </c>
      <c r="C3" s="109" t="s">
        <v>4</v>
      </c>
      <c r="D3" s="137" t="s">
        <v>173</v>
      </c>
      <c r="E3" s="109" t="s">
        <v>153</v>
      </c>
      <c r="F3" s="109" t="s">
        <v>170</v>
      </c>
      <c r="G3" s="138" t="s">
        <v>156</v>
      </c>
      <c r="H3" s="109" t="s">
        <v>174</v>
      </c>
      <c r="I3" s="109" t="s">
        <v>171</v>
      </c>
      <c r="J3" s="110" t="s">
        <v>5</v>
      </c>
      <c r="K3" s="109" t="s">
        <v>0</v>
      </c>
      <c r="L3" s="111" t="s">
        <v>6</v>
      </c>
      <c r="M3" s="112" t="s">
        <v>7</v>
      </c>
      <c r="N3" s="59"/>
      <c r="O3" s="113" t="s">
        <v>21</v>
      </c>
      <c r="P3" s="59"/>
      <c r="Q3" s="110" t="s">
        <v>8</v>
      </c>
      <c r="R3" s="113" t="s">
        <v>9</v>
      </c>
      <c r="S3" s="61"/>
      <c r="T3" s="113" t="s">
        <v>10</v>
      </c>
      <c r="U3" s="68" t="s">
        <v>160</v>
      </c>
      <c r="V3" s="113" t="s">
        <v>161</v>
      </c>
      <c r="W3" s="61"/>
      <c r="X3" s="114" t="s">
        <v>37</v>
      </c>
      <c r="Y3" s="113" t="s">
        <v>23</v>
      </c>
      <c r="Z3" s="113" t="s">
        <v>40</v>
      </c>
      <c r="AA3" s="63"/>
      <c r="AB3" s="113" t="s">
        <v>22</v>
      </c>
      <c r="AC3" s="30" t="s">
        <v>24</v>
      </c>
      <c r="AD3" s="82" t="s">
        <v>25</v>
      </c>
      <c r="AE3" s="115" t="s">
        <v>26</v>
      </c>
      <c r="AF3" s="82" t="s">
        <v>83</v>
      </c>
      <c r="AG3" s="116" t="s">
        <v>12</v>
      </c>
      <c r="AH3" s="117" t="s">
        <v>13</v>
      </c>
      <c r="AI3" s="116" t="s">
        <v>14</v>
      </c>
      <c r="AJ3" s="117" t="s">
        <v>15</v>
      </c>
    </row>
    <row r="4" spans="1:36" ht="13.5" thickTop="1" x14ac:dyDescent="0.2">
      <c r="M4" s="57" t="s">
        <v>32</v>
      </c>
      <c r="N4" s="118" t="str">
        <f t="shared" ref="N4:N57" si="0">IF(L4&gt;0,IF(ROUND(J4*L4,0)&lt;&gt;M4,"E",""),"")</f>
        <v/>
      </c>
      <c r="O4" s="57" t="s">
        <v>32</v>
      </c>
      <c r="P4" s="118" t="str">
        <f t="shared" ref="P4:P57" si="1">IF(ROUND(M4*O$2,0)&lt;&gt;O4,"E","")</f>
        <v/>
      </c>
      <c r="R4" s="57" t="s">
        <v>32</v>
      </c>
      <c r="S4" s="119" t="str">
        <f t="shared" ref="S4:S9" si="2">IF(Q4&gt;0,IF(ROUND(J4*Q4,0)&lt;&gt;R4,"E",""),"")</f>
        <v/>
      </c>
      <c r="V4" s="57" t="s">
        <v>32</v>
      </c>
      <c r="W4" s="119" t="str">
        <f t="shared" ref="W4:W57" si="3">IF(U4&gt;0,IF(ROUND(J4*U4,0)&lt;&gt;V4,"E",""),"")</f>
        <v/>
      </c>
      <c r="Y4" s="57" t="s">
        <v>32</v>
      </c>
      <c r="AA4" s="120" t="str">
        <f t="shared" ref="AA4:AA57" si="4">IF(ROUND(O4+R4+T4+V4,2)&lt;&gt;Y4,"E","")</f>
        <v/>
      </c>
      <c r="AB4" s="45">
        <f t="shared" ref="AB4:AB12" si="5">IF($Y$2&gt;0,((Y4/$Y$2)*$AB$2),0)</f>
        <v>0</v>
      </c>
      <c r="AC4" s="45">
        <f t="shared" ref="AC4:AC57" si="6">Y4+AB4</f>
        <v>0</v>
      </c>
      <c r="AD4" s="85">
        <f t="shared" ref="AD4:AD57" si="7">J4</f>
        <v>0</v>
      </c>
      <c r="AE4" s="85">
        <f t="shared" ref="AE4:AE57" si="8">IF(AD4&gt;0,AC4/AD4,0)</f>
        <v>0</v>
      </c>
      <c r="AF4" s="48"/>
      <c r="AH4" s="45">
        <f t="shared" ref="AH4:AH57" si="9">ROUND(J4*AG4,0)</f>
        <v>0</v>
      </c>
      <c r="AJ4" s="45">
        <f t="shared" ref="AJ4:AJ57" si="10">ROUND(AH4*AI4*0.01,0)</f>
        <v>0</v>
      </c>
    </row>
    <row r="5" spans="1:36" x14ac:dyDescent="0.2">
      <c r="C5" s="103" t="s">
        <v>177</v>
      </c>
      <c r="M5" s="57" t="s">
        <v>32</v>
      </c>
      <c r="N5" s="118" t="str">
        <f t="shared" si="0"/>
        <v/>
      </c>
      <c r="O5" s="57" t="s">
        <v>32</v>
      </c>
      <c r="P5" s="118" t="str">
        <f t="shared" si="1"/>
        <v/>
      </c>
      <c r="R5" s="57" t="s">
        <v>32</v>
      </c>
      <c r="S5" s="119" t="str">
        <f t="shared" si="2"/>
        <v/>
      </c>
      <c r="V5" s="57" t="s">
        <v>32</v>
      </c>
      <c r="W5" s="119" t="str">
        <f t="shared" si="3"/>
        <v/>
      </c>
      <c r="Y5" s="57" t="s">
        <v>32</v>
      </c>
      <c r="AA5" s="120" t="str">
        <f t="shared" si="4"/>
        <v/>
      </c>
      <c r="AB5" s="45">
        <f t="shared" si="5"/>
        <v>0</v>
      </c>
      <c r="AC5" s="45">
        <f t="shared" si="6"/>
        <v>0</v>
      </c>
      <c r="AD5" s="85">
        <f t="shared" si="7"/>
        <v>0</v>
      </c>
      <c r="AE5" s="85">
        <f t="shared" si="8"/>
        <v>0</v>
      </c>
      <c r="AF5" s="48"/>
      <c r="AH5" s="45">
        <f t="shared" si="9"/>
        <v>0</v>
      </c>
      <c r="AJ5" s="45">
        <f t="shared" si="10"/>
        <v>0</v>
      </c>
    </row>
    <row r="6" spans="1:36" x14ac:dyDescent="0.2">
      <c r="A6" s="55" t="s">
        <v>162</v>
      </c>
      <c r="B6" s="121" t="s">
        <v>163</v>
      </c>
      <c r="C6" s="142" t="s">
        <v>164</v>
      </c>
      <c r="D6" s="139">
        <v>1</v>
      </c>
      <c r="E6" s="141">
        <v>11</v>
      </c>
      <c r="F6" s="139">
        <v>67</v>
      </c>
      <c r="G6" s="140">
        <v>1.05</v>
      </c>
      <c r="H6" s="139">
        <v>14.8</v>
      </c>
      <c r="I6" s="139">
        <f>1/2000</f>
        <v>5.0000000000000001E-4</v>
      </c>
      <c r="J6" s="144">
        <f>D6*E6*F6*G6*H6*I6</f>
        <v>5.726490000000001</v>
      </c>
      <c r="K6" s="56" t="s">
        <v>172</v>
      </c>
      <c r="M6" s="45">
        <f t="shared" ref="M6:M57" si="11">ROUND(J6*L6,0)</f>
        <v>0</v>
      </c>
      <c r="N6" s="58" t="str">
        <f t="shared" si="0"/>
        <v/>
      </c>
      <c r="O6" s="45">
        <f t="shared" ref="O6:O12" si="12">ROUND($O$2*M6,0)</f>
        <v>0</v>
      </c>
      <c r="P6" s="58" t="str">
        <f t="shared" si="1"/>
        <v/>
      </c>
      <c r="R6" s="45">
        <f t="shared" ref="R6:R57" si="13">ROUND(J6*Q6,0)</f>
        <v>0</v>
      </c>
      <c r="S6" s="60" t="str">
        <f t="shared" si="2"/>
        <v/>
      </c>
      <c r="V6" s="45">
        <f t="shared" ref="V6:V57" si="14">ROUND(J6*U6,0)</f>
        <v>0</v>
      </c>
      <c r="W6" s="60" t="str">
        <f t="shared" si="3"/>
        <v/>
      </c>
      <c r="Y6" s="45">
        <f t="shared" ref="Y6:Y57" si="15">ROUND(SUM(O6+R6+T6+V6,0),2)</f>
        <v>0</v>
      </c>
      <c r="AA6" s="64" t="str">
        <f t="shared" si="4"/>
        <v/>
      </c>
      <c r="AB6" s="45">
        <f t="shared" si="5"/>
        <v>0</v>
      </c>
      <c r="AC6" s="45">
        <f t="shared" si="6"/>
        <v>0</v>
      </c>
      <c r="AD6" s="85">
        <f t="shared" si="7"/>
        <v>5.726490000000001</v>
      </c>
      <c r="AE6" s="85">
        <f t="shared" si="8"/>
        <v>0</v>
      </c>
      <c r="AF6" s="48"/>
      <c r="AH6" s="45">
        <f t="shared" si="9"/>
        <v>0</v>
      </c>
      <c r="AJ6" s="45">
        <f t="shared" si="10"/>
        <v>0</v>
      </c>
    </row>
    <row r="7" spans="1:36" x14ac:dyDescent="0.2">
      <c r="A7" s="55" t="s">
        <v>162</v>
      </c>
      <c r="B7" s="55" t="s">
        <v>166</v>
      </c>
      <c r="C7" s="142" t="s">
        <v>165</v>
      </c>
      <c r="D7" s="86">
        <v>447</v>
      </c>
      <c r="E7" s="141">
        <v>1</v>
      </c>
      <c r="F7" s="86">
        <v>1</v>
      </c>
      <c r="G7" s="136">
        <v>1.05</v>
      </c>
      <c r="H7" s="139">
        <v>50</v>
      </c>
      <c r="I7" s="139">
        <v>5.0000000000000001E-4</v>
      </c>
      <c r="J7" s="144">
        <f>D7*E7*F7*G7*H7*I7</f>
        <v>11.733750000000001</v>
      </c>
      <c r="K7" s="56" t="s">
        <v>172</v>
      </c>
      <c r="M7" s="45">
        <f t="shared" si="11"/>
        <v>0</v>
      </c>
      <c r="N7" s="58" t="str">
        <f t="shared" si="0"/>
        <v/>
      </c>
      <c r="O7" s="45">
        <f t="shared" si="12"/>
        <v>0</v>
      </c>
      <c r="P7" s="58" t="str">
        <f t="shared" si="1"/>
        <v/>
      </c>
      <c r="R7" s="45">
        <f t="shared" si="13"/>
        <v>0</v>
      </c>
      <c r="S7" s="60" t="str">
        <f t="shared" si="2"/>
        <v/>
      </c>
      <c r="V7" s="45">
        <f t="shared" si="14"/>
        <v>0</v>
      </c>
      <c r="W7" s="60" t="str">
        <f t="shared" si="3"/>
        <v/>
      </c>
      <c r="Y7" s="45">
        <f>ROUND(SUM(O7+R7+T7+V7,0),2)</f>
        <v>0</v>
      </c>
      <c r="AA7" s="64" t="str">
        <f t="shared" si="4"/>
        <v/>
      </c>
      <c r="AB7" s="45">
        <f t="shared" si="5"/>
        <v>0</v>
      </c>
      <c r="AC7" s="45">
        <f t="shared" si="6"/>
        <v>0</v>
      </c>
      <c r="AD7" s="85">
        <f t="shared" si="7"/>
        <v>11.733750000000001</v>
      </c>
      <c r="AE7" s="85">
        <f t="shared" si="8"/>
        <v>0</v>
      </c>
      <c r="AF7" s="48"/>
      <c r="AH7" s="45">
        <f t="shared" si="9"/>
        <v>0</v>
      </c>
      <c r="AJ7" s="45">
        <f t="shared" si="10"/>
        <v>0</v>
      </c>
    </row>
    <row r="8" spans="1:36" x14ac:dyDescent="0.2">
      <c r="A8" s="55" t="s">
        <v>162</v>
      </c>
      <c r="B8" s="55" t="s">
        <v>167</v>
      </c>
      <c r="C8" s="142" t="s">
        <v>165</v>
      </c>
      <c r="D8" s="86">
        <v>44</v>
      </c>
      <c r="E8" s="86">
        <v>1</v>
      </c>
      <c r="F8" s="86">
        <v>1</v>
      </c>
      <c r="G8" s="136">
        <v>1.05</v>
      </c>
      <c r="H8" s="139">
        <v>22</v>
      </c>
      <c r="I8" s="139">
        <v>5.0000000000000001E-4</v>
      </c>
      <c r="J8" s="144">
        <f t="shared" ref="J8:J11" si="16">D8*E8*F8*G8*H8*I8</f>
        <v>0.5082000000000001</v>
      </c>
      <c r="K8" s="56" t="s">
        <v>172</v>
      </c>
      <c r="M8" s="45">
        <f t="shared" si="11"/>
        <v>0</v>
      </c>
      <c r="N8" s="58" t="str">
        <f t="shared" si="0"/>
        <v/>
      </c>
      <c r="O8" s="45">
        <f t="shared" si="12"/>
        <v>0</v>
      </c>
      <c r="P8" s="58" t="str">
        <f t="shared" si="1"/>
        <v/>
      </c>
      <c r="R8" s="45">
        <f t="shared" si="13"/>
        <v>0</v>
      </c>
      <c r="S8" s="60" t="str">
        <f t="shared" si="2"/>
        <v/>
      </c>
      <c r="V8" s="45">
        <f t="shared" si="14"/>
        <v>0</v>
      </c>
      <c r="W8" s="60" t="str">
        <f t="shared" si="3"/>
        <v/>
      </c>
      <c r="Y8" s="45">
        <f t="shared" si="15"/>
        <v>0</v>
      </c>
      <c r="AA8" s="64" t="str">
        <f t="shared" si="4"/>
        <v/>
      </c>
      <c r="AB8" s="45">
        <f t="shared" si="5"/>
        <v>0</v>
      </c>
      <c r="AC8" s="45">
        <f t="shared" si="6"/>
        <v>0</v>
      </c>
      <c r="AD8" s="85">
        <f t="shared" si="7"/>
        <v>0.5082000000000001</v>
      </c>
      <c r="AE8" s="85">
        <f t="shared" si="8"/>
        <v>0</v>
      </c>
      <c r="AF8" s="48"/>
      <c r="AH8" s="45">
        <f t="shared" si="9"/>
        <v>0</v>
      </c>
      <c r="AJ8" s="45">
        <f t="shared" si="10"/>
        <v>0</v>
      </c>
    </row>
    <row r="9" spans="1:36" x14ac:dyDescent="0.2">
      <c r="A9" s="55" t="s">
        <v>162</v>
      </c>
      <c r="B9" s="55" t="s">
        <v>168</v>
      </c>
      <c r="C9" s="142" t="s">
        <v>165</v>
      </c>
      <c r="D9" s="86">
        <v>1221</v>
      </c>
      <c r="E9" s="86">
        <v>1</v>
      </c>
      <c r="F9" s="86">
        <v>1</v>
      </c>
      <c r="G9" s="136">
        <v>1.05</v>
      </c>
      <c r="H9" s="139">
        <v>50</v>
      </c>
      <c r="I9" s="139">
        <v>5.0000000000000001E-4</v>
      </c>
      <c r="J9" s="144">
        <f t="shared" si="16"/>
        <v>32.051250000000003</v>
      </c>
      <c r="K9" s="56" t="s">
        <v>172</v>
      </c>
      <c r="M9" s="45">
        <f t="shared" si="11"/>
        <v>0</v>
      </c>
      <c r="N9" s="58" t="str">
        <f t="shared" si="0"/>
        <v/>
      </c>
      <c r="O9" s="45">
        <f t="shared" si="12"/>
        <v>0</v>
      </c>
      <c r="P9" s="58" t="str">
        <f t="shared" si="1"/>
        <v/>
      </c>
      <c r="R9" s="45">
        <f t="shared" si="13"/>
        <v>0</v>
      </c>
      <c r="S9" s="60" t="str">
        <f t="shared" si="2"/>
        <v/>
      </c>
      <c r="V9" s="45">
        <f t="shared" si="14"/>
        <v>0</v>
      </c>
      <c r="W9" s="60" t="str">
        <f t="shared" si="3"/>
        <v/>
      </c>
      <c r="Y9" s="45">
        <f t="shared" si="15"/>
        <v>0</v>
      </c>
      <c r="AA9" s="64" t="str">
        <f t="shared" si="4"/>
        <v/>
      </c>
      <c r="AB9" s="45">
        <f t="shared" si="5"/>
        <v>0</v>
      </c>
      <c r="AC9" s="45">
        <f t="shared" si="6"/>
        <v>0</v>
      </c>
      <c r="AD9" s="85">
        <f t="shared" si="7"/>
        <v>32.051250000000003</v>
      </c>
      <c r="AE9" s="85">
        <f t="shared" si="8"/>
        <v>0</v>
      </c>
      <c r="AF9" s="48"/>
      <c r="AH9" s="45">
        <f t="shared" si="9"/>
        <v>0</v>
      </c>
      <c r="AJ9" s="45">
        <f t="shared" si="10"/>
        <v>0</v>
      </c>
    </row>
    <row r="10" spans="1:36" x14ac:dyDescent="0.2">
      <c r="C10" s="142"/>
      <c r="H10" s="139"/>
      <c r="I10" s="139"/>
      <c r="J10" s="144">
        <f t="shared" si="16"/>
        <v>0</v>
      </c>
      <c r="M10" s="45">
        <f t="shared" si="11"/>
        <v>0</v>
      </c>
      <c r="N10" s="58" t="str">
        <f t="shared" si="0"/>
        <v/>
      </c>
      <c r="O10" s="45">
        <f t="shared" si="12"/>
        <v>0</v>
      </c>
      <c r="R10" s="45">
        <f t="shared" si="13"/>
        <v>0</v>
      </c>
      <c r="V10" s="45">
        <f t="shared" si="14"/>
        <v>0</v>
      </c>
      <c r="W10" s="60" t="str">
        <f t="shared" si="3"/>
        <v/>
      </c>
      <c r="Y10" s="45">
        <f t="shared" si="15"/>
        <v>0</v>
      </c>
      <c r="AA10" s="64" t="str">
        <f t="shared" si="4"/>
        <v/>
      </c>
      <c r="AB10" s="45">
        <f t="shared" si="5"/>
        <v>0</v>
      </c>
      <c r="AC10" s="45">
        <f t="shared" si="6"/>
        <v>0</v>
      </c>
      <c r="AD10" s="85">
        <f t="shared" si="7"/>
        <v>0</v>
      </c>
      <c r="AE10" s="85">
        <f t="shared" si="8"/>
        <v>0</v>
      </c>
      <c r="AF10" s="48"/>
      <c r="AH10" s="45">
        <f t="shared" si="9"/>
        <v>0</v>
      </c>
      <c r="AJ10" s="45">
        <f t="shared" si="10"/>
        <v>0</v>
      </c>
    </row>
    <row r="11" spans="1:36" x14ac:dyDescent="0.2">
      <c r="C11" s="142"/>
      <c r="H11" s="139"/>
      <c r="I11" s="139"/>
      <c r="J11" s="144">
        <f t="shared" si="16"/>
        <v>0</v>
      </c>
      <c r="M11" s="45">
        <f t="shared" si="11"/>
        <v>0</v>
      </c>
      <c r="N11" s="58" t="str">
        <f t="shared" si="0"/>
        <v/>
      </c>
      <c r="O11" s="45">
        <f t="shared" si="12"/>
        <v>0</v>
      </c>
      <c r="P11" s="58" t="str">
        <f t="shared" ref="P11" si="17">IF(ROUND(M11*O$2,0)&lt;&gt;O11,"E","")</f>
        <v/>
      </c>
      <c r="R11" s="45">
        <f t="shared" si="13"/>
        <v>0</v>
      </c>
      <c r="S11" s="60" t="str">
        <f t="shared" ref="S11:S29" si="18">IF(Q11&gt;0,IF(ROUND(J11*Q11,0)&lt;&gt;R11,"E",""),"")</f>
        <v/>
      </c>
      <c r="V11" s="45">
        <f t="shared" si="14"/>
        <v>0</v>
      </c>
      <c r="W11" s="60" t="str">
        <f t="shared" si="3"/>
        <v/>
      </c>
      <c r="Y11" s="45">
        <f t="shared" si="15"/>
        <v>0</v>
      </c>
      <c r="AA11" s="64" t="str">
        <f t="shared" si="4"/>
        <v/>
      </c>
      <c r="AB11" s="45">
        <f t="shared" si="5"/>
        <v>0</v>
      </c>
      <c r="AC11" s="45">
        <f t="shared" si="6"/>
        <v>0</v>
      </c>
      <c r="AD11" s="85">
        <f t="shared" si="7"/>
        <v>0</v>
      </c>
      <c r="AE11" s="85">
        <f t="shared" si="8"/>
        <v>0</v>
      </c>
      <c r="AF11" s="48"/>
      <c r="AH11" s="45">
        <f t="shared" si="9"/>
        <v>0</v>
      </c>
      <c r="AJ11" s="45">
        <f t="shared" si="10"/>
        <v>0</v>
      </c>
    </row>
    <row r="12" spans="1:36" x14ac:dyDescent="0.2">
      <c r="C12" s="142"/>
      <c r="H12" s="139"/>
      <c r="I12" s="146" t="s">
        <v>178</v>
      </c>
      <c r="J12" s="144">
        <f>SUM(J6:J11)</f>
        <v>50.019690000000004</v>
      </c>
      <c r="K12" s="56" t="s">
        <v>172</v>
      </c>
      <c r="M12" s="45">
        <f t="shared" si="11"/>
        <v>0</v>
      </c>
      <c r="N12" s="58" t="str">
        <f t="shared" si="0"/>
        <v/>
      </c>
      <c r="O12" s="45">
        <f t="shared" si="12"/>
        <v>0</v>
      </c>
      <c r="P12" s="58" t="str">
        <f>IF(ROUND(M12*O$2,0)&lt;&gt;O12,"E","")</f>
        <v/>
      </c>
      <c r="R12" s="45">
        <f t="shared" si="13"/>
        <v>0</v>
      </c>
      <c r="S12" s="60" t="str">
        <f t="shared" si="18"/>
        <v/>
      </c>
      <c r="V12" s="45">
        <f t="shared" si="14"/>
        <v>0</v>
      </c>
      <c r="W12" s="60" t="str">
        <f t="shared" si="3"/>
        <v/>
      </c>
      <c r="Y12" s="45">
        <f t="shared" si="15"/>
        <v>0</v>
      </c>
      <c r="AA12" s="64" t="str">
        <f t="shared" si="4"/>
        <v/>
      </c>
      <c r="AB12" s="45">
        <f t="shared" si="5"/>
        <v>0</v>
      </c>
      <c r="AC12" s="45">
        <f t="shared" si="6"/>
        <v>0</v>
      </c>
      <c r="AD12" s="85">
        <f t="shared" si="7"/>
        <v>50.019690000000004</v>
      </c>
      <c r="AE12" s="85">
        <f t="shared" si="8"/>
        <v>0</v>
      </c>
      <c r="AF12" s="48"/>
      <c r="AH12" s="45">
        <f t="shared" si="9"/>
        <v>0</v>
      </c>
      <c r="AJ12" s="45">
        <f t="shared" si="10"/>
        <v>0</v>
      </c>
    </row>
    <row r="13" spans="1:36" x14ac:dyDescent="0.2">
      <c r="C13" s="142"/>
      <c r="H13" s="139"/>
      <c r="I13" s="139"/>
      <c r="J13" s="144"/>
      <c r="M13" s="45"/>
      <c r="AA13" s="64"/>
      <c r="AB13" s="45"/>
      <c r="AC13" s="45"/>
      <c r="AD13" s="85"/>
      <c r="AE13" s="85"/>
      <c r="AF13" s="48"/>
    </row>
    <row r="14" spans="1:36" x14ac:dyDescent="0.2">
      <c r="H14" s="139"/>
      <c r="I14" s="139"/>
      <c r="J14" s="144"/>
      <c r="M14" s="45"/>
      <c r="AA14" s="64"/>
      <c r="AB14" s="45"/>
      <c r="AC14" s="45"/>
      <c r="AD14" s="85"/>
      <c r="AE14" s="85"/>
      <c r="AF14" s="48"/>
    </row>
    <row r="15" spans="1:36" x14ac:dyDescent="0.2">
      <c r="C15" s="143" t="s">
        <v>169</v>
      </c>
      <c r="H15" s="139"/>
      <c r="I15" s="139"/>
      <c r="J15" s="144"/>
      <c r="M15" s="45"/>
      <c r="AA15" s="64"/>
      <c r="AB15" s="45"/>
      <c r="AC15" s="45"/>
      <c r="AD15" s="85"/>
      <c r="AE15" s="85"/>
      <c r="AF15" s="48"/>
    </row>
    <row r="16" spans="1:36" x14ac:dyDescent="0.2">
      <c r="A16" s="55" t="s">
        <v>162</v>
      </c>
      <c r="B16" s="121" t="s">
        <v>163</v>
      </c>
      <c r="C16" s="142" t="s">
        <v>164</v>
      </c>
      <c r="D16" s="86">
        <v>1</v>
      </c>
      <c r="E16" s="86">
        <v>11</v>
      </c>
      <c r="F16" s="86">
        <v>4</v>
      </c>
      <c r="G16" s="136">
        <v>1.05</v>
      </c>
      <c r="H16" s="139">
        <v>14.8</v>
      </c>
      <c r="I16" s="139">
        <v>5.0000000000000001E-4</v>
      </c>
      <c r="J16" s="144">
        <f t="shared" ref="J16:J57" si="19">D16*E16*F16*G16*H16*I16</f>
        <v>0.34188000000000007</v>
      </c>
      <c r="K16" s="56" t="s">
        <v>172</v>
      </c>
      <c r="M16" s="45">
        <f t="shared" si="11"/>
        <v>0</v>
      </c>
      <c r="N16" s="58" t="str">
        <f t="shared" si="0"/>
        <v/>
      </c>
      <c r="O16" s="45">
        <f t="shared" ref="O16:O57" si="20">ROUND($O$2*M16,0)</f>
        <v>0</v>
      </c>
      <c r="P16" s="58" t="str">
        <f t="shared" ref="P16:P19" si="21">IF(ROUND(M16*O$2,0)&lt;&gt;O16,"E","")</f>
        <v/>
      </c>
      <c r="R16" s="45">
        <f t="shared" si="13"/>
        <v>0</v>
      </c>
      <c r="S16" s="60" t="str">
        <f t="shared" si="18"/>
        <v/>
      </c>
      <c r="V16" s="45">
        <f t="shared" si="14"/>
        <v>0</v>
      </c>
      <c r="W16" s="60" t="str">
        <f t="shared" si="3"/>
        <v/>
      </c>
      <c r="Y16" s="45">
        <f t="shared" si="15"/>
        <v>0</v>
      </c>
      <c r="AA16" s="64" t="str">
        <f t="shared" si="4"/>
        <v/>
      </c>
      <c r="AB16" s="45">
        <f t="shared" ref="AB16:AB57" si="22">IF($Y$2&gt;0,((Y16/$Y$2)*$AB$2),0)</f>
        <v>0</v>
      </c>
      <c r="AC16" s="45">
        <f t="shared" si="6"/>
        <v>0</v>
      </c>
      <c r="AD16" s="85">
        <f t="shared" si="7"/>
        <v>0.34188000000000007</v>
      </c>
      <c r="AE16" s="85">
        <f t="shared" si="8"/>
        <v>0</v>
      </c>
      <c r="AF16" s="48"/>
      <c r="AH16" s="45">
        <f t="shared" si="9"/>
        <v>0</v>
      </c>
      <c r="AJ16" s="45">
        <f t="shared" si="10"/>
        <v>0</v>
      </c>
    </row>
    <row r="17" spans="1:36" x14ac:dyDescent="0.2">
      <c r="A17" s="55" t="s">
        <v>162</v>
      </c>
      <c r="B17" s="55" t="s">
        <v>166</v>
      </c>
      <c r="C17" s="142" t="s">
        <v>165</v>
      </c>
      <c r="D17" s="86">
        <v>53</v>
      </c>
      <c r="E17" s="86">
        <v>1</v>
      </c>
      <c r="F17" s="86">
        <v>1</v>
      </c>
      <c r="G17" s="136">
        <v>1.05</v>
      </c>
      <c r="H17" s="86">
        <v>50</v>
      </c>
      <c r="I17" s="86">
        <v>5.0000000000000001E-4</v>
      </c>
      <c r="J17" s="144">
        <f t="shared" si="19"/>
        <v>1.3912500000000003</v>
      </c>
      <c r="K17" s="56" t="s">
        <v>172</v>
      </c>
      <c r="M17" s="45">
        <f t="shared" si="11"/>
        <v>0</v>
      </c>
      <c r="N17" s="58" t="str">
        <f t="shared" si="0"/>
        <v/>
      </c>
      <c r="O17" s="45">
        <f t="shared" si="20"/>
        <v>0</v>
      </c>
      <c r="P17" s="58" t="str">
        <f t="shared" si="21"/>
        <v/>
      </c>
      <c r="R17" s="45">
        <f t="shared" si="13"/>
        <v>0</v>
      </c>
      <c r="S17" s="60" t="str">
        <f t="shared" si="18"/>
        <v/>
      </c>
      <c r="V17" s="45">
        <f t="shared" si="14"/>
        <v>0</v>
      </c>
      <c r="W17" s="60" t="str">
        <f t="shared" si="3"/>
        <v/>
      </c>
      <c r="Y17" s="45">
        <f t="shared" si="15"/>
        <v>0</v>
      </c>
      <c r="AA17" s="64" t="str">
        <f t="shared" si="4"/>
        <v/>
      </c>
      <c r="AB17" s="45">
        <f t="shared" si="22"/>
        <v>0</v>
      </c>
      <c r="AC17" s="45">
        <f t="shared" si="6"/>
        <v>0</v>
      </c>
      <c r="AD17" s="85">
        <f t="shared" si="7"/>
        <v>1.3912500000000003</v>
      </c>
      <c r="AE17" s="85">
        <f t="shared" si="8"/>
        <v>0</v>
      </c>
      <c r="AF17" s="48"/>
      <c r="AH17" s="45">
        <f t="shared" si="9"/>
        <v>0</v>
      </c>
      <c r="AJ17" s="45">
        <f t="shared" si="10"/>
        <v>0</v>
      </c>
    </row>
    <row r="18" spans="1:36" x14ac:dyDescent="0.2">
      <c r="C18" s="121"/>
      <c r="D18" s="87"/>
      <c r="J18" s="144">
        <f t="shared" si="19"/>
        <v>0</v>
      </c>
      <c r="M18" s="45">
        <f t="shared" si="11"/>
        <v>0</v>
      </c>
      <c r="N18" s="58" t="str">
        <f t="shared" si="0"/>
        <v/>
      </c>
      <c r="O18" s="45">
        <f t="shared" si="20"/>
        <v>0</v>
      </c>
      <c r="P18" s="58" t="str">
        <f t="shared" si="21"/>
        <v/>
      </c>
      <c r="R18" s="45">
        <f t="shared" si="13"/>
        <v>0</v>
      </c>
      <c r="S18" s="60" t="str">
        <f t="shared" si="18"/>
        <v/>
      </c>
      <c r="V18" s="45">
        <f t="shared" si="14"/>
        <v>0</v>
      </c>
      <c r="W18" s="60" t="str">
        <f t="shared" si="3"/>
        <v/>
      </c>
      <c r="Y18" s="45">
        <f t="shared" si="15"/>
        <v>0</v>
      </c>
      <c r="AA18" s="64" t="str">
        <f t="shared" si="4"/>
        <v/>
      </c>
      <c r="AB18" s="45">
        <f t="shared" si="22"/>
        <v>0</v>
      </c>
      <c r="AC18" s="45">
        <f t="shared" si="6"/>
        <v>0</v>
      </c>
      <c r="AD18" s="85">
        <f t="shared" si="7"/>
        <v>0</v>
      </c>
      <c r="AE18" s="85">
        <f t="shared" si="8"/>
        <v>0</v>
      </c>
      <c r="AF18" s="48"/>
      <c r="AH18" s="45">
        <f t="shared" si="9"/>
        <v>0</v>
      </c>
      <c r="AJ18" s="45">
        <f t="shared" si="10"/>
        <v>0</v>
      </c>
    </row>
    <row r="19" spans="1:36" x14ac:dyDescent="0.2">
      <c r="C19" s="121"/>
      <c r="D19" s="87"/>
      <c r="J19" s="144">
        <f t="shared" si="19"/>
        <v>0</v>
      </c>
      <c r="M19" s="45">
        <f t="shared" si="11"/>
        <v>0</v>
      </c>
      <c r="N19" s="58" t="str">
        <f t="shared" si="0"/>
        <v/>
      </c>
      <c r="O19" s="45">
        <f t="shared" si="20"/>
        <v>0</v>
      </c>
      <c r="P19" s="58" t="str">
        <f t="shared" si="21"/>
        <v/>
      </c>
      <c r="R19" s="45">
        <f t="shared" si="13"/>
        <v>0</v>
      </c>
      <c r="S19" s="60" t="str">
        <f t="shared" si="18"/>
        <v/>
      </c>
      <c r="V19" s="45">
        <f t="shared" si="14"/>
        <v>0</v>
      </c>
      <c r="W19" s="60" t="str">
        <f t="shared" si="3"/>
        <v/>
      </c>
      <c r="Y19" s="45">
        <f t="shared" si="15"/>
        <v>0</v>
      </c>
      <c r="AA19" s="64" t="str">
        <f t="shared" si="4"/>
        <v/>
      </c>
      <c r="AB19" s="45">
        <f t="shared" si="22"/>
        <v>0</v>
      </c>
      <c r="AC19" s="45">
        <f t="shared" si="6"/>
        <v>0</v>
      </c>
      <c r="AD19" s="85">
        <f t="shared" si="7"/>
        <v>0</v>
      </c>
      <c r="AE19" s="85">
        <f t="shared" si="8"/>
        <v>0</v>
      </c>
      <c r="AF19" s="48"/>
      <c r="AH19" s="45">
        <f t="shared" si="9"/>
        <v>0</v>
      </c>
      <c r="AJ19" s="45">
        <f t="shared" si="10"/>
        <v>0</v>
      </c>
    </row>
    <row r="20" spans="1:36" x14ac:dyDescent="0.2">
      <c r="C20" s="121"/>
      <c r="D20" s="87"/>
      <c r="J20" s="144">
        <f t="shared" si="19"/>
        <v>0</v>
      </c>
      <c r="M20" s="45">
        <f t="shared" si="11"/>
        <v>0</v>
      </c>
      <c r="N20" s="58" t="str">
        <f t="shared" si="0"/>
        <v/>
      </c>
      <c r="O20" s="45">
        <f t="shared" si="20"/>
        <v>0</v>
      </c>
      <c r="P20" s="58" t="str">
        <f t="shared" si="1"/>
        <v/>
      </c>
      <c r="R20" s="45">
        <f t="shared" si="13"/>
        <v>0</v>
      </c>
      <c r="S20" s="60" t="str">
        <f t="shared" si="18"/>
        <v/>
      </c>
      <c r="V20" s="45">
        <f t="shared" si="14"/>
        <v>0</v>
      </c>
      <c r="W20" s="60" t="str">
        <f t="shared" si="3"/>
        <v/>
      </c>
      <c r="Y20" s="45">
        <f t="shared" si="15"/>
        <v>0</v>
      </c>
      <c r="AA20" s="64" t="str">
        <f t="shared" si="4"/>
        <v/>
      </c>
      <c r="AB20" s="45">
        <f t="shared" si="22"/>
        <v>0</v>
      </c>
      <c r="AC20" s="45">
        <f t="shared" si="6"/>
        <v>0</v>
      </c>
      <c r="AD20" s="85">
        <f t="shared" si="7"/>
        <v>0</v>
      </c>
      <c r="AE20" s="85">
        <f t="shared" si="8"/>
        <v>0</v>
      </c>
      <c r="AF20" s="48"/>
      <c r="AH20" s="45">
        <f t="shared" si="9"/>
        <v>0</v>
      </c>
      <c r="AJ20" s="45">
        <f t="shared" si="10"/>
        <v>0</v>
      </c>
    </row>
    <row r="21" spans="1:36" x14ac:dyDescent="0.2">
      <c r="C21" s="121"/>
      <c r="D21" s="139"/>
      <c r="E21" s="139"/>
      <c r="F21" s="139"/>
      <c r="G21" s="140"/>
      <c r="H21" s="139"/>
      <c r="I21" s="146" t="s">
        <v>179</v>
      </c>
      <c r="J21" s="144">
        <f>SUM(J16:J20)</f>
        <v>1.7331300000000005</v>
      </c>
      <c r="K21" s="56" t="s">
        <v>172</v>
      </c>
      <c r="M21" s="45">
        <f t="shared" si="11"/>
        <v>0</v>
      </c>
      <c r="N21" s="58" t="str">
        <f t="shared" si="0"/>
        <v/>
      </c>
      <c r="O21" s="45">
        <f t="shared" si="20"/>
        <v>0</v>
      </c>
      <c r="P21" s="58" t="str">
        <f t="shared" si="1"/>
        <v/>
      </c>
      <c r="R21" s="45">
        <f t="shared" si="13"/>
        <v>0</v>
      </c>
      <c r="S21" s="60" t="str">
        <f t="shared" si="18"/>
        <v/>
      </c>
      <c r="V21" s="45">
        <f t="shared" si="14"/>
        <v>0</v>
      </c>
      <c r="W21" s="60" t="str">
        <f t="shared" si="3"/>
        <v/>
      </c>
      <c r="Y21" s="45">
        <f t="shared" si="15"/>
        <v>0</v>
      </c>
      <c r="AA21" s="64" t="str">
        <f t="shared" si="4"/>
        <v/>
      </c>
      <c r="AB21" s="45">
        <f t="shared" si="22"/>
        <v>0</v>
      </c>
      <c r="AC21" s="45">
        <f t="shared" si="6"/>
        <v>0</v>
      </c>
      <c r="AD21" s="85">
        <f t="shared" si="7"/>
        <v>1.7331300000000005</v>
      </c>
      <c r="AE21" s="85">
        <f t="shared" si="8"/>
        <v>0</v>
      </c>
      <c r="AF21" s="48"/>
      <c r="AH21" s="45">
        <f t="shared" si="9"/>
        <v>0</v>
      </c>
      <c r="AJ21" s="45">
        <f t="shared" si="10"/>
        <v>0</v>
      </c>
    </row>
    <row r="22" spans="1:36" x14ac:dyDescent="0.2">
      <c r="C22" s="121"/>
      <c r="D22" s="87"/>
      <c r="J22" s="144">
        <f t="shared" si="19"/>
        <v>0</v>
      </c>
      <c r="M22" s="45">
        <f t="shared" si="11"/>
        <v>0</v>
      </c>
      <c r="N22" s="58" t="str">
        <f t="shared" si="0"/>
        <v/>
      </c>
      <c r="O22" s="45">
        <f t="shared" si="20"/>
        <v>0</v>
      </c>
      <c r="P22" s="58" t="str">
        <f t="shared" si="1"/>
        <v/>
      </c>
      <c r="R22" s="45">
        <f t="shared" si="13"/>
        <v>0</v>
      </c>
      <c r="S22" s="60" t="str">
        <f t="shared" si="18"/>
        <v/>
      </c>
      <c r="V22" s="45">
        <f t="shared" si="14"/>
        <v>0</v>
      </c>
      <c r="W22" s="60" t="str">
        <f t="shared" si="3"/>
        <v/>
      </c>
      <c r="Y22" s="45">
        <f t="shared" si="15"/>
        <v>0</v>
      </c>
      <c r="AA22" s="64" t="str">
        <f t="shared" si="4"/>
        <v/>
      </c>
      <c r="AB22" s="45">
        <f t="shared" si="22"/>
        <v>0</v>
      </c>
      <c r="AC22" s="45">
        <f t="shared" si="6"/>
        <v>0</v>
      </c>
      <c r="AD22" s="85">
        <f t="shared" si="7"/>
        <v>0</v>
      </c>
      <c r="AE22" s="85">
        <f t="shared" si="8"/>
        <v>0</v>
      </c>
      <c r="AF22" s="48"/>
      <c r="AH22" s="45">
        <f t="shared" si="9"/>
        <v>0</v>
      </c>
      <c r="AJ22" s="45">
        <f t="shared" si="10"/>
        <v>0</v>
      </c>
    </row>
    <row r="23" spans="1:36" x14ac:dyDescent="0.2">
      <c r="C23" s="121"/>
      <c r="D23" s="87"/>
      <c r="J23" s="144">
        <f t="shared" si="19"/>
        <v>0</v>
      </c>
      <c r="M23" s="45">
        <f t="shared" si="11"/>
        <v>0</v>
      </c>
      <c r="N23" s="58" t="str">
        <f t="shared" si="0"/>
        <v/>
      </c>
      <c r="O23" s="45">
        <f t="shared" si="20"/>
        <v>0</v>
      </c>
      <c r="P23" s="58" t="str">
        <f t="shared" si="1"/>
        <v/>
      </c>
      <c r="R23" s="45">
        <f t="shared" si="13"/>
        <v>0</v>
      </c>
      <c r="S23" s="60" t="str">
        <f t="shared" si="18"/>
        <v/>
      </c>
      <c r="V23" s="45">
        <f t="shared" si="14"/>
        <v>0</v>
      </c>
      <c r="W23" s="60" t="str">
        <f t="shared" si="3"/>
        <v/>
      </c>
      <c r="Y23" s="45">
        <f t="shared" si="15"/>
        <v>0</v>
      </c>
      <c r="AA23" s="64" t="str">
        <f t="shared" si="4"/>
        <v/>
      </c>
      <c r="AB23" s="45">
        <f t="shared" si="22"/>
        <v>0</v>
      </c>
      <c r="AC23" s="45">
        <f t="shared" si="6"/>
        <v>0</v>
      </c>
      <c r="AD23" s="85">
        <f t="shared" si="7"/>
        <v>0</v>
      </c>
      <c r="AE23" s="85">
        <f t="shared" si="8"/>
        <v>0</v>
      </c>
      <c r="AF23" s="48"/>
      <c r="AH23" s="45">
        <f t="shared" si="9"/>
        <v>0</v>
      </c>
      <c r="AJ23" s="45">
        <f t="shared" si="10"/>
        <v>0</v>
      </c>
    </row>
    <row r="24" spans="1:36" x14ac:dyDescent="0.2">
      <c r="C24" s="121"/>
      <c r="D24" s="87"/>
      <c r="J24" s="144">
        <f t="shared" si="19"/>
        <v>0</v>
      </c>
      <c r="M24" s="45">
        <f t="shared" si="11"/>
        <v>0</v>
      </c>
      <c r="N24" s="58" t="str">
        <f t="shared" si="0"/>
        <v/>
      </c>
      <c r="O24" s="45">
        <f t="shared" si="20"/>
        <v>0</v>
      </c>
      <c r="P24" s="58" t="str">
        <f t="shared" si="1"/>
        <v/>
      </c>
      <c r="R24" s="45">
        <f t="shared" si="13"/>
        <v>0</v>
      </c>
      <c r="S24" s="60" t="str">
        <f t="shared" si="18"/>
        <v/>
      </c>
      <c r="V24" s="45">
        <f t="shared" si="14"/>
        <v>0</v>
      </c>
      <c r="W24" s="60" t="str">
        <f t="shared" si="3"/>
        <v/>
      </c>
      <c r="Y24" s="45">
        <f t="shared" si="15"/>
        <v>0</v>
      </c>
      <c r="AA24" s="64" t="str">
        <f t="shared" si="4"/>
        <v/>
      </c>
      <c r="AB24" s="45">
        <f t="shared" si="22"/>
        <v>0</v>
      </c>
      <c r="AC24" s="45">
        <f t="shared" si="6"/>
        <v>0</v>
      </c>
      <c r="AD24" s="85">
        <f t="shared" si="7"/>
        <v>0</v>
      </c>
      <c r="AE24" s="85">
        <f t="shared" si="8"/>
        <v>0</v>
      </c>
      <c r="AF24" s="48"/>
      <c r="AH24" s="45">
        <f t="shared" si="9"/>
        <v>0</v>
      </c>
      <c r="AJ24" s="45">
        <f t="shared" si="10"/>
        <v>0</v>
      </c>
    </row>
    <row r="25" spans="1:36" x14ac:dyDescent="0.2">
      <c r="C25" s="121"/>
      <c r="H25" s="139"/>
      <c r="I25" s="139"/>
      <c r="J25" s="144">
        <f t="shared" si="19"/>
        <v>0</v>
      </c>
      <c r="L25" s="122"/>
      <c r="M25" s="45">
        <f t="shared" si="11"/>
        <v>0</v>
      </c>
      <c r="N25" s="58" t="str">
        <f t="shared" si="0"/>
        <v/>
      </c>
      <c r="O25" s="45">
        <f t="shared" si="20"/>
        <v>0</v>
      </c>
      <c r="P25" s="58" t="str">
        <f t="shared" si="1"/>
        <v/>
      </c>
      <c r="R25" s="45">
        <f t="shared" si="13"/>
        <v>0</v>
      </c>
      <c r="S25" s="60" t="str">
        <f t="shared" si="18"/>
        <v/>
      </c>
      <c r="V25" s="45">
        <f t="shared" si="14"/>
        <v>0</v>
      </c>
      <c r="W25" s="60" t="str">
        <f t="shared" si="3"/>
        <v/>
      </c>
      <c r="Y25" s="45">
        <f t="shared" si="15"/>
        <v>0</v>
      </c>
      <c r="AA25" s="64" t="str">
        <f t="shared" si="4"/>
        <v/>
      </c>
      <c r="AB25" s="45">
        <f t="shared" si="22"/>
        <v>0</v>
      </c>
      <c r="AC25" s="45">
        <f t="shared" si="6"/>
        <v>0</v>
      </c>
      <c r="AD25" s="85">
        <f t="shared" si="7"/>
        <v>0</v>
      </c>
      <c r="AE25" s="85">
        <f t="shared" si="8"/>
        <v>0</v>
      </c>
      <c r="AF25" s="48"/>
      <c r="AH25" s="45">
        <f t="shared" si="9"/>
        <v>0</v>
      </c>
      <c r="AJ25" s="45">
        <f t="shared" si="10"/>
        <v>0</v>
      </c>
    </row>
    <row r="26" spans="1:36" x14ac:dyDescent="0.2">
      <c r="C26" s="121"/>
      <c r="H26" s="139"/>
      <c r="I26" s="139"/>
      <c r="J26" s="144">
        <f t="shared" si="19"/>
        <v>0</v>
      </c>
      <c r="M26" s="45">
        <f t="shared" si="11"/>
        <v>0</v>
      </c>
      <c r="N26" s="58" t="str">
        <f t="shared" si="0"/>
        <v/>
      </c>
      <c r="O26" s="45">
        <f t="shared" si="20"/>
        <v>0</v>
      </c>
      <c r="P26" s="58" t="str">
        <f t="shared" si="1"/>
        <v/>
      </c>
      <c r="R26" s="45">
        <f t="shared" si="13"/>
        <v>0</v>
      </c>
      <c r="S26" s="60" t="str">
        <f t="shared" si="18"/>
        <v/>
      </c>
      <c r="V26" s="45">
        <f t="shared" si="14"/>
        <v>0</v>
      </c>
      <c r="W26" s="60" t="str">
        <f t="shared" si="3"/>
        <v/>
      </c>
      <c r="Y26" s="45">
        <f t="shared" si="15"/>
        <v>0</v>
      </c>
      <c r="AA26" s="64" t="str">
        <f t="shared" si="4"/>
        <v/>
      </c>
      <c r="AB26" s="45">
        <f t="shared" si="22"/>
        <v>0</v>
      </c>
      <c r="AC26" s="45">
        <f t="shared" si="6"/>
        <v>0</v>
      </c>
      <c r="AD26" s="85">
        <f t="shared" si="7"/>
        <v>0</v>
      </c>
      <c r="AE26" s="85">
        <f t="shared" si="8"/>
        <v>0</v>
      </c>
      <c r="AF26" s="48"/>
      <c r="AH26" s="45">
        <f t="shared" si="9"/>
        <v>0</v>
      </c>
      <c r="AJ26" s="45">
        <f t="shared" si="10"/>
        <v>0</v>
      </c>
    </row>
    <row r="27" spans="1:36" x14ac:dyDescent="0.2">
      <c r="C27" s="121"/>
      <c r="H27" s="139"/>
      <c r="I27" s="139"/>
      <c r="J27" s="144">
        <f t="shared" si="19"/>
        <v>0</v>
      </c>
      <c r="M27" s="45">
        <f t="shared" si="11"/>
        <v>0</v>
      </c>
      <c r="N27" s="58" t="str">
        <f t="shared" si="0"/>
        <v/>
      </c>
      <c r="O27" s="45">
        <f t="shared" si="20"/>
        <v>0</v>
      </c>
      <c r="P27" s="58" t="str">
        <f t="shared" si="1"/>
        <v/>
      </c>
      <c r="R27" s="45">
        <f t="shared" si="13"/>
        <v>0</v>
      </c>
      <c r="S27" s="60" t="str">
        <f t="shared" si="18"/>
        <v/>
      </c>
      <c r="V27" s="45">
        <f t="shared" si="14"/>
        <v>0</v>
      </c>
      <c r="W27" s="60" t="str">
        <f t="shared" si="3"/>
        <v/>
      </c>
      <c r="Y27" s="45">
        <f t="shared" si="15"/>
        <v>0</v>
      </c>
      <c r="AA27" s="64" t="str">
        <f t="shared" si="4"/>
        <v/>
      </c>
      <c r="AB27" s="45">
        <f t="shared" si="22"/>
        <v>0</v>
      </c>
      <c r="AC27" s="45">
        <f t="shared" si="6"/>
        <v>0</v>
      </c>
      <c r="AD27" s="85">
        <f t="shared" si="7"/>
        <v>0</v>
      </c>
      <c r="AE27" s="85">
        <f t="shared" si="8"/>
        <v>0</v>
      </c>
      <c r="AF27" s="48"/>
      <c r="AH27" s="45">
        <f t="shared" si="9"/>
        <v>0</v>
      </c>
      <c r="AJ27" s="45">
        <f t="shared" si="10"/>
        <v>0</v>
      </c>
    </row>
    <row r="28" spans="1:36" x14ac:dyDescent="0.2">
      <c r="C28" s="121"/>
      <c r="H28" s="139"/>
      <c r="I28" s="139"/>
      <c r="J28" s="144">
        <f t="shared" si="19"/>
        <v>0</v>
      </c>
      <c r="M28" s="45">
        <f t="shared" si="11"/>
        <v>0</v>
      </c>
      <c r="N28" s="58" t="str">
        <f t="shared" si="0"/>
        <v/>
      </c>
      <c r="O28" s="45">
        <f t="shared" si="20"/>
        <v>0</v>
      </c>
      <c r="P28" s="58" t="str">
        <f t="shared" si="1"/>
        <v/>
      </c>
      <c r="R28" s="45">
        <f t="shared" si="13"/>
        <v>0</v>
      </c>
      <c r="S28" s="60" t="str">
        <f t="shared" si="18"/>
        <v/>
      </c>
      <c r="V28" s="45">
        <f t="shared" si="14"/>
        <v>0</v>
      </c>
      <c r="W28" s="60" t="str">
        <f t="shared" si="3"/>
        <v/>
      </c>
      <c r="Y28" s="45">
        <f t="shared" si="15"/>
        <v>0</v>
      </c>
      <c r="AA28" s="64" t="str">
        <f t="shared" si="4"/>
        <v/>
      </c>
      <c r="AB28" s="45">
        <f t="shared" si="22"/>
        <v>0</v>
      </c>
      <c r="AC28" s="45">
        <f t="shared" si="6"/>
        <v>0</v>
      </c>
      <c r="AD28" s="85">
        <f t="shared" si="7"/>
        <v>0</v>
      </c>
      <c r="AE28" s="85">
        <f t="shared" si="8"/>
        <v>0</v>
      </c>
      <c r="AF28" s="48"/>
      <c r="AH28" s="45">
        <f t="shared" si="9"/>
        <v>0</v>
      </c>
      <c r="AJ28" s="45">
        <f t="shared" si="10"/>
        <v>0</v>
      </c>
    </row>
    <row r="29" spans="1:36" x14ac:dyDescent="0.2">
      <c r="C29" s="121"/>
      <c r="H29" s="139"/>
      <c r="I29" s="139"/>
      <c r="J29" s="144">
        <f t="shared" si="19"/>
        <v>0</v>
      </c>
      <c r="M29" s="45">
        <f t="shared" si="11"/>
        <v>0</v>
      </c>
      <c r="N29" s="58" t="str">
        <f t="shared" si="0"/>
        <v/>
      </c>
      <c r="O29" s="45">
        <f t="shared" si="20"/>
        <v>0</v>
      </c>
      <c r="P29" s="58" t="str">
        <f t="shared" si="1"/>
        <v/>
      </c>
      <c r="R29" s="45">
        <f t="shared" si="13"/>
        <v>0</v>
      </c>
      <c r="S29" s="60" t="str">
        <f t="shared" si="18"/>
        <v/>
      </c>
      <c r="V29" s="45">
        <f t="shared" si="14"/>
        <v>0</v>
      </c>
      <c r="W29" s="60" t="str">
        <f t="shared" si="3"/>
        <v/>
      </c>
      <c r="Y29" s="45">
        <f t="shared" si="15"/>
        <v>0</v>
      </c>
      <c r="AA29" s="64" t="str">
        <f t="shared" si="4"/>
        <v/>
      </c>
      <c r="AB29" s="45">
        <f t="shared" si="22"/>
        <v>0</v>
      </c>
      <c r="AC29" s="45">
        <f t="shared" si="6"/>
        <v>0</v>
      </c>
      <c r="AD29" s="85">
        <f t="shared" si="7"/>
        <v>0</v>
      </c>
      <c r="AE29" s="85">
        <f t="shared" si="8"/>
        <v>0</v>
      </c>
      <c r="AF29" s="48"/>
      <c r="AH29" s="45">
        <f t="shared" si="9"/>
        <v>0</v>
      </c>
      <c r="AJ29" s="45">
        <f t="shared" si="10"/>
        <v>0</v>
      </c>
    </row>
    <row r="30" spans="1:36" x14ac:dyDescent="0.2">
      <c r="C30" s="121"/>
      <c r="H30" s="139"/>
      <c r="I30" s="139"/>
      <c r="J30" s="144">
        <f t="shared" si="19"/>
        <v>0</v>
      </c>
      <c r="M30" s="45">
        <f t="shared" si="11"/>
        <v>0</v>
      </c>
      <c r="N30" s="58" t="str">
        <f t="shared" si="0"/>
        <v/>
      </c>
      <c r="O30" s="45">
        <f t="shared" si="20"/>
        <v>0</v>
      </c>
      <c r="P30" s="58" t="str">
        <f t="shared" si="1"/>
        <v/>
      </c>
      <c r="R30" s="45">
        <f t="shared" si="13"/>
        <v>0</v>
      </c>
      <c r="V30" s="45">
        <f t="shared" si="14"/>
        <v>0</v>
      </c>
      <c r="W30" s="60" t="str">
        <f t="shared" si="3"/>
        <v/>
      </c>
      <c r="Y30" s="45">
        <f t="shared" si="15"/>
        <v>0</v>
      </c>
      <c r="AA30" s="64" t="str">
        <f t="shared" si="4"/>
        <v/>
      </c>
      <c r="AB30" s="45">
        <f t="shared" si="22"/>
        <v>0</v>
      </c>
      <c r="AC30" s="45">
        <f t="shared" si="6"/>
        <v>0</v>
      </c>
      <c r="AD30" s="85">
        <f t="shared" si="7"/>
        <v>0</v>
      </c>
      <c r="AE30" s="85">
        <f t="shared" si="8"/>
        <v>0</v>
      </c>
      <c r="AF30" s="48"/>
      <c r="AH30" s="45">
        <f t="shared" si="9"/>
        <v>0</v>
      </c>
      <c r="AJ30" s="45">
        <f t="shared" si="10"/>
        <v>0</v>
      </c>
    </row>
    <row r="31" spans="1:36" x14ac:dyDescent="0.2">
      <c r="C31" s="121"/>
      <c r="H31" s="139"/>
      <c r="I31" s="139"/>
      <c r="J31" s="144">
        <f t="shared" si="19"/>
        <v>0</v>
      </c>
      <c r="M31" s="45">
        <f t="shared" si="11"/>
        <v>0</v>
      </c>
      <c r="N31" s="58" t="str">
        <f t="shared" si="0"/>
        <v/>
      </c>
      <c r="O31" s="45">
        <f t="shared" si="20"/>
        <v>0</v>
      </c>
      <c r="P31" s="58" t="str">
        <f t="shared" si="1"/>
        <v/>
      </c>
      <c r="R31" s="45">
        <f t="shared" si="13"/>
        <v>0</v>
      </c>
      <c r="S31" s="60" t="str">
        <f>IF(Q31&gt;0,IF(ROUND(J31*Q31,0)&lt;&gt;R31,"E",""),"")</f>
        <v/>
      </c>
      <c r="V31" s="45">
        <f t="shared" si="14"/>
        <v>0</v>
      </c>
      <c r="W31" s="60" t="str">
        <f t="shared" si="3"/>
        <v/>
      </c>
      <c r="Y31" s="45">
        <f t="shared" si="15"/>
        <v>0</v>
      </c>
      <c r="AA31" s="64" t="str">
        <f t="shared" si="4"/>
        <v/>
      </c>
      <c r="AB31" s="45">
        <f t="shared" si="22"/>
        <v>0</v>
      </c>
      <c r="AC31" s="45">
        <f t="shared" si="6"/>
        <v>0</v>
      </c>
      <c r="AD31" s="85">
        <f t="shared" si="7"/>
        <v>0</v>
      </c>
      <c r="AE31" s="85">
        <f t="shared" si="8"/>
        <v>0</v>
      </c>
      <c r="AF31" s="48"/>
      <c r="AH31" s="45">
        <f t="shared" si="9"/>
        <v>0</v>
      </c>
      <c r="AJ31" s="45">
        <f t="shared" si="10"/>
        <v>0</v>
      </c>
    </row>
    <row r="32" spans="1:36" x14ac:dyDescent="0.2">
      <c r="C32" s="121"/>
      <c r="H32" s="139"/>
      <c r="I32" s="139"/>
      <c r="J32" s="144">
        <f t="shared" si="19"/>
        <v>0</v>
      </c>
      <c r="M32" s="45">
        <f t="shared" si="11"/>
        <v>0</v>
      </c>
      <c r="N32" s="58" t="str">
        <f t="shared" si="0"/>
        <v/>
      </c>
      <c r="O32" s="45">
        <f t="shared" si="20"/>
        <v>0</v>
      </c>
      <c r="R32" s="45">
        <f t="shared" si="13"/>
        <v>0</v>
      </c>
      <c r="V32" s="45">
        <f t="shared" si="14"/>
        <v>0</v>
      </c>
      <c r="W32" s="60" t="str">
        <f t="shared" si="3"/>
        <v/>
      </c>
      <c r="Y32" s="45">
        <f t="shared" si="15"/>
        <v>0</v>
      </c>
      <c r="AA32" s="64" t="str">
        <f t="shared" si="4"/>
        <v/>
      </c>
      <c r="AB32" s="45">
        <f t="shared" si="22"/>
        <v>0</v>
      </c>
      <c r="AC32" s="45">
        <f t="shared" si="6"/>
        <v>0</v>
      </c>
      <c r="AD32" s="85">
        <f t="shared" si="7"/>
        <v>0</v>
      </c>
      <c r="AE32" s="85">
        <f t="shared" si="8"/>
        <v>0</v>
      </c>
      <c r="AF32" s="48"/>
      <c r="AH32" s="45">
        <f t="shared" si="9"/>
        <v>0</v>
      </c>
      <c r="AJ32" s="45">
        <f t="shared" si="10"/>
        <v>0</v>
      </c>
    </row>
    <row r="33" spans="3:36" x14ac:dyDescent="0.2">
      <c r="C33" s="121"/>
      <c r="H33" s="139"/>
      <c r="I33" s="139"/>
      <c r="J33" s="144">
        <f t="shared" si="19"/>
        <v>0</v>
      </c>
      <c r="M33" s="45">
        <f t="shared" si="11"/>
        <v>0</v>
      </c>
      <c r="N33" s="58" t="str">
        <f t="shared" si="0"/>
        <v/>
      </c>
      <c r="O33" s="45">
        <f t="shared" si="20"/>
        <v>0</v>
      </c>
      <c r="P33" s="58" t="str">
        <f t="shared" ref="P33" si="23">IF(ROUND(M33*O$2,0)&lt;&gt;O33,"E","")</f>
        <v/>
      </c>
      <c r="R33" s="45">
        <f t="shared" si="13"/>
        <v>0</v>
      </c>
      <c r="S33" s="60" t="str">
        <f>IF(Q33&gt;0,IF(ROUND(J33*Q33,0)&lt;&gt;R33,"E",""),"")</f>
        <v/>
      </c>
      <c r="V33" s="45">
        <f t="shared" si="14"/>
        <v>0</v>
      </c>
      <c r="W33" s="60" t="str">
        <f t="shared" si="3"/>
        <v/>
      </c>
      <c r="Y33" s="45">
        <f t="shared" si="15"/>
        <v>0</v>
      </c>
      <c r="AA33" s="64" t="str">
        <f t="shared" si="4"/>
        <v/>
      </c>
      <c r="AB33" s="45">
        <f t="shared" si="22"/>
        <v>0</v>
      </c>
      <c r="AC33" s="45">
        <f t="shared" si="6"/>
        <v>0</v>
      </c>
      <c r="AD33" s="85">
        <f t="shared" si="7"/>
        <v>0</v>
      </c>
      <c r="AE33" s="85">
        <f t="shared" si="8"/>
        <v>0</v>
      </c>
      <c r="AF33" s="48"/>
      <c r="AH33" s="45">
        <f t="shared" si="9"/>
        <v>0</v>
      </c>
      <c r="AJ33" s="45">
        <f t="shared" si="10"/>
        <v>0</v>
      </c>
    </row>
    <row r="34" spans="3:36" x14ac:dyDescent="0.2">
      <c r="C34" s="121"/>
      <c r="H34" s="139"/>
      <c r="I34" s="139"/>
      <c r="J34" s="144">
        <f t="shared" si="19"/>
        <v>0</v>
      </c>
      <c r="M34" s="45">
        <f t="shared" si="11"/>
        <v>0</v>
      </c>
      <c r="N34" s="58" t="str">
        <f t="shared" si="0"/>
        <v/>
      </c>
      <c r="O34" s="45">
        <f t="shared" si="20"/>
        <v>0</v>
      </c>
      <c r="R34" s="45">
        <f t="shared" si="13"/>
        <v>0</v>
      </c>
      <c r="V34" s="45">
        <f t="shared" si="14"/>
        <v>0</v>
      </c>
      <c r="W34" s="60" t="str">
        <f t="shared" si="3"/>
        <v/>
      </c>
      <c r="Y34" s="45">
        <f t="shared" si="15"/>
        <v>0</v>
      </c>
      <c r="AA34" s="64" t="str">
        <f t="shared" si="4"/>
        <v/>
      </c>
      <c r="AB34" s="45">
        <f t="shared" si="22"/>
        <v>0</v>
      </c>
      <c r="AC34" s="45">
        <f t="shared" si="6"/>
        <v>0</v>
      </c>
      <c r="AD34" s="85">
        <f t="shared" si="7"/>
        <v>0</v>
      </c>
      <c r="AE34" s="85">
        <f t="shared" si="8"/>
        <v>0</v>
      </c>
      <c r="AF34" s="48"/>
      <c r="AH34" s="45">
        <f t="shared" si="9"/>
        <v>0</v>
      </c>
      <c r="AJ34" s="45">
        <f t="shared" si="10"/>
        <v>0</v>
      </c>
    </row>
    <row r="35" spans="3:36" x14ac:dyDescent="0.2">
      <c r="C35" s="121"/>
      <c r="H35" s="139"/>
      <c r="I35" s="139"/>
      <c r="J35" s="144">
        <f t="shared" si="19"/>
        <v>0</v>
      </c>
      <c r="M35" s="45">
        <f t="shared" si="11"/>
        <v>0</v>
      </c>
      <c r="N35" s="58" t="str">
        <f t="shared" si="0"/>
        <v/>
      </c>
      <c r="O35" s="45">
        <f t="shared" si="20"/>
        <v>0</v>
      </c>
      <c r="P35" s="58" t="str">
        <f t="shared" si="1"/>
        <v/>
      </c>
      <c r="R35" s="45">
        <f t="shared" si="13"/>
        <v>0</v>
      </c>
      <c r="S35" s="60" t="str">
        <f>IF(Q35&gt;0,IF(ROUND(J35*Q35,0)&lt;&gt;R35,"E",""),"")</f>
        <v/>
      </c>
      <c r="V35" s="45">
        <f t="shared" si="14"/>
        <v>0</v>
      </c>
      <c r="W35" s="60" t="str">
        <f t="shared" si="3"/>
        <v/>
      </c>
      <c r="Y35" s="45">
        <f t="shared" si="15"/>
        <v>0</v>
      </c>
      <c r="AA35" s="64" t="str">
        <f t="shared" si="4"/>
        <v/>
      </c>
      <c r="AB35" s="45">
        <f t="shared" si="22"/>
        <v>0</v>
      </c>
      <c r="AC35" s="45">
        <f t="shared" si="6"/>
        <v>0</v>
      </c>
      <c r="AD35" s="85">
        <f t="shared" si="7"/>
        <v>0</v>
      </c>
      <c r="AE35" s="85">
        <f t="shared" si="8"/>
        <v>0</v>
      </c>
      <c r="AF35" s="48"/>
      <c r="AH35" s="45">
        <f t="shared" si="9"/>
        <v>0</v>
      </c>
      <c r="AJ35" s="45">
        <f t="shared" si="10"/>
        <v>0</v>
      </c>
    </row>
    <row r="36" spans="3:36" x14ac:dyDescent="0.2">
      <c r="C36" s="121"/>
      <c r="H36" s="139"/>
      <c r="I36" s="139"/>
      <c r="J36" s="144">
        <f t="shared" si="19"/>
        <v>0</v>
      </c>
      <c r="M36" s="45">
        <f t="shared" si="11"/>
        <v>0</v>
      </c>
      <c r="N36" s="58" t="str">
        <f t="shared" si="0"/>
        <v/>
      </c>
      <c r="O36" s="45">
        <f t="shared" si="20"/>
        <v>0</v>
      </c>
      <c r="P36" s="58" t="str">
        <f t="shared" si="1"/>
        <v/>
      </c>
      <c r="R36" s="45">
        <f t="shared" si="13"/>
        <v>0</v>
      </c>
      <c r="S36" s="60" t="str">
        <f>IF(Q36&gt;0,IF(ROUND(J36*Q36,0)&lt;&gt;R36,"E",""),"")</f>
        <v/>
      </c>
      <c r="V36" s="45">
        <f t="shared" si="14"/>
        <v>0</v>
      </c>
      <c r="W36" s="60" t="str">
        <f t="shared" si="3"/>
        <v/>
      </c>
      <c r="Y36" s="45">
        <f t="shared" si="15"/>
        <v>0</v>
      </c>
      <c r="AA36" s="64" t="str">
        <f t="shared" si="4"/>
        <v/>
      </c>
      <c r="AB36" s="45">
        <f t="shared" si="22"/>
        <v>0</v>
      </c>
      <c r="AC36" s="45">
        <f t="shared" si="6"/>
        <v>0</v>
      </c>
      <c r="AD36" s="85">
        <f t="shared" si="7"/>
        <v>0</v>
      </c>
      <c r="AE36" s="85">
        <f t="shared" si="8"/>
        <v>0</v>
      </c>
      <c r="AF36" s="48"/>
      <c r="AH36" s="45">
        <f t="shared" si="9"/>
        <v>0</v>
      </c>
      <c r="AJ36" s="45">
        <f t="shared" si="10"/>
        <v>0</v>
      </c>
    </row>
    <row r="37" spans="3:36" x14ac:dyDescent="0.2">
      <c r="C37" s="121"/>
      <c r="H37" s="139"/>
      <c r="I37" s="139"/>
      <c r="J37" s="144">
        <f t="shared" si="19"/>
        <v>0</v>
      </c>
      <c r="M37" s="45">
        <f t="shared" si="11"/>
        <v>0</v>
      </c>
      <c r="N37" s="123" t="str">
        <f t="shared" si="0"/>
        <v/>
      </c>
      <c r="O37" s="45">
        <f t="shared" si="20"/>
        <v>0</v>
      </c>
      <c r="P37" s="123" t="str">
        <f t="shared" si="1"/>
        <v/>
      </c>
      <c r="R37" s="45">
        <f t="shared" si="13"/>
        <v>0</v>
      </c>
      <c r="S37" s="102" t="str">
        <f>IF(Q37&gt;0,IF(ROUND(J37*Q37,0)&lt;&gt;R37,"E",""),"")</f>
        <v/>
      </c>
      <c r="V37" s="45">
        <f t="shared" si="14"/>
        <v>0</v>
      </c>
      <c r="W37" s="60" t="str">
        <f t="shared" si="3"/>
        <v/>
      </c>
      <c r="Y37" s="45">
        <f t="shared" si="15"/>
        <v>0</v>
      </c>
      <c r="AA37" s="64" t="str">
        <f t="shared" si="4"/>
        <v/>
      </c>
      <c r="AB37" s="45">
        <f t="shared" si="22"/>
        <v>0</v>
      </c>
      <c r="AC37" s="45">
        <f t="shared" si="6"/>
        <v>0</v>
      </c>
      <c r="AD37" s="85">
        <f t="shared" si="7"/>
        <v>0</v>
      </c>
      <c r="AE37" s="85">
        <f t="shared" si="8"/>
        <v>0</v>
      </c>
      <c r="AF37" s="48"/>
      <c r="AH37" s="45">
        <f t="shared" si="9"/>
        <v>0</v>
      </c>
      <c r="AJ37" s="45">
        <f t="shared" si="10"/>
        <v>0</v>
      </c>
    </row>
    <row r="38" spans="3:36" x14ac:dyDescent="0.2">
      <c r="C38" s="121"/>
      <c r="H38" s="139"/>
      <c r="I38" s="139"/>
      <c r="J38" s="144">
        <f t="shared" si="19"/>
        <v>0</v>
      </c>
      <c r="M38" s="45">
        <f t="shared" si="11"/>
        <v>0</v>
      </c>
      <c r="N38" s="58" t="str">
        <f t="shared" si="0"/>
        <v/>
      </c>
      <c r="O38" s="45">
        <f t="shared" si="20"/>
        <v>0</v>
      </c>
      <c r="P38" s="58" t="str">
        <f t="shared" si="1"/>
        <v/>
      </c>
      <c r="R38" s="45">
        <f t="shared" si="13"/>
        <v>0</v>
      </c>
      <c r="S38" s="60" t="str">
        <f>IF(Q38&gt;0,IF(ROUND(J38*Q38,0)&lt;&gt;R38,"E",""),"")</f>
        <v/>
      </c>
      <c r="V38" s="45">
        <f t="shared" si="14"/>
        <v>0</v>
      </c>
      <c r="W38" s="60" t="str">
        <f t="shared" si="3"/>
        <v/>
      </c>
      <c r="Y38" s="45">
        <f t="shared" si="15"/>
        <v>0</v>
      </c>
      <c r="AA38" s="64" t="str">
        <f t="shared" si="4"/>
        <v/>
      </c>
      <c r="AB38" s="45">
        <f t="shared" si="22"/>
        <v>0</v>
      </c>
      <c r="AC38" s="45">
        <f t="shared" si="6"/>
        <v>0</v>
      </c>
      <c r="AD38" s="85">
        <f t="shared" si="7"/>
        <v>0</v>
      </c>
      <c r="AE38" s="85">
        <f t="shared" si="8"/>
        <v>0</v>
      </c>
      <c r="AF38" s="48"/>
      <c r="AH38" s="45">
        <f t="shared" si="9"/>
        <v>0</v>
      </c>
      <c r="AJ38" s="45">
        <f t="shared" si="10"/>
        <v>0</v>
      </c>
    </row>
    <row r="39" spans="3:36" x14ac:dyDescent="0.2">
      <c r="C39" s="121"/>
      <c r="H39" s="139"/>
      <c r="I39" s="139"/>
      <c r="J39" s="144">
        <f t="shared" si="19"/>
        <v>0</v>
      </c>
      <c r="M39" s="45">
        <f t="shared" si="11"/>
        <v>0</v>
      </c>
      <c r="N39" s="123" t="str">
        <f t="shared" si="0"/>
        <v/>
      </c>
      <c r="O39" s="45">
        <f t="shared" si="20"/>
        <v>0</v>
      </c>
      <c r="P39" s="123" t="str">
        <f t="shared" si="1"/>
        <v/>
      </c>
      <c r="R39" s="45">
        <f t="shared" si="13"/>
        <v>0</v>
      </c>
      <c r="S39" s="102"/>
      <c r="V39" s="45">
        <f t="shared" si="14"/>
        <v>0</v>
      </c>
      <c r="W39" s="60" t="str">
        <f t="shared" si="3"/>
        <v/>
      </c>
      <c r="Y39" s="45">
        <f t="shared" si="15"/>
        <v>0</v>
      </c>
      <c r="AA39" s="64" t="str">
        <f t="shared" si="4"/>
        <v/>
      </c>
      <c r="AB39" s="45">
        <f t="shared" si="22"/>
        <v>0</v>
      </c>
      <c r="AC39" s="45">
        <f t="shared" si="6"/>
        <v>0</v>
      </c>
      <c r="AD39" s="85">
        <f t="shared" si="7"/>
        <v>0</v>
      </c>
      <c r="AE39" s="85">
        <f t="shared" si="8"/>
        <v>0</v>
      </c>
      <c r="AF39" s="48"/>
      <c r="AH39" s="45">
        <f t="shared" si="9"/>
        <v>0</v>
      </c>
      <c r="AJ39" s="45">
        <f t="shared" si="10"/>
        <v>0</v>
      </c>
    </row>
    <row r="40" spans="3:36" x14ac:dyDescent="0.2">
      <c r="H40" s="139"/>
      <c r="I40" s="139"/>
      <c r="J40" s="144">
        <f t="shared" si="19"/>
        <v>0</v>
      </c>
      <c r="M40" s="45">
        <f t="shared" si="11"/>
        <v>0</v>
      </c>
      <c r="N40" s="123" t="str">
        <f t="shared" si="0"/>
        <v/>
      </c>
      <c r="O40" s="45">
        <f t="shared" si="20"/>
        <v>0</v>
      </c>
      <c r="P40" s="123" t="str">
        <f t="shared" si="1"/>
        <v/>
      </c>
      <c r="R40" s="45">
        <f t="shared" si="13"/>
        <v>0</v>
      </c>
      <c r="S40" s="102" t="str">
        <f t="shared" ref="S40:S57" si="24">IF(Q40&gt;0,IF(ROUND(J40*Q40,0)&lt;&gt;R40,"E",""),"")</f>
        <v/>
      </c>
      <c r="V40" s="45">
        <f t="shared" si="14"/>
        <v>0</v>
      </c>
      <c r="W40" s="60" t="str">
        <f t="shared" si="3"/>
        <v/>
      </c>
      <c r="Y40" s="45">
        <f t="shared" si="15"/>
        <v>0</v>
      </c>
      <c r="AA40" s="64" t="str">
        <f t="shared" si="4"/>
        <v/>
      </c>
      <c r="AB40" s="45">
        <f t="shared" si="22"/>
        <v>0</v>
      </c>
      <c r="AC40" s="45">
        <f t="shared" si="6"/>
        <v>0</v>
      </c>
      <c r="AD40" s="85">
        <f t="shared" si="7"/>
        <v>0</v>
      </c>
      <c r="AE40" s="85">
        <f t="shared" si="8"/>
        <v>0</v>
      </c>
      <c r="AF40" s="48"/>
      <c r="AH40" s="45">
        <f t="shared" si="9"/>
        <v>0</v>
      </c>
      <c r="AJ40" s="45">
        <f t="shared" si="10"/>
        <v>0</v>
      </c>
    </row>
    <row r="41" spans="3:36" x14ac:dyDescent="0.2">
      <c r="C41" s="121"/>
      <c r="H41" s="139"/>
      <c r="I41" s="139"/>
      <c r="J41" s="144">
        <f t="shared" si="19"/>
        <v>0</v>
      </c>
      <c r="M41" s="45">
        <f t="shared" si="11"/>
        <v>0</v>
      </c>
      <c r="N41" s="123" t="str">
        <f t="shared" si="0"/>
        <v/>
      </c>
      <c r="O41" s="45">
        <f t="shared" si="20"/>
        <v>0</v>
      </c>
      <c r="P41" s="123" t="str">
        <f t="shared" si="1"/>
        <v/>
      </c>
      <c r="R41" s="45">
        <f t="shared" si="13"/>
        <v>0</v>
      </c>
      <c r="S41" s="102" t="str">
        <f t="shared" si="24"/>
        <v/>
      </c>
      <c r="V41" s="45">
        <f t="shared" si="14"/>
        <v>0</v>
      </c>
      <c r="W41" s="60" t="str">
        <f t="shared" si="3"/>
        <v/>
      </c>
      <c r="Y41" s="45">
        <f t="shared" si="15"/>
        <v>0</v>
      </c>
      <c r="AA41" s="64" t="str">
        <f t="shared" si="4"/>
        <v/>
      </c>
      <c r="AB41" s="45">
        <f t="shared" si="22"/>
        <v>0</v>
      </c>
      <c r="AC41" s="45">
        <f t="shared" si="6"/>
        <v>0</v>
      </c>
      <c r="AD41" s="85">
        <f t="shared" si="7"/>
        <v>0</v>
      </c>
      <c r="AE41" s="85">
        <f t="shared" si="8"/>
        <v>0</v>
      </c>
      <c r="AF41" s="48"/>
      <c r="AH41" s="45">
        <f t="shared" si="9"/>
        <v>0</v>
      </c>
      <c r="AJ41" s="45">
        <f t="shared" si="10"/>
        <v>0</v>
      </c>
    </row>
    <row r="42" spans="3:36" x14ac:dyDescent="0.2">
      <c r="J42" s="144">
        <f t="shared" si="19"/>
        <v>0</v>
      </c>
      <c r="M42" s="45">
        <f t="shared" si="11"/>
        <v>0</v>
      </c>
      <c r="N42" s="123" t="str">
        <f t="shared" si="0"/>
        <v/>
      </c>
      <c r="O42" s="45">
        <f t="shared" si="20"/>
        <v>0</v>
      </c>
      <c r="P42" s="123" t="str">
        <f t="shared" si="1"/>
        <v/>
      </c>
      <c r="R42" s="45">
        <f t="shared" si="13"/>
        <v>0</v>
      </c>
      <c r="S42" s="102" t="str">
        <f t="shared" si="24"/>
        <v/>
      </c>
      <c r="V42" s="45">
        <f t="shared" si="14"/>
        <v>0</v>
      </c>
      <c r="W42" s="60" t="str">
        <f t="shared" si="3"/>
        <v/>
      </c>
      <c r="Y42" s="45">
        <f t="shared" si="15"/>
        <v>0</v>
      </c>
      <c r="AA42" s="64" t="str">
        <f t="shared" si="4"/>
        <v/>
      </c>
      <c r="AB42" s="45">
        <f t="shared" si="22"/>
        <v>0</v>
      </c>
      <c r="AC42" s="45">
        <f t="shared" si="6"/>
        <v>0</v>
      </c>
      <c r="AD42" s="85">
        <f t="shared" si="7"/>
        <v>0</v>
      </c>
      <c r="AE42" s="85">
        <f t="shared" si="8"/>
        <v>0</v>
      </c>
      <c r="AF42" s="48"/>
      <c r="AH42" s="45">
        <f t="shared" si="9"/>
        <v>0</v>
      </c>
      <c r="AJ42" s="45">
        <f t="shared" si="10"/>
        <v>0</v>
      </c>
    </row>
    <row r="43" spans="3:36" x14ac:dyDescent="0.2">
      <c r="C43" s="121"/>
      <c r="D43" s="87"/>
      <c r="J43" s="144">
        <f t="shared" si="19"/>
        <v>0</v>
      </c>
      <c r="M43" s="45">
        <f t="shared" si="11"/>
        <v>0</v>
      </c>
      <c r="N43" s="123" t="str">
        <f t="shared" si="0"/>
        <v/>
      </c>
      <c r="O43" s="45">
        <f t="shared" si="20"/>
        <v>0</v>
      </c>
      <c r="P43" s="123" t="str">
        <f t="shared" si="1"/>
        <v/>
      </c>
      <c r="R43" s="45">
        <f t="shared" si="13"/>
        <v>0</v>
      </c>
      <c r="S43" s="102" t="str">
        <f t="shared" si="24"/>
        <v/>
      </c>
      <c r="V43" s="45">
        <f t="shared" si="14"/>
        <v>0</v>
      </c>
      <c r="W43" s="60" t="str">
        <f t="shared" si="3"/>
        <v/>
      </c>
      <c r="Y43" s="45">
        <f t="shared" si="15"/>
        <v>0</v>
      </c>
      <c r="AA43" s="64" t="str">
        <f t="shared" si="4"/>
        <v/>
      </c>
      <c r="AB43" s="45">
        <f t="shared" si="22"/>
        <v>0</v>
      </c>
      <c r="AC43" s="45">
        <f t="shared" si="6"/>
        <v>0</v>
      </c>
      <c r="AD43" s="85">
        <f t="shared" si="7"/>
        <v>0</v>
      </c>
      <c r="AE43" s="85">
        <f t="shared" si="8"/>
        <v>0</v>
      </c>
      <c r="AF43" s="48"/>
      <c r="AH43" s="45">
        <f t="shared" si="9"/>
        <v>0</v>
      </c>
      <c r="AJ43" s="45">
        <f t="shared" si="10"/>
        <v>0</v>
      </c>
    </row>
    <row r="44" spans="3:36" x14ac:dyDescent="0.2">
      <c r="D44" s="87"/>
      <c r="J44" s="144">
        <f t="shared" si="19"/>
        <v>0</v>
      </c>
      <c r="M44" s="45">
        <f t="shared" si="11"/>
        <v>0</v>
      </c>
      <c r="N44" s="124" t="str">
        <f t="shared" si="0"/>
        <v/>
      </c>
      <c r="O44" s="45">
        <f t="shared" si="20"/>
        <v>0</v>
      </c>
      <c r="P44" s="124" t="str">
        <f t="shared" si="1"/>
        <v/>
      </c>
      <c r="R44" s="45">
        <f t="shared" si="13"/>
        <v>0</v>
      </c>
      <c r="S44" s="87" t="str">
        <f t="shared" si="24"/>
        <v/>
      </c>
      <c r="V44" s="45">
        <f t="shared" si="14"/>
        <v>0</v>
      </c>
      <c r="W44" s="60" t="str">
        <f t="shared" si="3"/>
        <v/>
      </c>
      <c r="Y44" s="45">
        <f t="shared" si="15"/>
        <v>0</v>
      </c>
      <c r="AA44" s="64" t="str">
        <f t="shared" si="4"/>
        <v/>
      </c>
      <c r="AB44" s="45">
        <f t="shared" si="22"/>
        <v>0</v>
      </c>
      <c r="AC44" s="45">
        <f t="shared" si="6"/>
        <v>0</v>
      </c>
      <c r="AD44" s="85">
        <f t="shared" si="7"/>
        <v>0</v>
      </c>
      <c r="AE44" s="85">
        <f t="shared" si="8"/>
        <v>0</v>
      </c>
      <c r="AF44" s="48"/>
      <c r="AH44" s="45">
        <f t="shared" si="9"/>
        <v>0</v>
      </c>
      <c r="AJ44" s="45">
        <f t="shared" si="10"/>
        <v>0</v>
      </c>
    </row>
    <row r="45" spans="3:36" x14ac:dyDescent="0.2">
      <c r="C45" s="121"/>
      <c r="D45" s="87"/>
      <c r="J45" s="144">
        <f t="shared" si="19"/>
        <v>0</v>
      </c>
      <c r="M45" s="45">
        <f t="shared" si="11"/>
        <v>0</v>
      </c>
      <c r="N45" s="123" t="str">
        <f t="shared" si="0"/>
        <v/>
      </c>
      <c r="O45" s="45">
        <f t="shared" si="20"/>
        <v>0</v>
      </c>
      <c r="P45" s="123" t="str">
        <f t="shared" si="1"/>
        <v/>
      </c>
      <c r="R45" s="45">
        <f t="shared" si="13"/>
        <v>0</v>
      </c>
      <c r="S45" s="102" t="str">
        <f t="shared" si="24"/>
        <v/>
      </c>
      <c r="V45" s="45">
        <f t="shared" si="14"/>
        <v>0</v>
      </c>
      <c r="W45" s="60" t="str">
        <f t="shared" si="3"/>
        <v/>
      </c>
      <c r="Y45" s="45">
        <f t="shared" si="15"/>
        <v>0</v>
      </c>
      <c r="AA45" s="64" t="str">
        <f t="shared" si="4"/>
        <v/>
      </c>
      <c r="AB45" s="45">
        <f t="shared" si="22"/>
        <v>0</v>
      </c>
      <c r="AC45" s="45">
        <f t="shared" si="6"/>
        <v>0</v>
      </c>
      <c r="AD45" s="85">
        <f t="shared" si="7"/>
        <v>0</v>
      </c>
      <c r="AE45" s="85">
        <f t="shared" si="8"/>
        <v>0</v>
      </c>
      <c r="AF45" s="48"/>
      <c r="AH45" s="45">
        <f t="shared" si="9"/>
        <v>0</v>
      </c>
      <c r="AJ45" s="45">
        <f t="shared" si="10"/>
        <v>0</v>
      </c>
    </row>
    <row r="46" spans="3:36" x14ac:dyDescent="0.2">
      <c r="C46" s="121"/>
      <c r="D46" s="139"/>
      <c r="E46" s="139"/>
      <c r="F46" s="139"/>
      <c r="G46" s="140"/>
      <c r="H46" s="139"/>
      <c r="I46" s="139"/>
      <c r="J46" s="144">
        <f t="shared" si="19"/>
        <v>0</v>
      </c>
      <c r="M46" s="45">
        <f t="shared" si="11"/>
        <v>0</v>
      </c>
      <c r="N46" s="123" t="str">
        <f t="shared" si="0"/>
        <v/>
      </c>
      <c r="O46" s="45">
        <f t="shared" si="20"/>
        <v>0</v>
      </c>
      <c r="P46" s="123" t="str">
        <f t="shared" si="1"/>
        <v/>
      </c>
      <c r="R46" s="45">
        <f t="shared" si="13"/>
        <v>0</v>
      </c>
      <c r="S46" s="102" t="str">
        <f t="shared" si="24"/>
        <v/>
      </c>
      <c r="V46" s="45">
        <f t="shared" si="14"/>
        <v>0</v>
      </c>
      <c r="W46" s="60" t="str">
        <f t="shared" si="3"/>
        <v/>
      </c>
      <c r="Y46" s="45">
        <f t="shared" si="15"/>
        <v>0</v>
      </c>
      <c r="AA46" s="64" t="str">
        <f t="shared" si="4"/>
        <v/>
      </c>
      <c r="AB46" s="45">
        <f t="shared" si="22"/>
        <v>0</v>
      </c>
      <c r="AC46" s="45">
        <f t="shared" si="6"/>
        <v>0</v>
      </c>
      <c r="AD46" s="85">
        <f t="shared" si="7"/>
        <v>0</v>
      </c>
      <c r="AE46" s="85">
        <f t="shared" si="8"/>
        <v>0</v>
      </c>
      <c r="AF46" s="48"/>
      <c r="AH46" s="45">
        <f t="shared" si="9"/>
        <v>0</v>
      </c>
      <c r="AJ46" s="45">
        <f t="shared" si="10"/>
        <v>0</v>
      </c>
    </row>
    <row r="47" spans="3:36" x14ac:dyDescent="0.2">
      <c r="C47" s="121"/>
      <c r="D47" s="87"/>
      <c r="J47" s="144">
        <f t="shared" si="19"/>
        <v>0</v>
      </c>
      <c r="M47" s="45">
        <f t="shared" si="11"/>
        <v>0</v>
      </c>
      <c r="N47" s="123" t="str">
        <f t="shared" si="0"/>
        <v/>
      </c>
      <c r="O47" s="45">
        <f t="shared" si="20"/>
        <v>0</v>
      </c>
      <c r="P47" s="123" t="str">
        <f t="shared" si="1"/>
        <v/>
      </c>
      <c r="R47" s="45">
        <f t="shared" si="13"/>
        <v>0</v>
      </c>
      <c r="S47" s="102" t="str">
        <f t="shared" si="24"/>
        <v/>
      </c>
      <c r="V47" s="45">
        <f t="shared" si="14"/>
        <v>0</v>
      </c>
      <c r="W47" s="60" t="str">
        <f t="shared" si="3"/>
        <v/>
      </c>
      <c r="Y47" s="45">
        <f t="shared" si="15"/>
        <v>0</v>
      </c>
      <c r="AA47" s="64" t="str">
        <f t="shared" si="4"/>
        <v/>
      </c>
      <c r="AB47" s="45">
        <f t="shared" si="22"/>
        <v>0</v>
      </c>
      <c r="AC47" s="45">
        <f t="shared" si="6"/>
        <v>0</v>
      </c>
      <c r="AD47" s="85">
        <f t="shared" si="7"/>
        <v>0</v>
      </c>
      <c r="AE47" s="85">
        <f t="shared" si="8"/>
        <v>0</v>
      </c>
      <c r="AF47" s="48"/>
      <c r="AH47" s="45">
        <f t="shared" si="9"/>
        <v>0</v>
      </c>
      <c r="AJ47" s="45">
        <f t="shared" si="10"/>
        <v>0</v>
      </c>
    </row>
    <row r="48" spans="3:36" x14ac:dyDescent="0.2">
      <c r="C48" s="121"/>
      <c r="D48" s="87"/>
      <c r="J48" s="144">
        <f t="shared" si="19"/>
        <v>0</v>
      </c>
      <c r="M48" s="45">
        <f t="shared" si="11"/>
        <v>0</v>
      </c>
      <c r="N48" s="123" t="str">
        <f t="shared" si="0"/>
        <v/>
      </c>
      <c r="O48" s="45">
        <f t="shared" si="20"/>
        <v>0</v>
      </c>
      <c r="P48" s="123" t="str">
        <f t="shared" si="1"/>
        <v/>
      </c>
      <c r="R48" s="45">
        <f t="shared" si="13"/>
        <v>0</v>
      </c>
      <c r="S48" s="102" t="str">
        <f t="shared" si="24"/>
        <v/>
      </c>
      <c r="V48" s="45">
        <f t="shared" si="14"/>
        <v>0</v>
      </c>
      <c r="W48" s="60" t="str">
        <f t="shared" si="3"/>
        <v/>
      </c>
      <c r="Y48" s="45">
        <f t="shared" si="15"/>
        <v>0</v>
      </c>
      <c r="AA48" s="64" t="str">
        <f t="shared" si="4"/>
        <v/>
      </c>
      <c r="AB48" s="45">
        <f t="shared" si="22"/>
        <v>0</v>
      </c>
      <c r="AC48" s="45">
        <f t="shared" si="6"/>
        <v>0</v>
      </c>
      <c r="AD48" s="85">
        <f t="shared" si="7"/>
        <v>0</v>
      </c>
      <c r="AE48" s="85">
        <f t="shared" si="8"/>
        <v>0</v>
      </c>
      <c r="AF48" s="48"/>
      <c r="AH48" s="45">
        <f t="shared" si="9"/>
        <v>0</v>
      </c>
      <c r="AJ48" s="45">
        <f t="shared" si="10"/>
        <v>0</v>
      </c>
    </row>
    <row r="49" spans="1:36" x14ac:dyDescent="0.2">
      <c r="D49" s="87"/>
      <c r="J49" s="144">
        <f t="shared" si="19"/>
        <v>0</v>
      </c>
      <c r="M49" s="45">
        <f t="shared" si="11"/>
        <v>0</v>
      </c>
      <c r="N49" s="123" t="str">
        <f t="shared" si="0"/>
        <v/>
      </c>
      <c r="O49" s="45">
        <f t="shared" si="20"/>
        <v>0</v>
      </c>
      <c r="P49" s="123" t="str">
        <f t="shared" si="1"/>
        <v/>
      </c>
      <c r="R49" s="45">
        <f t="shared" si="13"/>
        <v>0</v>
      </c>
      <c r="S49" s="102" t="str">
        <f t="shared" si="24"/>
        <v/>
      </c>
      <c r="V49" s="45">
        <f t="shared" si="14"/>
        <v>0</v>
      </c>
      <c r="W49" s="60" t="str">
        <f t="shared" si="3"/>
        <v/>
      </c>
      <c r="Y49" s="45">
        <f t="shared" si="15"/>
        <v>0</v>
      </c>
      <c r="AA49" s="64" t="str">
        <f t="shared" si="4"/>
        <v/>
      </c>
      <c r="AB49" s="45">
        <f t="shared" si="22"/>
        <v>0</v>
      </c>
      <c r="AC49" s="45">
        <f t="shared" si="6"/>
        <v>0</v>
      </c>
      <c r="AD49" s="85">
        <f t="shared" si="7"/>
        <v>0</v>
      </c>
      <c r="AE49" s="85">
        <f t="shared" si="8"/>
        <v>0</v>
      </c>
      <c r="AF49" s="48"/>
      <c r="AH49" s="45">
        <f t="shared" si="9"/>
        <v>0</v>
      </c>
      <c r="AJ49" s="45">
        <f t="shared" si="10"/>
        <v>0</v>
      </c>
    </row>
    <row r="50" spans="1:36" x14ac:dyDescent="0.2">
      <c r="C50" s="121"/>
      <c r="H50" s="139"/>
      <c r="I50" s="139"/>
      <c r="J50" s="144">
        <f t="shared" si="19"/>
        <v>0</v>
      </c>
      <c r="M50" s="45">
        <f t="shared" si="11"/>
        <v>0</v>
      </c>
      <c r="N50" s="123" t="str">
        <f t="shared" si="0"/>
        <v/>
      </c>
      <c r="O50" s="45">
        <f t="shared" si="20"/>
        <v>0</v>
      </c>
      <c r="P50" s="123" t="str">
        <f>IF(ROUND(M50*O$2,0)&lt;&gt;O50,"E","")</f>
        <v/>
      </c>
      <c r="R50" s="45">
        <f t="shared" si="13"/>
        <v>0</v>
      </c>
      <c r="S50" s="102" t="str">
        <f t="shared" si="24"/>
        <v/>
      </c>
      <c r="V50" s="45">
        <f t="shared" si="14"/>
        <v>0</v>
      </c>
      <c r="W50" s="60" t="str">
        <f t="shared" si="3"/>
        <v/>
      </c>
      <c r="Y50" s="45">
        <f t="shared" si="15"/>
        <v>0</v>
      </c>
      <c r="AA50" s="64" t="str">
        <f t="shared" si="4"/>
        <v/>
      </c>
      <c r="AB50" s="45">
        <f t="shared" si="22"/>
        <v>0</v>
      </c>
      <c r="AC50" s="45">
        <f t="shared" si="6"/>
        <v>0</v>
      </c>
      <c r="AD50" s="85">
        <f t="shared" si="7"/>
        <v>0</v>
      </c>
      <c r="AE50" s="85">
        <f t="shared" si="8"/>
        <v>0</v>
      </c>
      <c r="AF50" s="48"/>
      <c r="AH50" s="45">
        <f t="shared" si="9"/>
        <v>0</v>
      </c>
      <c r="AJ50" s="45">
        <f t="shared" si="10"/>
        <v>0</v>
      </c>
    </row>
    <row r="51" spans="1:36" x14ac:dyDescent="0.2">
      <c r="C51" s="121"/>
      <c r="H51" s="139"/>
      <c r="I51" s="139"/>
      <c r="J51" s="144">
        <f t="shared" si="19"/>
        <v>0</v>
      </c>
      <c r="M51" s="45">
        <f t="shared" si="11"/>
        <v>0</v>
      </c>
      <c r="N51" s="123" t="str">
        <f t="shared" si="0"/>
        <v/>
      </c>
      <c r="O51" s="45">
        <f t="shared" si="20"/>
        <v>0</v>
      </c>
      <c r="P51" s="123" t="str">
        <f t="shared" si="1"/>
        <v/>
      </c>
      <c r="R51" s="45">
        <f t="shared" si="13"/>
        <v>0</v>
      </c>
      <c r="S51" s="102" t="str">
        <f t="shared" si="24"/>
        <v/>
      </c>
      <c r="V51" s="45">
        <f t="shared" si="14"/>
        <v>0</v>
      </c>
      <c r="W51" s="60" t="str">
        <f t="shared" si="3"/>
        <v/>
      </c>
      <c r="Y51" s="45">
        <f t="shared" si="15"/>
        <v>0</v>
      </c>
      <c r="AA51" s="64" t="str">
        <f t="shared" si="4"/>
        <v/>
      </c>
      <c r="AB51" s="45">
        <f t="shared" si="22"/>
        <v>0</v>
      </c>
      <c r="AC51" s="45">
        <f t="shared" si="6"/>
        <v>0</v>
      </c>
      <c r="AD51" s="85">
        <f t="shared" si="7"/>
        <v>0</v>
      </c>
      <c r="AE51" s="85">
        <f t="shared" si="8"/>
        <v>0</v>
      </c>
      <c r="AF51" s="48"/>
      <c r="AH51" s="45">
        <f t="shared" si="9"/>
        <v>0</v>
      </c>
      <c r="AJ51" s="45">
        <f t="shared" si="10"/>
        <v>0</v>
      </c>
    </row>
    <row r="52" spans="1:36" x14ac:dyDescent="0.2">
      <c r="H52" s="139"/>
      <c r="I52" s="139"/>
      <c r="J52" s="144">
        <f t="shared" si="19"/>
        <v>0</v>
      </c>
      <c r="M52" s="45">
        <f t="shared" si="11"/>
        <v>0</v>
      </c>
      <c r="N52" s="123" t="str">
        <f t="shared" si="0"/>
        <v/>
      </c>
      <c r="O52" s="45">
        <f t="shared" si="20"/>
        <v>0</v>
      </c>
      <c r="P52" s="123" t="str">
        <f t="shared" si="1"/>
        <v/>
      </c>
      <c r="R52" s="45">
        <f t="shared" si="13"/>
        <v>0</v>
      </c>
      <c r="S52" s="102" t="str">
        <f t="shared" si="24"/>
        <v/>
      </c>
      <c r="V52" s="45">
        <f t="shared" si="14"/>
        <v>0</v>
      </c>
      <c r="W52" s="60" t="str">
        <f t="shared" si="3"/>
        <v/>
      </c>
      <c r="Y52" s="45">
        <f t="shared" si="15"/>
        <v>0</v>
      </c>
      <c r="AA52" s="64" t="str">
        <f t="shared" si="4"/>
        <v/>
      </c>
      <c r="AB52" s="45">
        <f t="shared" si="22"/>
        <v>0</v>
      </c>
      <c r="AC52" s="45">
        <f t="shared" si="6"/>
        <v>0</v>
      </c>
      <c r="AD52" s="85">
        <f t="shared" si="7"/>
        <v>0</v>
      </c>
      <c r="AE52" s="85">
        <f t="shared" si="8"/>
        <v>0</v>
      </c>
      <c r="AF52" s="48"/>
      <c r="AH52" s="45">
        <f t="shared" si="9"/>
        <v>0</v>
      </c>
      <c r="AJ52" s="45">
        <f t="shared" si="10"/>
        <v>0</v>
      </c>
    </row>
    <row r="53" spans="1:36" x14ac:dyDescent="0.2">
      <c r="H53" s="139"/>
      <c r="I53" s="139"/>
      <c r="J53" s="144">
        <f t="shared" si="19"/>
        <v>0</v>
      </c>
      <c r="M53" s="45">
        <f t="shared" si="11"/>
        <v>0</v>
      </c>
      <c r="N53" s="123" t="str">
        <f t="shared" si="0"/>
        <v/>
      </c>
      <c r="O53" s="45">
        <f t="shared" si="20"/>
        <v>0</v>
      </c>
      <c r="P53" s="123" t="str">
        <f t="shared" si="1"/>
        <v/>
      </c>
      <c r="R53" s="45">
        <f t="shared" si="13"/>
        <v>0</v>
      </c>
      <c r="S53" s="102" t="str">
        <f t="shared" si="24"/>
        <v/>
      </c>
      <c r="V53" s="45">
        <f t="shared" si="14"/>
        <v>0</v>
      </c>
      <c r="W53" s="60" t="str">
        <f t="shared" si="3"/>
        <v/>
      </c>
      <c r="Y53" s="45">
        <f t="shared" si="15"/>
        <v>0</v>
      </c>
      <c r="AA53" s="64" t="str">
        <f t="shared" si="4"/>
        <v/>
      </c>
      <c r="AB53" s="45">
        <f t="shared" si="22"/>
        <v>0</v>
      </c>
      <c r="AC53" s="45">
        <f t="shared" si="6"/>
        <v>0</v>
      </c>
      <c r="AD53" s="85">
        <f t="shared" si="7"/>
        <v>0</v>
      </c>
      <c r="AE53" s="85">
        <f t="shared" si="8"/>
        <v>0</v>
      </c>
      <c r="AF53" s="48"/>
      <c r="AH53" s="45">
        <f t="shared" si="9"/>
        <v>0</v>
      </c>
      <c r="AJ53" s="45">
        <f t="shared" si="10"/>
        <v>0</v>
      </c>
    </row>
    <row r="54" spans="1:36" x14ac:dyDescent="0.2">
      <c r="H54" s="139"/>
      <c r="I54" s="139"/>
      <c r="J54" s="144">
        <f t="shared" si="19"/>
        <v>0</v>
      </c>
      <c r="M54" s="45">
        <f t="shared" si="11"/>
        <v>0</v>
      </c>
      <c r="N54" s="123" t="str">
        <f t="shared" si="0"/>
        <v/>
      </c>
      <c r="O54" s="45">
        <f t="shared" si="20"/>
        <v>0</v>
      </c>
      <c r="P54" s="123" t="str">
        <f t="shared" si="1"/>
        <v/>
      </c>
      <c r="R54" s="45">
        <f t="shared" si="13"/>
        <v>0</v>
      </c>
      <c r="S54" s="102" t="str">
        <f t="shared" si="24"/>
        <v/>
      </c>
      <c r="V54" s="45">
        <f t="shared" si="14"/>
        <v>0</v>
      </c>
      <c r="W54" s="60" t="str">
        <f t="shared" si="3"/>
        <v/>
      </c>
      <c r="Y54" s="45">
        <f t="shared" si="15"/>
        <v>0</v>
      </c>
      <c r="AA54" s="64" t="str">
        <f t="shared" si="4"/>
        <v/>
      </c>
      <c r="AB54" s="45">
        <f t="shared" si="22"/>
        <v>0</v>
      </c>
      <c r="AC54" s="45">
        <f t="shared" si="6"/>
        <v>0</v>
      </c>
      <c r="AD54" s="85">
        <f t="shared" si="7"/>
        <v>0</v>
      </c>
      <c r="AE54" s="85">
        <f t="shared" si="8"/>
        <v>0</v>
      </c>
      <c r="AF54" s="48"/>
      <c r="AH54" s="45">
        <f t="shared" si="9"/>
        <v>0</v>
      </c>
      <c r="AJ54" s="45">
        <f t="shared" si="10"/>
        <v>0</v>
      </c>
    </row>
    <row r="55" spans="1:36" x14ac:dyDescent="0.2">
      <c r="H55" s="139"/>
      <c r="I55" s="139"/>
      <c r="J55" s="144">
        <f t="shared" si="19"/>
        <v>0</v>
      </c>
      <c r="M55" s="45">
        <f t="shared" si="11"/>
        <v>0</v>
      </c>
      <c r="N55" s="123" t="str">
        <f t="shared" si="0"/>
        <v/>
      </c>
      <c r="O55" s="45">
        <f t="shared" si="20"/>
        <v>0</v>
      </c>
      <c r="P55" s="123" t="str">
        <f t="shared" si="1"/>
        <v/>
      </c>
      <c r="R55" s="45">
        <f t="shared" si="13"/>
        <v>0</v>
      </c>
      <c r="S55" s="102" t="str">
        <f t="shared" si="24"/>
        <v/>
      </c>
      <c r="V55" s="45">
        <f t="shared" si="14"/>
        <v>0</v>
      </c>
      <c r="W55" s="60" t="str">
        <f t="shared" si="3"/>
        <v/>
      </c>
      <c r="Y55" s="45">
        <f t="shared" si="15"/>
        <v>0</v>
      </c>
      <c r="AA55" s="64" t="str">
        <f t="shared" si="4"/>
        <v/>
      </c>
      <c r="AB55" s="45">
        <f t="shared" si="22"/>
        <v>0</v>
      </c>
      <c r="AC55" s="45">
        <f t="shared" si="6"/>
        <v>0</v>
      </c>
      <c r="AD55" s="85">
        <f t="shared" si="7"/>
        <v>0</v>
      </c>
      <c r="AE55" s="85">
        <f t="shared" si="8"/>
        <v>0</v>
      </c>
      <c r="AF55" s="48"/>
      <c r="AH55" s="45">
        <f t="shared" si="9"/>
        <v>0</v>
      </c>
      <c r="AJ55" s="45">
        <f t="shared" si="10"/>
        <v>0</v>
      </c>
    </row>
    <row r="56" spans="1:36" x14ac:dyDescent="0.2">
      <c r="H56" s="139"/>
      <c r="I56" s="139"/>
      <c r="J56" s="144">
        <f t="shared" si="19"/>
        <v>0</v>
      </c>
      <c r="M56" s="45">
        <f t="shared" si="11"/>
        <v>0</v>
      </c>
      <c r="N56" s="123" t="str">
        <f t="shared" si="0"/>
        <v/>
      </c>
      <c r="O56" s="45">
        <f t="shared" si="20"/>
        <v>0</v>
      </c>
      <c r="P56" s="123" t="str">
        <f t="shared" si="1"/>
        <v/>
      </c>
      <c r="R56" s="45">
        <f t="shared" si="13"/>
        <v>0</v>
      </c>
      <c r="S56" s="102" t="str">
        <f t="shared" si="24"/>
        <v/>
      </c>
      <c r="V56" s="45">
        <f t="shared" si="14"/>
        <v>0</v>
      </c>
      <c r="W56" s="60" t="str">
        <f t="shared" si="3"/>
        <v/>
      </c>
      <c r="Y56" s="45">
        <f t="shared" si="15"/>
        <v>0</v>
      </c>
      <c r="AA56" s="64" t="str">
        <f t="shared" si="4"/>
        <v/>
      </c>
      <c r="AB56" s="45">
        <f t="shared" si="22"/>
        <v>0</v>
      </c>
      <c r="AC56" s="45">
        <f t="shared" si="6"/>
        <v>0</v>
      </c>
      <c r="AD56" s="85">
        <f t="shared" si="7"/>
        <v>0</v>
      </c>
      <c r="AE56" s="85">
        <f t="shared" si="8"/>
        <v>0</v>
      </c>
      <c r="AF56" s="48"/>
      <c r="AH56" s="45">
        <f t="shared" si="9"/>
        <v>0</v>
      </c>
      <c r="AJ56" s="45">
        <f t="shared" si="10"/>
        <v>0</v>
      </c>
    </row>
    <row r="57" spans="1:36" x14ac:dyDescent="0.2">
      <c r="H57" s="139"/>
      <c r="I57" s="139"/>
      <c r="J57" s="144">
        <f t="shared" si="19"/>
        <v>0</v>
      </c>
      <c r="M57" s="45">
        <f t="shared" si="11"/>
        <v>0</v>
      </c>
      <c r="N57" s="123" t="str">
        <f t="shared" si="0"/>
        <v/>
      </c>
      <c r="O57" s="45">
        <f t="shared" si="20"/>
        <v>0</v>
      </c>
      <c r="P57" s="123" t="str">
        <f t="shared" si="1"/>
        <v/>
      </c>
      <c r="R57" s="45">
        <f t="shared" si="13"/>
        <v>0</v>
      </c>
      <c r="S57" s="102" t="str">
        <f t="shared" si="24"/>
        <v/>
      </c>
      <c r="V57" s="45">
        <f t="shared" si="14"/>
        <v>0</v>
      </c>
      <c r="W57" s="60" t="str">
        <f t="shared" si="3"/>
        <v/>
      </c>
      <c r="Y57" s="45">
        <f t="shared" si="15"/>
        <v>0</v>
      </c>
      <c r="AA57" s="64" t="str">
        <f t="shared" si="4"/>
        <v/>
      </c>
      <c r="AB57" s="45">
        <f t="shared" si="22"/>
        <v>0</v>
      </c>
      <c r="AC57" s="45">
        <f t="shared" si="6"/>
        <v>0</v>
      </c>
      <c r="AD57" s="85">
        <f t="shared" si="7"/>
        <v>0</v>
      </c>
      <c r="AE57" s="85">
        <f t="shared" si="8"/>
        <v>0</v>
      </c>
      <c r="AF57" s="48"/>
      <c r="AH57" s="45">
        <f t="shared" si="9"/>
        <v>0</v>
      </c>
      <c r="AJ57" s="45">
        <f t="shared" si="10"/>
        <v>0</v>
      </c>
    </row>
    <row r="58" spans="1:36" ht="13.5" thickBot="1" x14ac:dyDescent="0.25">
      <c r="A58" s="108"/>
      <c r="B58" s="108"/>
      <c r="C58" s="82"/>
      <c r="D58" s="109"/>
      <c r="E58" s="109"/>
      <c r="F58" s="109"/>
      <c r="G58" s="138"/>
      <c r="H58" s="109"/>
      <c r="I58" s="109"/>
      <c r="J58" s="125"/>
      <c r="K58" s="126"/>
      <c r="L58" s="127"/>
      <c r="M58" s="117"/>
      <c r="N58" s="59"/>
      <c r="O58" s="117"/>
      <c r="P58" s="59"/>
      <c r="Q58" s="115"/>
      <c r="R58" s="117"/>
      <c r="S58" s="61"/>
      <c r="T58" s="117"/>
      <c r="U58" s="128"/>
      <c r="V58" s="117"/>
      <c r="W58" s="61"/>
      <c r="X58" s="109"/>
      <c r="Y58" s="117"/>
      <c r="Z58" s="113"/>
      <c r="AA58" s="65"/>
      <c r="AB58" s="117"/>
      <c r="AC58" s="117"/>
      <c r="AD58" s="125"/>
      <c r="AE58" s="125"/>
      <c r="AF58" s="129"/>
      <c r="AG58" s="116"/>
      <c r="AH58" s="117"/>
      <c r="AI58" s="116"/>
      <c r="AJ58" s="117"/>
    </row>
    <row r="59" spans="1:36" ht="13.5" thickTop="1" x14ac:dyDescent="0.2">
      <c r="D59" s="87"/>
    </row>
    <row r="60" spans="1:36" x14ac:dyDescent="0.2">
      <c r="C60" s="67" t="s">
        <v>1</v>
      </c>
      <c r="D60" s="87"/>
      <c r="M60" s="45">
        <f>SUM(M3:M58)</f>
        <v>0</v>
      </c>
      <c r="N60" s="60"/>
      <c r="O60" s="45">
        <f>SUM(O3:O58)</f>
        <v>0</v>
      </c>
      <c r="P60" s="60"/>
      <c r="R60" s="45">
        <f>SUM(R3:R58)</f>
        <v>0</v>
      </c>
      <c r="T60" s="45">
        <f>SUM(T3:T58)</f>
        <v>0</v>
      </c>
      <c r="U60" s="105"/>
      <c r="V60" s="45">
        <f>SUM(V3:V58)</f>
        <v>0</v>
      </c>
      <c r="Y60" s="45">
        <f>SUM(Y3:Y58)</f>
        <v>0</v>
      </c>
      <c r="AH60" s="47">
        <f>SUM(AH3:AH58)</f>
        <v>0</v>
      </c>
      <c r="AJ60" s="47">
        <f>SUM(AJ3:AJ58)</f>
        <v>0</v>
      </c>
    </row>
    <row r="61" spans="1:36" x14ac:dyDescent="0.2">
      <c r="D61" s="87"/>
      <c r="M61" s="84"/>
      <c r="O61" s="39"/>
    </row>
    <row r="62" spans="1:36" x14ac:dyDescent="0.2">
      <c r="D62" s="139"/>
      <c r="E62" s="139"/>
      <c r="F62" s="139"/>
      <c r="G62" s="140"/>
      <c r="H62" s="139"/>
      <c r="I62" s="139"/>
      <c r="L62" s="43"/>
      <c r="M62" s="84"/>
      <c r="O62" s="39"/>
      <c r="X62" s="87"/>
      <c r="AH62" s="130"/>
      <c r="AI62" s="40" t="s">
        <v>36</v>
      </c>
      <c r="AJ62" s="49">
        <f>AJ60*AH62</f>
        <v>0</v>
      </c>
    </row>
    <row r="63" spans="1:36" x14ac:dyDescent="0.2">
      <c r="L63" s="43"/>
      <c r="M63" s="45"/>
      <c r="R63" s="45" t="s">
        <v>2</v>
      </c>
      <c r="T63" s="48" t="str">
        <f>IF((Y60&lt;&gt;SUM(O60+R60+T60+V60)),"ERROR","OK")</f>
        <v>OK</v>
      </c>
    </row>
    <row r="64" spans="1:36" x14ac:dyDescent="0.2">
      <c r="A64" s="69"/>
      <c r="O64" s="48"/>
      <c r="AJ64" s="45">
        <f>SUM(AJ60:AJ62)</f>
        <v>0</v>
      </c>
    </row>
    <row r="65" spans="3:25" x14ac:dyDescent="0.2">
      <c r="L65" s="43" t="s">
        <v>17</v>
      </c>
      <c r="M65" s="84">
        <f>SUM(M60)</f>
        <v>0</v>
      </c>
      <c r="O65" s="51"/>
    </row>
    <row r="66" spans="3:25" x14ac:dyDescent="0.2">
      <c r="L66" s="43" t="s">
        <v>18</v>
      </c>
      <c r="M66" s="49">
        <v>0</v>
      </c>
      <c r="V66" s="45" t="s">
        <v>33</v>
      </c>
      <c r="Y66" s="49"/>
    </row>
    <row r="68" spans="3:25" x14ac:dyDescent="0.2">
      <c r="C68" s="48"/>
      <c r="J68" s="45"/>
      <c r="L68" s="43" t="s">
        <v>19</v>
      </c>
      <c r="M68" s="50" t="str">
        <f>IF(M66&gt;0,M65/M66,"")</f>
        <v/>
      </c>
      <c r="V68" s="45" t="s">
        <v>16</v>
      </c>
      <c r="Y68" s="45">
        <f>SUM(Y60:Y66)</f>
        <v>0</v>
      </c>
    </row>
    <row r="70" spans="3:25" x14ac:dyDescent="0.2">
      <c r="C70" s="48"/>
      <c r="J70" s="131"/>
      <c r="V70" s="45" t="s">
        <v>85</v>
      </c>
      <c r="X70" s="104">
        <v>3.95E-2</v>
      </c>
      <c r="Y70" s="45">
        <f>ROUND(Y68*X70,0)</f>
        <v>0</v>
      </c>
    </row>
    <row r="71" spans="3:25" x14ac:dyDescent="0.2">
      <c r="V71" s="67"/>
    </row>
    <row r="72" spans="3:25" x14ac:dyDescent="0.2">
      <c r="C72" s="48"/>
      <c r="J72" s="132"/>
      <c r="L72" s="43" t="s">
        <v>81</v>
      </c>
      <c r="M72" s="133" t="e">
        <f>Y78/M66</f>
        <v>#DIV/0!</v>
      </c>
      <c r="V72" s="45" t="s">
        <v>34</v>
      </c>
    </row>
    <row r="73" spans="3:25" x14ac:dyDescent="0.2">
      <c r="V73" s="67"/>
    </row>
    <row r="74" spans="3:25" x14ac:dyDescent="0.2">
      <c r="V74" s="48" t="s">
        <v>151</v>
      </c>
      <c r="X74" s="104"/>
      <c r="Y74" s="45">
        <f>ROUND((Y68+Y70)*X74,0)</f>
        <v>0</v>
      </c>
    </row>
    <row r="75" spans="3:25" x14ac:dyDescent="0.2">
      <c r="V75" s="48"/>
    </row>
    <row r="76" spans="3:25" x14ac:dyDescent="0.2">
      <c r="V76" s="45" t="s">
        <v>90</v>
      </c>
      <c r="Y76" s="49"/>
    </row>
    <row r="77" spans="3:25" x14ac:dyDescent="0.2">
      <c r="V77" s="67"/>
    </row>
    <row r="78" spans="3:25" x14ac:dyDescent="0.2">
      <c r="V78" s="45" t="s">
        <v>35</v>
      </c>
      <c r="Y78" s="49">
        <f>Y68+Y70+Y72+Y74+Y76</f>
        <v>0</v>
      </c>
    </row>
    <row r="79" spans="3:25" x14ac:dyDescent="0.2">
      <c r="V79" s="67"/>
    </row>
    <row r="80" spans="3:25" x14ac:dyDescent="0.2">
      <c r="V80" s="48"/>
    </row>
    <row r="81" spans="3:22" x14ac:dyDescent="0.2">
      <c r="V81" s="67"/>
    </row>
    <row r="86" spans="3:22" x14ac:dyDescent="0.2">
      <c r="C86" s="2" t="s">
        <v>42</v>
      </c>
      <c r="J86" s="134"/>
    </row>
    <row r="87" spans="3:22" x14ac:dyDescent="0.2">
      <c r="C87" s="2" t="s">
        <v>27</v>
      </c>
      <c r="J87" s="135"/>
    </row>
    <row r="88" spans="3:22" x14ac:dyDescent="0.2">
      <c r="C88" s="2" t="s">
        <v>28</v>
      </c>
      <c r="J88" s="134">
        <f>SUM(J86:J87)</f>
        <v>0</v>
      </c>
    </row>
    <row r="89" spans="3:22" x14ac:dyDescent="0.2">
      <c r="J89" s="45"/>
    </row>
    <row r="90" spans="3:22" x14ac:dyDescent="0.2">
      <c r="J90" s="45"/>
    </row>
    <row r="91" spans="3:22" x14ac:dyDescent="0.2">
      <c r="C91" s="2" t="s">
        <v>24</v>
      </c>
      <c r="J91" s="134"/>
    </row>
    <row r="92" spans="3:22" x14ac:dyDescent="0.2">
      <c r="C92" s="2" t="s">
        <v>43</v>
      </c>
      <c r="J92" s="134"/>
    </row>
    <row r="93" spans="3:22" x14ac:dyDescent="0.2">
      <c r="C93" s="2" t="s">
        <v>29</v>
      </c>
      <c r="J93" s="135">
        <f>J88</f>
        <v>0</v>
      </c>
    </row>
    <row r="94" spans="3:22" x14ac:dyDescent="0.2">
      <c r="C94" s="2" t="s">
        <v>30</v>
      </c>
      <c r="J94" s="134">
        <f>J91-J92-J93</f>
        <v>0</v>
      </c>
    </row>
  </sheetData>
  <phoneticPr fontId="13" type="noConversion"/>
  <printOptions gridLines="1"/>
  <pageMargins left="0.23" right="0.17" top="0.75" bottom="0.5" header="0.32" footer="0.25"/>
  <pageSetup paperSize="17" scale="73" fitToHeight="0" orientation="landscape" r:id="rId1"/>
  <headerFooter alignWithMargins="0">
    <oddHeader>&amp;L&amp;G
NAME:&amp;C
ESTIMATE NO.&amp;R
REV NO.___ 
ESTIMATE DATE:</oddHeader>
    <oddFooter>&amp;L
&amp;Z&amp;F&amp;C&amp;P of &amp;N &amp;R
Revised: 5/24/18
Reviewed: 9/10/20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tabColor theme="9" tint="0.59999389629810485"/>
    <pageSetUpPr fitToPage="1"/>
  </sheetPr>
  <dimension ref="A1:AK343"/>
  <sheetViews>
    <sheetView zoomScaleNormal="100" workbookViewId="0">
      <pane ySplit="3" topLeftCell="A175" activePane="bottomLeft" state="frozen"/>
      <selection activeCell="J16" sqref="J16"/>
      <selection pane="bottomLeft" activeCell="K36" sqref="K36"/>
    </sheetView>
  </sheetViews>
  <sheetFormatPr defaultColWidth="9.140625" defaultRowHeight="12.75" x14ac:dyDescent="0.2"/>
  <cols>
    <col min="1" max="1" width="23.140625" style="67" customWidth="1"/>
    <col min="2" max="2" width="14" style="55" customWidth="1"/>
    <col min="3" max="3" width="9.28515625" style="55" customWidth="1"/>
    <col min="4" max="4" width="53.5703125" style="67" customWidth="1"/>
    <col min="5" max="5" width="11.7109375" style="87" customWidth="1"/>
    <col min="6" max="6" width="11.28515625" style="86" customWidth="1"/>
    <col min="7" max="7" width="10.5703125" style="86" customWidth="1"/>
    <col min="8" max="8" width="11.42578125" style="86" customWidth="1"/>
    <col min="9" max="9" width="8.7109375" style="136" customWidth="1"/>
    <col min="10" max="10" width="9.7109375" style="86" customWidth="1"/>
    <col min="11" max="11" width="11.28515625" style="45" customWidth="1"/>
    <col min="12" max="12" width="6.85546875" style="56" customWidth="1"/>
    <col min="13" max="13" width="11.7109375" style="46" customWidth="1"/>
    <col min="14" max="14" width="11.85546875" style="47" customWidth="1"/>
    <col min="15" max="15" width="2.28515625" style="58" customWidth="1"/>
    <col min="16" max="16" width="13.140625" style="45" customWidth="1"/>
    <col min="17" max="17" width="2.28515625" style="58" customWidth="1"/>
    <col min="18" max="18" width="12.42578125" style="92" customWidth="1"/>
    <col min="19" max="19" width="27.28515625" style="45" customWidth="1"/>
    <col min="20" max="20" width="2.28515625" style="60" customWidth="1"/>
    <col min="21" max="21" width="14.5703125" style="45" customWidth="1"/>
    <col min="22" max="22" width="10.42578125" style="53" customWidth="1"/>
    <col min="23" max="23" width="9.5703125" style="45" customWidth="1"/>
    <col min="24" max="24" width="2.28515625" style="60" customWidth="1"/>
    <col min="25" max="25" width="7.42578125" style="86" customWidth="1"/>
    <col min="26" max="26" width="16.42578125" style="45" customWidth="1"/>
    <col min="27" max="27" width="6.85546875" style="87" customWidth="1"/>
    <col min="28" max="28" width="2.28515625" style="62" customWidth="1"/>
    <col min="29" max="29" width="16.28515625" style="105" hidden="1" customWidth="1"/>
    <col min="30" max="30" width="14.5703125" style="105" hidden="1" customWidth="1"/>
    <col min="31" max="31" width="14.5703125" style="67" hidden="1" customWidth="1"/>
    <col min="32" max="32" width="12.5703125" style="92" hidden="1" customWidth="1"/>
    <col min="33" max="33" width="14.5703125" style="67" hidden="1" customWidth="1"/>
    <col min="34" max="34" width="14.42578125" style="90" hidden="1" customWidth="1"/>
    <col min="35" max="35" width="14.42578125" style="45" hidden="1" customWidth="1"/>
    <col min="36" max="36" width="16" style="90" hidden="1" customWidth="1"/>
    <col min="37" max="37" width="14.42578125" style="45" hidden="1" customWidth="1"/>
    <col min="38" max="16384" width="9.140625" style="67"/>
  </cols>
  <sheetData>
    <row r="1" spans="1:37" x14ac:dyDescent="0.2">
      <c r="E1" s="102"/>
      <c r="F1" s="101"/>
      <c r="G1" s="101"/>
      <c r="Z1" s="87" t="s">
        <v>31</v>
      </c>
      <c r="AA1" s="87" t="s">
        <v>38</v>
      </c>
    </row>
    <row r="2" spans="1:37" x14ac:dyDescent="0.2">
      <c r="M2" s="43"/>
      <c r="P2" s="106">
        <v>75</v>
      </c>
      <c r="R2" s="85"/>
      <c r="V2" s="90"/>
      <c r="Y2" s="86" t="s">
        <v>41</v>
      </c>
      <c r="Z2" s="107">
        <f>$K343</f>
        <v>0</v>
      </c>
      <c r="AA2" s="87" t="s">
        <v>39</v>
      </c>
      <c r="AC2" s="107">
        <f>$K337</f>
        <v>0</v>
      </c>
    </row>
    <row r="3" spans="1:37" ht="30" customHeight="1" thickBot="1" x14ac:dyDescent="0.25">
      <c r="A3" s="82" t="s">
        <v>239</v>
      </c>
      <c r="B3" s="108" t="s">
        <v>181</v>
      </c>
      <c r="C3" s="108" t="s">
        <v>182</v>
      </c>
      <c r="D3" s="109" t="s">
        <v>4</v>
      </c>
      <c r="E3" s="148" t="s">
        <v>152</v>
      </c>
      <c r="F3" s="109" t="s">
        <v>153</v>
      </c>
      <c r="G3" s="109" t="s">
        <v>154</v>
      </c>
      <c r="H3" s="109" t="s">
        <v>155</v>
      </c>
      <c r="I3" s="138" t="s">
        <v>156</v>
      </c>
      <c r="J3" s="137" t="s">
        <v>192</v>
      </c>
      <c r="K3" s="113" t="s">
        <v>5</v>
      </c>
      <c r="L3" s="109" t="s">
        <v>0</v>
      </c>
      <c r="M3" s="111" t="s">
        <v>6</v>
      </c>
      <c r="N3" s="112" t="s">
        <v>7</v>
      </c>
      <c r="O3" s="59"/>
      <c r="P3" s="113" t="s">
        <v>21</v>
      </c>
      <c r="Q3" s="59"/>
      <c r="R3" s="110" t="s">
        <v>8</v>
      </c>
      <c r="S3" s="113" t="s">
        <v>9</v>
      </c>
      <c r="T3" s="61"/>
      <c r="U3" s="113" t="s">
        <v>10</v>
      </c>
      <c r="V3" s="68" t="s">
        <v>160</v>
      </c>
      <c r="W3" s="113" t="s">
        <v>161</v>
      </c>
      <c r="X3" s="61"/>
      <c r="Y3" s="114" t="s">
        <v>37</v>
      </c>
      <c r="Z3" s="113" t="s">
        <v>23</v>
      </c>
      <c r="AA3" s="113" t="s">
        <v>40</v>
      </c>
      <c r="AB3" s="63"/>
      <c r="AC3" s="113" t="s">
        <v>22</v>
      </c>
      <c r="AD3" s="30" t="s">
        <v>24</v>
      </c>
      <c r="AE3" s="82" t="s">
        <v>25</v>
      </c>
      <c r="AF3" s="115" t="s">
        <v>26</v>
      </c>
      <c r="AG3" s="82" t="s">
        <v>83</v>
      </c>
      <c r="AH3" s="116" t="s">
        <v>12</v>
      </c>
      <c r="AI3" s="117" t="s">
        <v>13</v>
      </c>
      <c r="AJ3" s="116" t="s">
        <v>14</v>
      </c>
      <c r="AK3" s="117" t="s">
        <v>15</v>
      </c>
    </row>
    <row r="4" spans="1:37" ht="13.5" thickTop="1" x14ac:dyDescent="0.2">
      <c r="D4" s="121"/>
      <c r="K4" s="45">
        <f t="shared" ref="K4:K5" si="0">ROUNDUP(J4*I4*H4*G4*F4*E4,0)</f>
        <v>0</v>
      </c>
      <c r="N4" s="45">
        <f t="shared" ref="N4:N5" si="1">ROUND(K4*M4,0)</f>
        <v>0</v>
      </c>
      <c r="O4" s="58" t="str">
        <f t="shared" ref="O4:O306" si="2">IF(M4&gt;0,IF(ROUND(K4*M4,0)&lt;&gt;N4,"E",""),"")</f>
        <v/>
      </c>
      <c r="P4" s="45">
        <f t="shared" ref="P4:P5" si="3">ROUND($P$2*N4,0)</f>
        <v>0</v>
      </c>
      <c r="Q4" s="58" t="str">
        <f t="shared" ref="Q4:Q306" si="4">IF(ROUND(N4*P$2,0)&lt;&gt;P4,"E","")</f>
        <v/>
      </c>
      <c r="S4" s="45">
        <f t="shared" ref="S4:S5" si="5">ROUND(K4*R4,0)</f>
        <v>0</v>
      </c>
      <c r="T4" s="60" t="str">
        <f t="shared" ref="T4:T7" si="6">IF(R4&gt;0,IF(ROUND(K4*R4,0)&lt;&gt;S4,"E",""),"")</f>
        <v/>
      </c>
      <c r="W4" s="45">
        <f t="shared" ref="W4:W5" si="7">ROUND(K4*V4,0)</f>
        <v>0</v>
      </c>
      <c r="X4" s="60" t="str">
        <f t="shared" ref="X4:X306" si="8">IF(V4&gt;0,IF(ROUND(K4*V4,0)&lt;&gt;W4,"E",""),"")</f>
        <v/>
      </c>
      <c r="Z4" s="45">
        <f t="shared" ref="Z4:Z5" si="9">ROUND(SUM(P4+S4+U4+W4,0),2)</f>
        <v>0</v>
      </c>
      <c r="AB4" s="64" t="str">
        <f t="shared" ref="AB4:AB306" si="10">IF(ROUND(P4+S4+U4+W4,2)&lt;&gt;Z4,"E","")</f>
        <v/>
      </c>
      <c r="AC4" s="45">
        <f t="shared" ref="AC4:AC306" si="11">IF($Z$2&gt;0,((Z4/$Z$2)*$AC$2),0)</f>
        <v>0</v>
      </c>
      <c r="AD4" s="45">
        <f t="shared" ref="AD4:AD306" si="12">Z4+AC4</f>
        <v>0</v>
      </c>
      <c r="AE4" s="85">
        <f t="shared" ref="AE4:AE306" si="13">K4</f>
        <v>0</v>
      </c>
      <c r="AF4" s="85">
        <f t="shared" ref="AF4:AF306" si="14">IF(AE4&gt;0,AD4/AE4,0)</f>
        <v>0</v>
      </c>
      <c r="AG4" s="48"/>
      <c r="AI4" s="45">
        <f t="shared" ref="AI4:AI306" si="15">ROUND(K4*AH4,0)</f>
        <v>0</v>
      </c>
      <c r="AK4" s="45">
        <f t="shared" ref="AK4:AK306" si="16">ROUND(AI4*AJ4*0.01,0)</f>
        <v>0</v>
      </c>
    </row>
    <row r="5" spans="1:37" x14ac:dyDescent="0.2">
      <c r="D5" s="121"/>
      <c r="K5" s="45">
        <f t="shared" si="0"/>
        <v>0</v>
      </c>
      <c r="N5" s="45">
        <f t="shared" si="1"/>
        <v>0</v>
      </c>
      <c r="O5" s="58" t="str">
        <f t="shared" si="2"/>
        <v/>
      </c>
      <c r="P5" s="45">
        <f t="shared" si="3"/>
        <v>0</v>
      </c>
      <c r="Q5" s="58" t="str">
        <f t="shared" si="4"/>
        <v/>
      </c>
      <c r="S5" s="45">
        <f t="shared" si="5"/>
        <v>0</v>
      </c>
      <c r="T5" s="60" t="str">
        <f t="shared" si="6"/>
        <v/>
      </c>
      <c r="W5" s="45">
        <f t="shared" si="7"/>
        <v>0</v>
      </c>
      <c r="X5" s="60" t="str">
        <f t="shared" si="8"/>
        <v/>
      </c>
      <c r="Z5" s="45">
        <f t="shared" si="9"/>
        <v>0</v>
      </c>
      <c r="AB5" s="64" t="str">
        <f t="shared" si="10"/>
        <v/>
      </c>
      <c r="AC5" s="45">
        <f t="shared" si="11"/>
        <v>0</v>
      </c>
      <c r="AD5" s="45">
        <f t="shared" si="12"/>
        <v>0</v>
      </c>
      <c r="AE5" s="85">
        <f t="shared" si="13"/>
        <v>0</v>
      </c>
      <c r="AF5" s="85">
        <f t="shared" si="14"/>
        <v>0</v>
      </c>
      <c r="AG5" s="48"/>
      <c r="AI5" s="45">
        <f t="shared" si="15"/>
        <v>0</v>
      </c>
      <c r="AK5" s="45">
        <f t="shared" si="16"/>
        <v>0</v>
      </c>
    </row>
    <row r="6" spans="1:37" s="174" customFormat="1" ht="15" x14ac:dyDescent="0.25">
      <c r="B6" s="175"/>
      <c r="C6" s="175"/>
      <c r="D6" s="176" t="s">
        <v>361</v>
      </c>
      <c r="E6" s="177"/>
      <c r="F6" s="178"/>
      <c r="G6" s="178"/>
      <c r="H6" s="178"/>
      <c r="I6" s="179"/>
      <c r="J6" s="178"/>
      <c r="K6" s="180"/>
      <c r="L6" s="181"/>
      <c r="M6" s="182"/>
      <c r="N6" s="180"/>
      <c r="O6" s="183"/>
      <c r="P6" s="180"/>
      <c r="Q6" s="183"/>
      <c r="R6" s="184"/>
      <c r="S6" s="180"/>
      <c r="T6" s="185"/>
      <c r="U6" s="180"/>
      <c r="V6" s="186"/>
      <c r="W6" s="180"/>
      <c r="X6" s="185"/>
      <c r="Y6" s="178"/>
      <c r="Z6" s="180"/>
      <c r="AA6" s="177"/>
      <c r="AB6" s="187"/>
      <c r="AC6" s="180"/>
      <c r="AD6" s="180"/>
      <c r="AE6" s="188"/>
      <c r="AF6" s="188"/>
      <c r="AG6" s="189"/>
      <c r="AH6" s="190"/>
      <c r="AI6" s="180"/>
      <c r="AJ6" s="190"/>
      <c r="AK6" s="180"/>
    </row>
    <row r="7" spans="1:37" x14ac:dyDescent="0.2">
      <c r="D7" s="103"/>
      <c r="N7" s="57" t="s">
        <v>32</v>
      </c>
      <c r="O7" s="118" t="str">
        <f t="shared" si="2"/>
        <v/>
      </c>
      <c r="P7" s="57" t="s">
        <v>32</v>
      </c>
      <c r="Q7" s="118" t="str">
        <f t="shared" si="4"/>
        <v/>
      </c>
      <c r="S7" s="57" t="s">
        <v>32</v>
      </c>
      <c r="T7" s="119" t="str">
        <f t="shared" si="6"/>
        <v/>
      </c>
      <c r="W7" s="57" t="s">
        <v>32</v>
      </c>
      <c r="X7" s="119" t="str">
        <f t="shared" si="8"/>
        <v/>
      </c>
      <c r="Z7" s="57" t="s">
        <v>32</v>
      </c>
      <c r="AB7" s="120" t="str">
        <f t="shared" si="10"/>
        <v/>
      </c>
      <c r="AC7" s="45">
        <f t="shared" si="11"/>
        <v>0</v>
      </c>
      <c r="AD7" s="45">
        <f t="shared" si="12"/>
        <v>0</v>
      </c>
      <c r="AE7" s="85">
        <f t="shared" si="13"/>
        <v>0</v>
      </c>
      <c r="AF7" s="85">
        <f t="shared" si="14"/>
        <v>0</v>
      </c>
      <c r="AG7" s="48"/>
      <c r="AI7" s="45">
        <f t="shared" si="15"/>
        <v>0</v>
      </c>
      <c r="AK7" s="45">
        <f t="shared" si="16"/>
        <v>0</v>
      </c>
    </row>
    <row r="8" spans="1:37" x14ac:dyDescent="0.2">
      <c r="A8" s="67" t="s">
        <v>240</v>
      </c>
      <c r="B8" s="55" t="s">
        <v>301</v>
      </c>
      <c r="C8" s="55" t="s">
        <v>275</v>
      </c>
      <c r="D8" s="121" t="s">
        <v>302</v>
      </c>
      <c r="E8" s="87">
        <v>4991</v>
      </c>
      <c r="F8" s="86">
        <v>1</v>
      </c>
      <c r="G8" s="86">
        <v>1</v>
      </c>
      <c r="H8" s="86">
        <v>1</v>
      </c>
      <c r="I8" s="136">
        <v>1.05</v>
      </c>
      <c r="J8" s="86">
        <v>1</v>
      </c>
      <c r="K8" s="45">
        <f t="shared" ref="K8:K22" si="17">ROUNDUP(J8*I8*H8*G8*F8*E8,0)</f>
        <v>5241</v>
      </c>
      <c r="L8" s="56" t="s">
        <v>72</v>
      </c>
      <c r="N8" s="45">
        <f t="shared" ref="N8:N22" si="18">ROUND(K8*M8,0)</f>
        <v>0</v>
      </c>
      <c r="O8" s="58" t="str">
        <f t="shared" ref="O8:O22" si="19">IF(M8&gt;0,IF(ROUND(K8*M8,0)&lt;&gt;N8,"E",""),"")</f>
        <v/>
      </c>
      <c r="P8" s="45">
        <f t="shared" ref="P8:P22" si="20">ROUND($P$2*N8,0)</f>
        <v>0</v>
      </c>
      <c r="Q8" s="58" t="str">
        <f t="shared" ref="Q8:Q13" si="21">IF(ROUND(N8*P$2,0)&lt;&gt;P8,"E","")</f>
        <v/>
      </c>
      <c r="S8" s="45">
        <f t="shared" ref="S8:S22" si="22">ROUND(K8*R8,0)</f>
        <v>0</v>
      </c>
      <c r="T8" s="60" t="str">
        <f t="shared" ref="T8:T13" si="23">IF(R8&gt;0,IF(ROUND(K8*R8,0)&lt;&gt;S8,"E",""),"")</f>
        <v/>
      </c>
      <c r="W8" s="45">
        <f t="shared" ref="W8:W22" si="24">ROUND(K8*V8,0)</f>
        <v>0</v>
      </c>
      <c r="X8" s="60" t="str">
        <f t="shared" ref="X8:X22" si="25">IF(V8&gt;0,IF(ROUND(K8*V8,0)&lt;&gt;W8,"E",""),"")</f>
        <v/>
      </c>
      <c r="Z8" s="45">
        <f t="shared" ref="Z8:Z22" si="26">ROUND(SUM(P8+S8+U8+W8,0),2)</f>
        <v>0</v>
      </c>
      <c r="AB8" s="64" t="str">
        <f t="shared" ref="AB8:AB22" si="27">IF(ROUND(P8+S8+U8+W8,2)&lt;&gt;Z8,"E","")</f>
        <v/>
      </c>
      <c r="AC8" s="45">
        <f t="shared" ref="AC8:AC22" si="28">IF($Z$2&gt;0,((Z8/$Z$2)*$AC$2),0)</f>
        <v>0</v>
      </c>
      <c r="AD8" s="45">
        <f t="shared" ref="AD8:AD22" si="29">Z8+AC8</f>
        <v>0</v>
      </c>
      <c r="AE8" s="85">
        <f t="shared" ref="AE8:AE22" si="30">K8</f>
        <v>5241</v>
      </c>
      <c r="AF8" s="85">
        <f t="shared" ref="AF8:AF22" si="31">IF(AE8&gt;0,AD8/AE8,0)</f>
        <v>0</v>
      </c>
      <c r="AG8" s="48"/>
      <c r="AI8" s="45">
        <f t="shared" ref="AI8:AI22" si="32">ROUND(K8*AH8,0)</f>
        <v>0</v>
      </c>
      <c r="AK8" s="45">
        <f t="shared" ref="AK8:AK22" si="33">ROUND(AI8*AJ8*0.01,0)</f>
        <v>0</v>
      </c>
    </row>
    <row r="9" spans="1:37" x14ac:dyDescent="0.2">
      <c r="A9" s="67" t="s">
        <v>240</v>
      </c>
      <c r="B9" s="55" t="s">
        <v>206</v>
      </c>
      <c r="C9" s="55" t="s">
        <v>194</v>
      </c>
      <c r="D9" s="121" t="s">
        <v>208</v>
      </c>
      <c r="E9" s="87">
        <v>1</v>
      </c>
      <c r="F9" s="86">
        <v>10</v>
      </c>
      <c r="G9" s="139">
        <v>1</v>
      </c>
      <c r="H9" s="86">
        <v>10</v>
      </c>
      <c r="I9" s="136">
        <v>1.05</v>
      </c>
      <c r="J9" s="139">
        <v>0.67</v>
      </c>
      <c r="K9" s="45">
        <f t="shared" si="17"/>
        <v>71</v>
      </c>
      <c r="L9" s="56" t="s">
        <v>193</v>
      </c>
      <c r="N9" s="45">
        <f t="shared" si="18"/>
        <v>0</v>
      </c>
      <c r="O9" s="58" t="str">
        <f t="shared" si="19"/>
        <v/>
      </c>
      <c r="P9" s="45">
        <f t="shared" si="20"/>
        <v>0</v>
      </c>
      <c r="Q9" s="58" t="str">
        <f t="shared" si="21"/>
        <v/>
      </c>
      <c r="S9" s="45">
        <f t="shared" si="22"/>
        <v>0</v>
      </c>
      <c r="T9" s="60" t="str">
        <f t="shared" si="23"/>
        <v/>
      </c>
      <c r="W9" s="45">
        <f t="shared" si="24"/>
        <v>0</v>
      </c>
      <c r="X9" s="60" t="str">
        <f t="shared" si="25"/>
        <v/>
      </c>
      <c r="Z9" s="45">
        <f t="shared" si="26"/>
        <v>0</v>
      </c>
      <c r="AB9" s="64" t="str">
        <f t="shared" si="27"/>
        <v/>
      </c>
      <c r="AC9" s="45">
        <f t="shared" si="28"/>
        <v>0</v>
      </c>
      <c r="AD9" s="45">
        <f t="shared" si="29"/>
        <v>0</v>
      </c>
      <c r="AE9" s="85">
        <f t="shared" si="30"/>
        <v>71</v>
      </c>
      <c r="AF9" s="85">
        <f t="shared" si="31"/>
        <v>0</v>
      </c>
      <c r="AG9" s="48"/>
      <c r="AI9" s="45">
        <f t="shared" si="32"/>
        <v>0</v>
      </c>
      <c r="AK9" s="45">
        <f t="shared" si="33"/>
        <v>0</v>
      </c>
    </row>
    <row r="10" spans="1:37" x14ac:dyDescent="0.2">
      <c r="A10" s="67" t="s">
        <v>240</v>
      </c>
      <c r="B10" s="55" t="s">
        <v>206</v>
      </c>
      <c r="C10" s="55" t="s">
        <v>194</v>
      </c>
      <c r="D10" s="121" t="s">
        <v>209</v>
      </c>
      <c r="E10" s="87">
        <v>10</v>
      </c>
      <c r="F10" s="86">
        <v>1</v>
      </c>
      <c r="G10" s="139">
        <v>1</v>
      </c>
      <c r="H10" s="86">
        <v>2</v>
      </c>
      <c r="I10" s="136">
        <v>1.05</v>
      </c>
      <c r="J10" s="139">
        <v>0.67</v>
      </c>
      <c r="K10" s="45">
        <f t="shared" si="17"/>
        <v>15</v>
      </c>
      <c r="L10" s="56" t="s">
        <v>193</v>
      </c>
      <c r="N10" s="45">
        <f t="shared" si="18"/>
        <v>0</v>
      </c>
      <c r="O10" s="58" t="str">
        <f t="shared" si="19"/>
        <v/>
      </c>
      <c r="P10" s="45">
        <f t="shared" si="20"/>
        <v>0</v>
      </c>
      <c r="Q10" s="58" t="str">
        <f t="shared" si="21"/>
        <v/>
      </c>
      <c r="S10" s="45">
        <f t="shared" si="22"/>
        <v>0</v>
      </c>
      <c r="T10" s="60" t="str">
        <f t="shared" si="23"/>
        <v/>
      </c>
      <c r="W10" s="45">
        <f t="shared" si="24"/>
        <v>0</v>
      </c>
      <c r="X10" s="60" t="str">
        <f t="shared" si="25"/>
        <v/>
      </c>
      <c r="Z10" s="45">
        <f t="shared" si="26"/>
        <v>0</v>
      </c>
      <c r="AB10" s="64" t="str">
        <f t="shared" si="27"/>
        <v/>
      </c>
      <c r="AC10" s="45">
        <f t="shared" si="28"/>
        <v>0</v>
      </c>
      <c r="AD10" s="45">
        <f t="shared" si="29"/>
        <v>0</v>
      </c>
      <c r="AE10" s="85">
        <f t="shared" si="30"/>
        <v>15</v>
      </c>
      <c r="AF10" s="85">
        <f t="shared" si="31"/>
        <v>0</v>
      </c>
      <c r="AG10" s="48"/>
      <c r="AI10" s="45">
        <f t="shared" si="32"/>
        <v>0</v>
      </c>
      <c r="AK10" s="45">
        <f t="shared" si="33"/>
        <v>0</v>
      </c>
    </row>
    <row r="11" spans="1:37" x14ac:dyDescent="0.2">
      <c r="A11" s="67" t="s">
        <v>240</v>
      </c>
      <c r="B11" s="55" t="s">
        <v>206</v>
      </c>
      <c r="C11" s="55" t="s">
        <v>198</v>
      </c>
      <c r="D11" s="121" t="s">
        <v>207</v>
      </c>
      <c r="E11" s="87">
        <v>10</v>
      </c>
      <c r="F11" s="86">
        <v>1</v>
      </c>
      <c r="G11" s="86">
        <v>1</v>
      </c>
      <c r="H11" s="86">
        <v>1</v>
      </c>
      <c r="I11" s="136">
        <v>1.05</v>
      </c>
      <c r="J11" s="86">
        <v>0.67</v>
      </c>
      <c r="K11" s="45">
        <f t="shared" si="17"/>
        <v>8</v>
      </c>
      <c r="L11" s="56" t="s">
        <v>193</v>
      </c>
      <c r="N11" s="45">
        <f t="shared" si="18"/>
        <v>0</v>
      </c>
      <c r="O11" s="58" t="str">
        <f t="shared" si="19"/>
        <v/>
      </c>
      <c r="P11" s="45">
        <f t="shared" si="20"/>
        <v>0</v>
      </c>
      <c r="Q11" s="58" t="str">
        <f t="shared" si="21"/>
        <v/>
      </c>
      <c r="S11" s="45">
        <f t="shared" si="22"/>
        <v>0</v>
      </c>
      <c r="T11" s="60" t="str">
        <f t="shared" si="23"/>
        <v/>
      </c>
      <c r="W11" s="45">
        <f t="shared" si="24"/>
        <v>0</v>
      </c>
      <c r="X11" s="60" t="str">
        <f t="shared" si="25"/>
        <v/>
      </c>
      <c r="Z11" s="45">
        <f t="shared" si="26"/>
        <v>0</v>
      </c>
      <c r="AB11" s="64" t="str">
        <f t="shared" si="27"/>
        <v/>
      </c>
      <c r="AC11" s="45">
        <f t="shared" si="28"/>
        <v>0</v>
      </c>
      <c r="AD11" s="45">
        <f t="shared" si="29"/>
        <v>0</v>
      </c>
      <c r="AE11" s="85">
        <f t="shared" si="30"/>
        <v>8</v>
      </c>
      <c r="AF11" s="85">
        <f t="shared" si="31"/>
        <v>0</v>
      </c>
      <c r="AG11" s="48"/>
      <c r="AI11" s="45">
        <f t="shared" si="32"/>
        <v>0</v>
      </c>
      <c r="AK11" s="45">
        <f t="shared" si="33"/>
        <v>0</v>
      </c>
    </row>
    <row r="12" spans="1:37" x14ac:dyDescent="0.2">
      <c r="A12" s="67" t="s">
        <v>240</v>
      </c>
      <c r="B12" s="55" t="s">
        <v>199</v>
      </c>
      <c r="C12" s="55" t="s">
        <v>194</v>
      </c>
      <c r="D12" s="121" t="s">
        <v>196</v>
      </c>
      <c r="E12" s="87">
        <v>1</v>
      </c>
      <c r="F12" s="86">
        <v>10</v>
      </c>
      <c r="G12" s="139">
        <v>1</v>
      </c>
      <c r="H12" s="86">
        <v>400</v>
      </c>
      <c r="I12" s="136">
        <v>1.05</v>
      </c>
      <c r="J12" s="139">
        <v>1</v>
      </c>
      <c r="K12" s="45">
        <f t="shared" si="17"/>
        <v>4200</v>
      </c>
      <c r="L12" s="56" t="s">
        <v>193</v>
      </c>
      <c r="N12" s="45">
        <f t="shared" si="18"/>
        <v>0</v>
      </c>
      <c r="O12" s="58" t="str">
        <f t="shared" si="19"/>
        <v/>
      </c>
      <c r="P12" s="45">
        <f t="shared" si="20"/>
        <v>0</v>
      </c>
      <c r="Q12" s="58" t="str">
        <f t="shared" si="21"/>
        <v/>
      </c>
      <c r="S12" s="45">
        <f t="shared" si="22"/>
        <v>0</v>
      </c>
      <c r="T12" s="60" t="str">
        <f t="shared" si="23"/>
        <v/>
      </c>
      <c r="W12" s="45">
        <f t="shared" si="24"/>
        <v>0</v>
      </c>
      <c r="X12" s="60" t="str">
        <f t="shared" si="25"/>
        <v/>
      </c>
      <c r="Z12" s="45">
        <f t="shared" si="26"/>
        <v>0</v>
      </c>
      <c r="AB12" s="64" t="str">
        <f t="shared" si="27"/>
        <v/>
      </c>
      <c r="AC12" s="45">
        <f t="shared" si="28"/>
        <v>0</v>
      </c>
      <c r="AD12" s="45">
        <f t="shared" si="29"/>
        <v>0</v>
      </c>
      <c r="AE12" s="85">
        <f t="shared" si="30"/>
        <v>4200</v>
      </c>
      <c r="AF12" s="85">
        <f t="shared" si="31"/>
        <v>0</v>
      </c>
      <c r="AG12" s="48"/>
      <c r="AI12" s="45">
        <f t="shared" si="32"/>
        <v>0</v>
      </c>
      <c r="AK12" s="45">
        <f t="shared" si="33"/>
        <v>0</v>
      </c>
    </row>
    <row r="13" spans="1:37" x14ac:dyDescent="0.2">
      <c r="A13" s="67" t="s">
        <v>240</v>
      </c>
      <c r="B13" s="55" t="s">
        <v>199</v>
      </c>
      <c r="C13" s="55" t="s">
        <v>194</v>
      </c>
      <c r="D13" s="121" t="s">
        <v>197</v>
      </c>
      <c r="E13" s="87">
        <v>400</v>
      </c>
      <c r="F13" s="86">
        <v>1</v>
      </c>
      <c r="G13" s="139">
        <v>1</v>
      </c>
      <c r="H13" s="86">
        <v>2</v>
      </c>
      <c r="I13" s="136">
        <v>1.05</v>
      </c>
      <c r="J13" s="139">
        <v>1</v>
      </c>
      <c r="K13" s="45">
        <f t="shared" si="17"/>
        <v>840</v>
      </c>
      <c r="L13" s="56" t="s">
        <v>193</v>
      </c>
      <c r="N13" s="45">
        <f t="shared" si="18"/>
        <v>0</v>
      </c>
      <c r="O13" s="58" t="str">
        <f t="shared" si="19"/>
        <v/>
      </c>
      <c r="P13" s="45">
        <f t="shared" si="20"/>
        <v>0</v>
      </c>
      <c r="Q13" s="58" t="str">
        <f t="shared" si="21"/>
        <v/>
      </c>
      <c r="S13" s="45">
        <f t="shared" si="22"/>
        <v>0</v>
      </c>
      <c r="T13" s="60" t="str">
        <f t="shared" si="23"/>
        <v/>
      </c>
      <c r="W13" s="45">
        <f t="shared" si="24"/>
        <v>0</v>
      </c>
      <c r="X13" s="60" t="str">
        <f t="shared" si="25"/>
        <v/>
      </c>
      <c r="Z13" s="45">
        <f t="shared" si="26"/>
        <v>0</v>
      </c>
      <c r="AB13" s="64" t="str">
        <f t="shared" si="27"/>
        <v/>
      </c>
      <c r="AC13" s="45">
        <f t="shared" si="28"/>
        <v>0</v>
      </c>
      <c r="AD13" s="45">
        <f t="shared" si="29"/>
        <v>0</v>
      </c>
      <c r="AE13" s="85">
        <f t="shared" si="30"/>
        <v>840</v>
      </c>
      <c r="AF13" s="85">
        <f t="shared" si="31"/>
        <v>0</v>
      </c>
      <c r="AG13" s="48"/>
      <c r="AI13" s="45">
        <f t="shared" si="32"/>
        <v>0</v>
      </c>
      <c r="AK13" s="45">
        <f t="shared" si="33"/>
        <v>0</v>
      </c>
    </row>
    <row r="14" spans="1:37" x14ac:dyDescent="0.2">
      <c r="A14" s="67" t="s">
        <v>240</v>
      </c>
      <c r="B14" s="55" t="s">
        <v>199</v>
      </c>
      <c r="C14" s="55" t="s">
        <v>194</v>
      </c>
      <c r="D14" s="121" t="s">
        <v>204</v>
      </c>
      <c r="E14" s="87">
        <v>1</v>
      </c>
      <c r="F14" s="86">
        <v>10</v>
      </c>
      <c r="G14" s="139">
        <v>1</v>
      </c>
      <c r="H14" s="86">
        <v>241</v>
      </c>
      <c r="I14" s="136">
        <v>1.05</v>
      </c>
      <c r="J14" s="139">
        <v>1</v>
      </c>
      <c r="K14" s="45">
        <f t="shared" si="17"/>
        <v>2531</v>
      </c>
      <c r="L14" s="56" t="s">
        <v>193</v>
      </c>
      <c r="N14" s="45">
        <f t="shared" si="18"/>
        <v>0</v>
      </c>
      <c r="O14" s="58" t="str">
        <f t="shared" si="19"/>
        <v/>
      </c>
      <c r="P14" s="45">
        <f t="shared" si="20"/>
        <v>0</v>
      </c>
      <c r="S14" s="45">
        <f t="shared" si="22"/>
        <v>0</v>
      </c>
      <c r="W14" s="45">
        <f t="shared" si="24"/>
        <v>0</v>
      </c>
      <c r="X14" s="60" t="str">
        <f t="shared" si="25"/>
        <v/>
      </c>
      <c r="Z14" s="45">
        <f t="shared" si="26"/>
        <v>0</v>
      </c>
      <c r="AB14" s="64" t="str">
        <f t="shared" si="27"/>
        <v/>
      </c>
      <c r="AC14" s="45">
        <f t="shared" si="28"/>
        <v>0</v>
      </c>
      <c r="AD14" s="45">
        <f t="shared" si="29"/>
        <v>0</v>
      </c>
      <c r="AE14" s="85">
        <f t="shared" si="30"/>
        <v>2531</v>
      </c>
      <c r="AF14" s="85">
        <f t="shared" si="31"/>
        <v>0</v>
      </c>
      <c r="AG14" s="48"/>
      <c r="AI14" s="45">
        <f t="shared" si="32"/>
        <v>0</v>
      </c>
      <c r="AK14" s="45">
        <f t="shared" si="33"/>
        <v>0</v>
      </c>
    </row>
    <row r="15" spans="1:37" x14ac:dyDescent="0.2">
      <c r="A15" s="67" t="s">
        <v>240</v>
      </c>
      <c r="B15" s="55" t="s">
        <v>199</v>
      </c>
      <c r="C15" s="55" t="s">
        <v>194</v>
      </c>
      <c r="D15" s="121" t="s">
        <v>205</v>
      </c>
      <c r="E15" s="87">
        <v>241</v>
      </c>
      <c r="F15" s="86">
        <v>1</v>
      </c>
      <c r="G15" s="139">
        <v>1</v>
      </c>
      <c r="H15" s="86">
        <v>2</v>
      </c>
      <c r="I15" s="136">
        <v>1.05</v>
      </c>
      <c r="J15" s="139">
        <v>1</v>
      </c>
      <c r="K15" s="45">
        <f t="shared" si="17"/>
        <v>507</v>
      </c>
      <c r="L15" s="56" t="s">
        <v>193</v>
      </c>
      <c r="N15" s="45">
        <f t="shared" si="18"/>
        <v>0</v>
      </c>
      <c r="O15" s="58" t="str">
        <f t="shared" si="19"/>
        <v/>
      </c>
      <c r="P15" s="45">
        <f t="shared" si="20"/>
        <v>0</v>
      </c>
      <c r="Q15" s="58" t="str">
        <f t="shared" ref="Q15:Q22" si="34">IF(ROUND(N15*P$2,0)&lt;&gt;P15,"E","")</f>
        <v/>
      </c>
      <c r="S15" s="45">
        <f t="shared" si="22"/>
        <v>0</v>
      </c>
      <c r="T15" s="60" t="str">
        <f t="shared" ref="T15:T22" si="35">IF(R15&gt;0,IF(ROUND(K15*R15,0)&lt;&gt;S15,"E",""),"")</f>
        <v/>
      </c>
      <c r="W15" s="45">
        <f t="shared" si="24"/>
        <v>0</v>
      </c>
      <c r="X15" s="60" t="str">
        <f t="shared" si="25"/>
        <v/>
      </c>
      <c r="Z15" s="45">
        <f t="shared" si="26"/>
        <v>0</v>
      </c>
      <c r="AB15" s="64" t="str">
        <f t="shared" si="27"/>
        <v/>
      </c>
      <c r="AC15" s="45">
        <f t="shared" si="28"/>
        <v>0</v>
      </c>
      <c r="AD15" s="45">
        <f t="shared" si="29"/>
        <v>0</v>
      </c>
      <c r="AE15" s="85">
        <f t="shared" si="30"/>
        <v>507</v>
      </c>
      <c r="AF15" s="85">
        <f t="shared" si="31"/>
        <v>0</v>
      </c>
      <c r="AG15" s="48"/>
      <c r="AI15" s="45">
        <f t="shared" si="32"/>
        <v>0</v>
      </c>
      <c r="AK15" s="45">
        <f t="shared" si="33"/>
        <v>0</v>
      </c>
    </row>
    <row r="16" spans="1:37" x14ac:dyDescent="0.2">
      <c r="A16" s="67" t="s">
        <v>240</v>
      </c>
      <c r="B16" s="55" t="s">
        <v>199</v>
      </c>
      <c r="C16" s="55" t="s">
        <v>194</v>
      </c>
      <c r="D16" s="121" t="s">
        <v>230</v>
      </c>
      <c r="E16" s="87">
        <v>89</v>
      </c>
      <c r="F16" s="86">
        <v>1</v>
      </c>
      <c r="G16" s="139">
        <v>1</v>
      </c>
      <c r="H16" s="86">
        <v>3</v>
      </c>
      <c r="I16" s="136">
        <v>1.05</v>
      </c>
      <c r="J16" s="139">
        <v>1</v>
      </c>
      <c r="K16" s="45">
        <f t="shared" si="17"/>
        <v>281</v>
      </c>
      <c r="L16" s="56" t="s">
        <v>193</v>
      </c>
      <c r="N16" s="45">
        <f t="shared" si="18"/>
        <v>0</v>
      </c>
      <c r="O16" s="58" t="str">
        <f t="shared" si="19"/>
        <v/>
      </c>
      <c r="P16" s="45">
        <f t="shared" si="20"/>
        <v>0</v>
      </c>
      <c r="Q16" s="58" t="str">
        <f t="shared" si="34"/>
        <v/>
      </c>
      <c r="S16" s="45">
        <f t="shared" si="22"/>
        <v>0</v>
      </c>
      <c r="T16" s="60" t="str">
        <f t="shared" si="35"/>
        <v/>
      </c>
      <c r="W16" s="45">
        <f t="shared" si="24"/>
        <v>0</v>
      </c>
      <c r="X16" s="60" t="str">
        <f t="shared" si="25"/>
        <v/>
      </c>
      <c r="Z16" s="45">
        <f t="shared" si="26"/>
        <v>0</v>
      </c>
      <c r="AB16" s="64" t="str">
        <f t="shared" si="27"/>
        <v/>
      </c>
      <c r="AC16" s="45">
        <f t="shared" si="28"/>
        <v>0</v>
      </c>
      <c r="AD16" s="45">
        <f t="shared" si="29"/>
        <v>0</v>
      </c>
      <c r="AE16" s="85">
        <f t="shared" si="30"/>
        <v>281</v>
      </c>
      <c r="AF16" s="85">
        <f t="shared" si="31"/>
        <v>0</v>
      </c>
      <c r="AG16" s="48"/>
      <c r="AI16" s="45">
        <f t="shared" si="32"/>
        <v>0</v>
      </c>
      <c r="AK16" s="45">
        <f t="shared" si="33"/>
        <v>0</v>
      </c>
    </row>
    <row r="17" spans="1:37" x14ac:dyDescent="0.2">
      <c r="A17" s="67" t="s">
        <v>240</v>
      </c>
      <c r="B17" s="55" t="s">
        <v>199</v>
      </c>
      <c r="C17" s="55" t="s">
        <v>194</v>
      </c>
      <c r="D17" s="121" t="s">
        <v>231</v>
      </c>
      <c r="E17" s="87">
        <v>61</v>
      </c>
      <c r="F17" s="86">
        <v>1</v>
      </c>
      <c r="G17" s="139">
        <v>1</v>
      </c>
      <c r="H17" s="86">
        <v>4</v>
      </c>
      <c r="I17" s="136">
        <v>1.05</v>
      </c>
      <c r="J17" s="139">
        <v>1</v>
      </c>
      <c r="K17" s="45">
        <f t="shared" si="17"/>
        <v>257</v>
      </c>
      <c r="L17" s="56" t="s">
        <v>193</v>
      </c>
      <c r="N17" s="45">
        <f t="shared" si="18"/>
        <v>0</v>
      </c>
      <c r="O17" s="58" t="str">
        <f t="shared" si="19"/>
        <v/>
      </c>
      <c r="P17" s="45">
        <f t="shared" si="20"/>
        <v>0</v>
      </c>
      <c r="Q17" s="58" t="str">
        <f t="shared" si="34"/>
        <v/>
      </c>
      <c r="S17" s="45">
        <f t="shared" si="22"/>
        <v>0</v>
      </c>
      <c r="T17" s="60" t="str">
        <f t="shared" si="35"/>
        <v/>
      </c>
      <c r="W17" s="45">
        <f t="shared" si="24"/>
        <v>0</v>
      </c>
      <c r="X17" s="60" t="str">
        <f t="shared" si="25"/>
        <v/>
      </c>
      <c r="Z17" s="45">
        <f t="shared" si="26"/>
        <v>0</v>
      </c>
      <c r="AB17" s="64" t="str">
        <f t="shared" si="27"/>
        <v/>
      </c>
      <c r="AC17" s="45">
        <f t="shared" si="28"/>
        <v>0</v>
      </c>
      <c r="AD17" s="45">
        <f t="shared" si="29"/>
        <v>0</v>
      </c>
      <c r="AE17" s="85">
        <f t="shared" si="30"/>
        <v>257</v>
      </c>
      <c r="AF17" s="85">
        <f t="shared" si="31"/>
        <v>0</v>
      </c>
      <c r="AG17" s="48"/>
      <c r="AI17" s="45">
        <f t="shared" si="32"/>
        <v>0</v>
      </c>
      <c r="AK17" s="45">
        <f t="shared" si="33"/>
        <v>0</v>
      </c>
    </row>
    <row r="18" spans="1:37" x14ac:dyDescent="0.2">
      <c r="A18" s="67" t="s">
        <v>240</v>
      </c>
      <c r="B18" s="55" t="s">
        <v>199</v>
      </c>
      <c r="C18" s="55" t="s">
        <v>198</v>
      </c>
      <c r="D18" s="121" t="s">
        <v>195</v>
      </c>
      <c r="E18" s="87">
        <v>400</v>
      </c>
      <c r="F18" s="86">
        <v>1</v>
      </c>
      <c r="G18" s="86">
        <v>1</v>
      </c>
      <c r="H18" s="86">
        <v>1</v>
      </c>
      <c r="I18" s="136">
        <v>1.05</v>
      </c>
      <c r="J18" s="86">
        <v>1</v>
      </c>
      <c r="K18" s="45">
        <f t="shared" si="17"/>
        <v>420</v>
      </c>
      <c r="L18" s="56" t="s">
        <v>193</v>
      </c>
      <c r="N18" s="45">
        <f t="shared" si="18"/>
        <v>0</v>
      </c>
      <c r="O18" s="58" t="str">
        <f t="shared" si="19"/>
        <v/>
      </c>
      <c r="P18" s="45">
        <f t="shared" si="20"/>
        <v>0</v>
      </c>
      <c r="Q18" s="58" t="str">
        <f t="shared" si="34"/>
        <v/>
      </c>
      <c r="S18" s="45">
        <f t="shared" si="22"/>
        <v>0</v>
      </c>
      <c r="T18" s="60" t="str">
        <f t="shared" si="35"/>
        <v/>
      </c>
      <c r="W18" s="45">
        <f t="shared" si="24"/>
        <v>0</v>
      </c>
      <c r="X18" s="60" t="str">
        <f t="shared" si="25"/>
        <v/>
      </c>
      <c r="Z18" s="45">
        <f t="shared" si="26"/>
        <v>0</v>
      </c>
      <c r="AB18" s="64" t="str">
        <f t="shared" si="27"/>
        <v/>
      </c>
      <c r="AC18" s="45">
        <f t="shared" si="28"/>
        <v>0</v>
      </c>
      <c r="AD18" s="45">
        <f t="shared" si="29"/>
        <v>0</v>
      </c>
      <c r="AE18" s="85">
        <f t="shared" si="30"/>
        <v>420</v>
      </c>
      <c r="AF18" s="85">
        <f t="shared" si="31"/>
        <v>0</v>
      </c>
      <c r="AG18" s="48"/>
      <c r="AI18" s="45">
        <f t="shared" si="32"/>
        <v>0</v>
      </c>
      <c r="AK18" s="45">
        <f t="shared" si="33"/>
        <v>0</v>
      </c>
    </row>
    <row r="19" spans="1:37" x14ac:dyDescent="0.2">
      <c r="A19" s="67" t="s">
        <v>240</v>
      </c>
      <c r="B19" s="55" t="s">
        <v>199</v>
      </c>
      <c r="C19" s="55" t="s">
        <v>198</v>
      </c>
      <c r="D19" s="121" t="s">
        <v>203</v>
      </c>
      <c r="E19" s="87">
        <v>241</v>
      </c>
      <c r="F19" s="86">
        <v>1</v>
      </c>
      <c r="G19" s="86">
        <v>1</v>
      </c>
      <c r="H19" s="86">
        <v>1</v>
      </c>
      <c r="I19" s="136">
        <v>1.05</v>
      </c>
      <c r="J19" s="86">
        <v>1</v>
      </c>
      <c r="K19" s="45">
        <f t="shared" si="17"/>
        <v>254</v>
      </c>
      <c r="L19" s="56" t="s">
        <v>193</v>
      </c>
      <c r="N19" s="45">
        <f t="shared" si="18"/>
        <v>0</v>
      </c>
      <c r="O19" s="58" t="str">
        <f t="shared" si="19"/>
        <v/>
      </c>
      <c r="P19" s="45">
        <f t="shared" si="20"/>
        <v>0</v>
      </c>
      <c r="Q19" s="58" t="str">
        <f t="shared" si="34"/>
        <v/>
      </c>
      <c r="S19" s="45">
        <f t="shared" si="22"/>
        <v>0</v>
      </c>
      <c r="T19" s="60" t="str">
        <f t="shared" si="35"/>
        <v/>
      </c>
      <c r="W19" s="45">
        <f t="shared" si="24"/>
        <v>0</v>
      </c>
      <c r="X19" s="60" t="str">
        <f t="shared" si="25"/>
        <v/>
      </c>
      <c r="Z19" s="45">
        <f t="shared" si="26"/>
        <v>0</v>
      </c>
      <c r="AB19" s="64" t="str">
        <f t="shared" si="27"/>
        <v/>
      </c>
      <c r="AC19" s="45">
        <f t="shared" si="28"/>
        <v>0</v>
      </c>
      <c r="AD19" s="45">
        <f t="shared" si="29"/>
        <v>0</v>
      </c>
      <c r="AE19" s="85">
        <f t="shared" si="30"/>
        <v>254</v>
      </c>
      <c r="AF19" s="85">
        <f t="shared" si="31"/>
        <v>0</v>
      </c>
      <c r="AG19" s="48"/>
      <c r="AI19" s="45">
        <f t="shared" si="32"/>
        <v>0</v>
      </c>
      <c r="AK19" s="45">
        <f t="shared" si="33"/>
        <v>0</v>
      </c>
    </row>
    <row r="20" spans="1:37" x14ac:dyDescent="0.2">
      <c r="A20" s="67" t="s">
        <v>240</v>
      </c>
      <c r="B20" s="55" t="s">
        <v>250</v>
      </c>
      <c r="C20" s="55" t="s">
        <v>194</v>
      </c>
      <c r="D20" s="121" t="s">
        <v>303</v>
      </c>
      <c r="E20" s="87">
        <v>106</v>
      </c>
      <c r="F20" s="86">
        <v>1</v>
      </c>
      <c r="G20" s="86">
        <v>1</v>
      </c>
      <c r="H20" s="86">
        <v>1</v>
      </c>
      <c r="I20" s="136">
        <v>1.05</v>
      </c>
      <c r="J20" s="86">
        <v>1.33</v>
      </c>
      <c r="K20" s="45">
        <f t="shared" si="17"/>
        <v>149</v>
      </c>
      <c r="L20" s="56" t="s">
        <v>193</v>
      </c>
      <c r="N20" s="45">
        <f t="shared" si="18"/>
        <v>0</v>
      </c>
      <c r="O20" s="58" t="str">
        <f t="shared" si="19"/>
        <v/>
      </c>
      <c r="P20" s="45">
        <f t="shared" si="20"/>
        <v>0</v>
      </c>
      <c r="Q20" s="58" t="str">
        <f t="shared" si="34"/>
        <v/>
      </c>
      <c r="S20" s="45">
        <f t="shared" si="22"/>
        <v>0</v>
      </c>
      <c r="T20" s="60" t="str">
        <f t="shared" si="35"/>
        <v/>
      </c>
      <c r="W20" s="45">
        <f t="shared" si="24"/>
        <v>0</v>
      </c>
      <c r="X20" s="60" t="str">
        <f t="shared" si="25"/>
        <v/>
      </c>
      <c r="Z20" s="45">
        <f t="shared" si="26"/>
        <v>0</v>
      </c>
      <c r="AB20" s="64" t="str">
        <f t="shared" si="27"/>
        <v/>
      </c>
      <c r="AC20" s="45">
        <f t="shared" si="28"/>
        <v>0</v>
      </c>
      <c r="AD20" s="45">
        <f t="shared" si="29"/>
        <v>0</v>
      </c>
      <c r="AE20" s="85">
        <f t="shared" si="30"/>
        <v>149</v>
      </c>
      <c r="AF20" s="85">
        <f t="shared" si="31"/>
        <v>0</v>
      </c>
      <c r="AG20" s="48"/>
      <c r="AI20" s="45">
        <f t="shared" si="32"/>
        <v>0</v>
      </c>
      <c r="AK20" s="45">
        <f t="shared" si="33"/>
        <v>0</v>
      </c>
    </row>
    <row r="21" spans="1:37" x14ac:dyDescent="0.2">
      <c r="A21" s="67" t="s">
        <v>240</v>
      </c>
      <c r="B21" s="55" t="s">
        <v>250</v>
      </c>
      <c r="C21" s="55" t="s">
        <v>194</v>
      </c>
      <c r="D21" s="121" t="s">
        <v>304</v>
      </c>
      <c r="E21" s="87">
        <v>1</v>
      </c>
      <c r="F21" s="86">
        <v>5</v>
      </c>
      <c r="G21" s="139">
        <v>1</v>
      </c>
      <c r="H21" s="124">
        <f>E20/1.5</f>
        <v>70.666666666666671</v>
      </c>
      <c r="I21" s="136">
        <v>1.05</v>
      </c>
      <c r="J21" s="139">
        <v>1.33</v>
      </c>
      <c r="K21" s="45">
        <f t="shared" si="17"/>
        <v>494</v>
      </c>
      <c r="L21" s="56" t="s">
        <v>193</v>
      </c>
      <c r="N21" s="45">
        <f t="shared" si="18"/>
        <v>0</v>
      </c>
      <c r="O21" s="58" t="str">
        <f t="shared" si="19"/>
        <v/>
      </c>
      <c r="P21" s="45">
        <f t="shared" si="20"/>
        <v>0</v>
      </c>
      <c r="Q21" s="58" t="str">
        <f t="shared" si="34"/>
        <v/>
      </c>
      <c r="S21" s="45">
        <f t="shared" si="22"/>
        <v>0</v>
      </c>
      <c r="T21" s="60" t="str">
        <f t="shared" si="35"/>
        <v/>
      </c>
      <c r="W21" s="45">
        <f t="shared" si="24"/>
        <v>0</v>
      </c>
      <c r="X21" s="60" t="str">
        <f t="shared" si="25"/>
        <v/>
      </c>
      <c r="Z21" s="45">
        <f t="shared" si="26"/>
        <v>0</v>
      </c>
      <c r="AB21" s="64" t="str">
        <f t="shared" si="27"/>
        <v/>
      </c>
      <c r="AC21" s="45">
        <f t="shared" si="28"/>
        <v>0</v>
      </c>
      <c r="AD21" s="45">
        <f t="shared" si="29"/>
        <v>0</v>
      </c>
      <c r="AE21" s="85">
        <f t="shared" si="30"/>
        <v>494</v>
      </c>
      <c r="AF21" s="85">
        <f t="shared" si="31"/>
        <v>0</v>
      </c>
      <c r="AG21" s="48"/>
      <c r="AI21" s="45">
        <f t="shared" si="32"/>
        <v>0</v>
      </c>
      <c r="AK21" s="45">
        <f t="shared" si="33"/>
        <v>0</v>
      </c>
    </row>
    <row r="22" spans="1:37" x14ac:dyDescent="0.2">
      <c r="A22" s="67" t="s">
        <v>240</v>
      </c>
      <c r="B22" s="55" t="s">
        <v>250</v>
      </c>
      <c r="C22" s="55" t="s">
        <v>194</v>
      </c>
      <c r="D22" s="121" t="s">
        <v>305</v>
      </c>
      <c r="E22" s="87">
        <v>106</v>
      </c>
      <c r="F22" s="86">
        <v>1</v>
      </c>
      <c r="G22" s="86">
        <v>1</v>
      </c>
      <c r="H22" s="86">
        <v>1</v>
      </c>
      <c r="I22" s="136">
        <v>1.05</v>
      </c>
      <c r="J22" s="86">
        <v>1.33</v>
      </c>
      <c r="K22" s="45">
        <f t="shared" si="17"/>
        <v>149</v>
      </c>
      <c r="L22" s="56" t="s">
        <v>193</v>
      </c>
      <c r="N22" s="45">
        <f t="shared" si="18"/>
        <v>0</v>
      </c>
      <c r="O22" s="58" t="str">
        <f t="shared" si="19"/>
        <v/>
      </c>
      <c r="P22" s="45">
        <f t="shared" si="20"/>
        <v>0</v>
      </c>
      <c r="Q22" s="58" t="str">
        <f t="shared" si="34"/>
        <v/>
      </c>
      <c r="S22" s="45">
        <f t="shared" si="22"/>
        <v>0</v>
      </c>
      <c r="T22" s="60" t="str">
        <f t="shared" si="35"/>
        <v/>
      </c>
      <c r="W22" s="45">
        <f t="shared" si="24"/>
        <v>0</v>
      </c>
      <c r="X22" s="60" t="str">
        <f t="shared" si="25"/>
        <v/>
      </c>
      <c r="Z22" s="45">
        <f t="shared" si="26"/>
        <v>0</v>
      </c>
      <c r="AB22" s="64" t="str">
        <f t="shared" si="27"/>
        <v/>
      </c>
      <c r="AC22" s="45">
        <f t="shared" si="28"/>
        <v>0</v>
      </c>
      <c r="AD22" s="45">
        <f t="shared" si="29"/>
        <v>0</v>
      </c>
      <c r="AE22" s="85">
        <f t="shared" si="30"/>
        <v>149</v>
      </c>
      <c r="AF22" s="85">
        <f t="shared" si="31"/>
        <v>0</v>
      </c>
      <c r="AG22" s="48"/>
      <c r="AI22" s="45">
        <f t="shared" si="32"/>
        <v>0</v>
      </c>
      <c r="AK22" s="45">
        <f t="shared" si="33"/>
        <v>0</v>
      </c>
    </row>
    <row r="23" spans="1:37" x14ac:dyDescent="0.2">
      <c r="D23" s="121"/>
      <c r="G23" s="139"/>
      <c r="J23" s="139"/>
      <c r="N23" s="45"/>
      <c r="O23" s="123"/>
      <c r="Q23" s="123"/>
      <c r="T23" s="102"/>
      <c r="AB23" s="64"/>
      <c r="AC23" s="45"/>
      <c r="AD23" s="45"/>
      <c r="AE23" s="85"/>
      <c r="AF23" s="85"/>
      <c r="AG23" s="48"/>
    </row>
    <row r="24" spans="1:37" x14ac:dyDescent="0.2">
      <c r="D24" s="153" t="s">
        <v>340</v>
      </c>
      <c r="E24" s="102">
        <f>SUM(K8:K22)-SUM(K24:K31)</f>
        <v>0</v>
      </c>
      <c r="G24" s="139"/>
      <c r="H24" s="2" t="s">
        <v>338</v>
      </c>
      <c r="J24" s="146" t="s">
        <v>334</v>
      </c>
      <c r="K24" s="100">
        <f>K11</f>
        <v>8</v>
      </c>
      <c r="L24" s="95" t="s">
        <v>193</v>
      </c>
      <c r="N24" s="45">
        <f t="shared" ref="N24" si="36">ROUND(K24*M24,0)</f>
        <v>0</v>
      </c>
      <c r="O24" s="123" t="str">
        <f t="shared" ref="O24" si="37">IF(M24&gt;0,IF(ROUND(K24*M24,0)&lt;&gt;N24,"E",""),"")</f>
        <v/>
      </c>
      <c r="P24" s="45">
        <f t="shared" ref="P24" si="38">ROUND($P$2*N24,0)</f>
        <v>0</v>
      </c>
      <c r="Q24" s="123" t="str">
        <f t="shared" ref="Q24:Q25" si="39">IF(ROUND(N24*P$2,0)&lt;&gt;P24,"E","")</f>
        <v/>
      </c>
      <c r="R24" s="92">
        <v>1.125</v>
      </c>
      <c r="S24" s="45">
        <f>ROUND(K24*R24,0)</f>
        <v>9</v>
      </c>
      <c r="T24" s="102" t="str">
        <f t="shared" ref="T24" si="40">IF(R24&gt;0,IF(ROUND(K24*R24,0)&lt;&gt;S24,"E",""),"")</f>
        <v/>
      </c>
      <c r="W24" s="45">
        <f t="shared" ref="W24" si="41">ROUND(K24*V24,0)</f>
        <v>0</v>
      </c>
      <c r="X24" s="60" t="str">
        <f t="shared" ref="X24" si="42">IF(V24&gt;0,IF(ROUND(K24*V24,0)&lt;&gt;W24,"E",""),"")</f>
        <v/>
      </c>
      <c r="Z24" s="45">
        <f t="shared" ref="Z24" si="43">ROUND(SUM(P24+S24+U24+W24,0),2)</f>
        <v>9</v>
      </c>
      <c r="AB24" s="64" t="str">
        <f t="shared" ref="AB24" si="44">IF(ROUND(P24+S24+U24+W24,2)&lt;&gt;Z24,"E","")</f>
        <v/>
      </c>
      <c r="AC24" s="45">
        <f t="shared" ref="AC24" si="45">IF($Z$2&gt;0,((Z24/$Z$2)*$AC$2),0)</f>
        <v>0</v>
      </c>
      <c r="AD24" s="45">
        <f t="shared" ref="AD24" si="46">Z24+AC24</f>
        <v>9</v>
      </c>
      <c r="AE24" s="85">
        <f t="shared" ref="AE24" si="47">K24</f>
        <v>8</v>
      </c>
      <c r="AF24" s="85">
        <f t="shared" ref="AF24" si="48">IF(AE24&gt;0,AD24/AE24,0)</f>
        <v>1.125</v>
      </c>
      <c r="AG24" s="48"/>
      <c r="AI24" s="45">
        <f t="shared" ref="AI24" si="49">ROUND(K24*AH24,0)</f>
        <v>0</v>
      </c>
      <c r="AK24" s="45">
        <f t="shared" ref="AK24" si="50">ROUND(AI24*AJ24*0.01,0)</f>
        <v>0</v>
      </c>
    </row>
    <row r="25" spans="1:37" x14ac:dyDescent="0.2">
      <c r="D25" s="121"/>
      <c r="J25" s="146" t="s">
        <v>335</v>
      </c>
      <c r="K25" s="100">
        <f>SUM(K18:K19)</f>
        <v>674</v>
      </c>
      <c r="L25" s="95" t="s">
        <v>193</v>
      </c>
      <c r="N25" s="45">
        <f t="shared" ref="N25:N306" si="51">ROUND(K25*M25,0)</f>
        <v>0</v>
      </c>
      <c r="O25" s="58" t="str">
        <f t="shared" si="2"/>
        <v/>
      </c>
      <c r="P25" s="45">
        <f t="shared" ref="P25:P306" si="52">ROUND($P$2*N25,0)</f>
        <v>0</v>
      </c>
      <c r="Q25" s="58" t="str">
        <f t="shared" si="39"/>
        <v/>
      </c>
      <c r="R25" s="92">
        <v>1.125</v>
      </c>
      <c r="S25" s="45">
        <f>ROUND(K25*R25,0)</f>
        <v>758</v>
      </c>
      <c r="T25" s="60" t="str">
        <f t="shared" ref="T25" si="53">IF(R25&gt;0,IF(ROUND(K25*R25,0)&lt;&gt;S25,"E",""),"")</f>
        <v/>
      </c>
      <c r="W25" s="45">
        <f t="shared" ref="W25:W306" si="54">ROUND(K25*V25,0)</f>
        <v>0</v>
      </c>
      <c r="X25" s="60" t="str">
        <f t="shared" si="8"/>
        <v/>
      </c>
      <c r="Z25" s="45">
        <f t="shared" ref="Z25:Z306" si="55">ROUND(SUM(P25+S25+U25+W25,0),2)</f>
        <v>758</v>
      </c>
      <c r="AB25" s="64" t="str">
        <f t="shared" si="10"/>
        <v/>
      </c>
      <c r="AC25" s="45">
        <f t="shared" si="11"/>
        <v>0</v>
      </c>
      <c r="AD25" s="45">
        <f t="shared" si="12"/>
        <v>758</v>
      </c>
      <c r="AE25" s="85">
        <f t="shared" si="13"/>
        <v>674</v>
      </c>
      <c r="AF25" s="85">
        <f t="shared" si="14"/>
        <v>1.1246290801186944</v>
      </c>
      <c r="AG25" s="48"/>
      <c r="AI25" s="45">
        <f t="shared" si="15"/>
        <v>0</v>
      </c>
      <c r="AK25" s="45">
        <f t="shared" si="16"/>
        <v>0</v>
      </c>
    </row>
    <row r="26" spans="1:37" x14ac:dyDescent="0.2">
      <c r="D26" s="121"/>
      <c r="G26" s="139"/>
      <c r="J26" s="146" t="s">
        <v>336</v>
      </c>
      <c r="K26" s="100">
        <f>SUM(K9:K10)</f>
        <v>86</v>
      </c>
      <c r="L26" s="95" t="s">
        <v>193</v>
      </c>
      <c r="N26" s="45">
        <f t="shared" si="51"/>
        <v>0</v>
      </c>
      <c r="O26" s="123" t="str">
        <f t="shared" si="2"/>
        <v/>
      </c>
      <c r="P26" s="45">
        <f t="shared" si="52"/>
        <v>0</v>
      </c>
      <c r="Q26" s="123" t="str">
        <f t="shared" ref="Q26:Q31" si="56">IF(ROUND(N26*P$2,0)&lt;&gt;P26,"E","")</f>
        <v/>
      </c>
      <c r="R26" s="92">
        <v>1.038</v>
      </c>
      <c r="S26" s="45">
        <f>ROUND(K26*R26,0)</f>
        <v>89</v>
      </c>
      <c r="T26" s="102"/>
      <c r="W26" s="45">
        <f t="shared" si="54"/>
        <v>0</v>
      </c>
      <c r="X26" s="60" t="str">
        <f t="shared" si="8"/>
        <v/>
      </c>
      <c r="Z26" s="45">
        <f t="shared" si="55"/>
        <v>89</v>
      </c>
      <c r="AB26" s="64" t="str">
        <f t="shared" si="10"/>
        <v/>
      </c>
      <c r="AC26" s="45">
        <f t="shared" si="11"/>
        <v>0</v>
      </c>
      <c r="AD26" s="45">
        <f t="shared" si="12"/>
        <v>89</v>
      </c>
      <c r="AE26" s="85">
        <f t="shared" si="13"/>
        <v>86</v>
      </c>
      <c r="AF26" s="85">
        <f t="shared" si="14"/>
        <v>1.0348837209302326</v>
      </c>
      <c r="AG26" s="48"/>
      <c r="AI26" s="45">
        <f t="shared" si="15"/>
        <v>0</v>
      </c>
      <c r="AK26" s="45">
        <f t="shared" si="16"/>
        <v>0</v>
      </c>
    </row>
    <row r="27" spans="1:37" x14ac:dyDescent="0.2">
      <c r="D27" s="121"/>
      <c r="G27" s="139"/>
      <c r="J27" s="146" t="s">
        <v>337</v>
      </c>
      <c r="K27" s="100">
        <f>SUM(K12:K17)</f>
        <v>8616</v>
      </c>
      <c r="L27" s="95" t="s">
        <v>193</v>
      </c>
      <c r="N27" s="45">
        <f t="shared" si="51"/>
        <v>0</v>
      </c>
      <c r="O27" s="123" t="str">
        <f t="shared" si="2"/>
        <v/>
      </c>
      <c r="P27" s="45">
        <f t="shared" si="52"/>
        <v>0</v>
      </c>
      <c r="Q27" s="123" t="str">
        <f t="shared" si="56"/>
        <v/>
      </c>
      <c r="R27" s="92">
        <v>0.97199999999999998</v>
      </c>
      <c r="S27" s="45">
        <f>ROUND(K27*R27,0)</f>
        <v>8375</v>
      </c>
      <c r="T27" s="102" t="str">
        <f t="shared" ref="T27" si="57">IF(R27&gt;0,IF(ROUND(K27*R27,0)&lt;&gt;S27,"E",""),"")</f>
        <v/>
      </c>
      <c r="W27" s="45">
        <f t="shared" si="54"/>
        <v>0</v>
      </c>
      <c r="X27" s="60" t="str">
        <f t="shared" si="8"/>
        <v/>
      </c>
      <c r="Z27" s="45">
        <f t="shared" si="55"/>
        <v>8375</v>
      </c>
      <c r="AB27" s="64" t="str">
        <f t="shared" si="10"/>
        <v/>
      </c>
      <c r="AC27" s="45">
        <f t="shared" si="11"/>
        <v>0</v>
      </c>
      <c r="AD27" s="45">
        <f t="shared" si="12"/>
        <v>8375</v>
      </c>
      <c r="AE27" s="85">
        <f t="shared" si="13"/>
        <v>8616</v>
      </c>
      <c r="AF27" s="85">
        <f t="shared" si="14"/>
        <v>0.97202878365831014</v>
      </c>
      <c r="AG27" s="48"/>
      <c r="AI27" s="45">
        <f t="shared" si="15"/>
        <v>0</v>
      </c>
      <c r="AK27" s="45">
        <f t="shared" si="16"/>
        <v>0</v>
      </c>
    </row>
    <row r="28" spans="1:37" x14ac:dyDescent="0.2">
      <c r="D28" s="121"/>
      <c r="G28" s="139"/>
      <c r="J28" s="145" t="s">
        <v>341</v>
      </c>
      <c r="K28" s="100">
        <f>SUM(K20:K22)</f>
        <v>792</v>
      </c>
      <c r="L28" s="95" t="s">
        <v>193</v>
      </c>
      <c r="N28" s="45">
        <f t="shared" si="51"/>
        <v>0</v>
      </c>
      <c r="O28" s="123" t="str">
        <f t="shared" si="2"/>
        <v/>
      </c>
      <c r="P28" s="45">
        <f t="shared" si="52"/>
        <v>0</v>
      </c>
      <c r="Q28" s="123" t="str">
        <f t="shared" si="56"/>
        <v/>
      </c>
      <c r="R28" s="92">
        <v>0.94199999999999995</v>
      </c>
      <c r="S28" s="45">
        <f t="shared" ref="S28:S306" si="58">ROUND(K28*R28,0)</f>
        <v>746</v>
      </c>
      <c r="T28" s="102"/>
      <c r="W28" s="45">
        <f t="shared" si="54"/>
        <v>0</v>
      </c>
      <c r="X28" s="60" t="str">
        <f t="shared" si="8"/>
        <v/>
      </c>
      <c r="Z28" s="45">
        <f t="shared" si="55"/>
        <v>746</v>
      </c>
      <c r="AB28" s="64" t="str">
        <f t="shared" si="10"/>
        <v/>
      </c>
      <c r="AC28" s="45">
        <f t="shared" si="11"/>
        <v>0</v>
      </c>
      <c r="AD28" s="45">
        <f t="shared" si="12"/>
        <v>746</v>
      </c>
      <c r="AE28" s="85">
        <f t="shared" si="13"/>
        <v>792</v>
      </c>
      <c r="AF28" s="85">
        <f t="shared" si="14"/>
        <v>0.94191919191919193</v>
      </c>
      <c r="AG28" s="48"/>
      <c r="AI28" s="45">
        <f t="shared" si="15"/>
        <v>0</v>
      </c>
      <c r="AK28" s="45">
        <f t="shared" si="16"/>
        <v>0</v>
      </c>
    </row>
    <row r="29" spans="1:37" x14ac:dyDescent="0.2">
      <c r="G29" s="139"/>
      <c r="J29" s="139"/>
      <c r="N29" s="45"/>
      <c r="O29" s="123"/>
      <c r="Q29" s="123"/>
      <c r="R29" s="96" t="s">
        <v>529</v>
      </c>
      <c r="S29" s="96">
        <f>SUM(S24:S28)/SUM(K24:K28)</f>
        <v>0.98044418238993714</v>
      </c>
      <c r="T29" s="102"/>
      <c r="AB29" s="64"/>
      <c r="AC29" s="45"/>
      <c r="AD29" s="45"/>
      <c r="AE29" s="85"/>
      <c r="AF29" s="85"/>
      <c r="AG29" s="48"/>
    </row>
    <row r="30" spans="1:37" x14ac:dyDescent="0.2">
      <c r="G30" s="139"/>
      <c r="J30" s="139"/>
      <c r="N30" s="45"/>
      <c r="O30" s="123"/>
      <c r="Q30" s="123"/>
      <c r="T30" s="102"/>
      <c r="AB30" s="64"/>
      <c r="AC30" s="45"/>
      <c r="AD30" s="45"/>
      <c r="AE30" s="85"/>
      <c r="AF30" s="85"/>
      <c r="AG30" s="48"/>
    </row>
    <row r="31" spans="1:37" x14ac:dyDescent="0.2">
      <c r="D31" s="121"/>
      <c r="G31" s="139"/>
      <c r="J31" s="146" t="s">
        <v>339</v>
      </c>
      <c r="K31" s="100">
        <f>K8</f>
        <v>5241</v>
      </c>
      <c r="L31" s="95" t="s">
        <v>72</v>
      </c>
      <c r="N31" s="45">
        <f t="shared" si="51"/>
        <v>0</v>
      </c>
      <c r="O31" s="123" t="str">
        <f t="shared" si="2"/>
        <v/>
      </c>
      <c r="P31" s="45">
        <f t="shared" si="52"/>
        <v>0</v>
      </c>
      <c r="Q31" s="123" t="str">
        <f t="shared" si="56"/>
        <v/>
      </c>
      <c r="R31" s="92">
        <v>0.86399999999999999</v>
      </c>
      <c r="S31" s="45">
        <f t="shared" si="58"/>
        <v>4528</v>
      </c>
      <c r="T31" s="102" t="str">
        <f t="shared" ref="T31" si="59">IF(R31&gt;0,IF(ROUND(K31*R31,0)&lt;&gt;S31,"E",""),"")</f>
        <v/>
      </c>
      <c r="W31" s="45">
        <f t="shared" si="54"/>
        <v>0</v>
      </c>
      <c r="X31" s="60" t="str">
        <f t="shared" si="8"/>
        <v/>
      </c>
      <c r="Z31" s="45">
        <f t="shared" si="55"/>
        <v>4528</v>
      </c>
      <c r="AB31" s="64" t="str">
        <f t="shared" si="10"/>
        <v/>
      </c>
      <c r="AC31" s="45">
        <f t="shared" si="11"/>
        <v>0</v>
      </c>
      <c r="AD31" s="45">
        <f t="shared" si="12"/>
        <v>4528</v>
      </c>
      <c r="AE31" s="85">
        <f t="shared" si="13"/>
        <v>5241</v>
      </c>
      <c r="AF31" s="85">
        <f t="shared" si="14"/>
        <v>0.86395726006487317</v>
      </c>
      <c r="AG31" s="48"/>
      <c r="AI31" s="45">
        <f t="shared" si="15"/>
        <v>0</v>
      </c>
      <c r="AK31" s="45">
        <f t="shared" si="16"/>
        <v>0</v>
      </c>
    </row>
    <row r="32" spans="1:37" x14ac:dyDescent="0.2">
      <c r="D32" s="121"/>
      <c r="N32" s="45"/>
      <c r="AB32" s="64"/>
      <c r="AC32" s="45"/>
      <c r="AD32" s="45"/>
      <c r="AE32" s="85"/>
      <c r="AF32" s="85"/>
      <c r="AG32" s="48"/>
    </row>
    <row r="33" spans="1:37" s="156" customFormat="1" ht="15" x14ac:dyDescent="0.25">
      <c r="B33" s="157"/>
      <c r="C33" s="157"/>
      <c r="D33" s="176" t="s">
        <v>362</v>
      </c>
      <c r="E33" s="159"/>
      <c r="F33" s="160"/>
      <c r="G33" s="160"/>
      <c r="H33" s="160"/>
      <c r="I33" s="161"/>
      <c r="J33" s="160"/>
      <c r="K33" s="162"/>
      <c r="L33" s="163"/>
      <c r="M33" s="164"/>
      <c r="N33" s="162"/>
      <c r="O33" s="165"/>
      <c r="P33" s="162"/>
      <c r="Q33" s="165"/>
      <c r="R33" s="166"/>
      <c r="S33" s="162"/>
      <c r="T33" s="167"/>
      <c r="U33" s="162"/>
      <c r="V33" s="168"/>
      <c r="W33" s="162"/>
      <c r="X33" s="167"/>
      <c r="Y33" s="160"/>
      <c r="Z33" s="162"/>
      <c r="AA33" s="159"/>
      <c r="AB33" s="169"/>
      <c r="AC33" s="162"/>
      <c r="AD33" s="162"/>
      <c r="AE33" s="170"/>
      <c r="AF33" s="170"/>
      <c r="AG33" s="171"/>
      <c r="AH33" s="172"/>
      <c r="AI33" s="162"/>
      <c r="AJ33" s="172"/>
      <c r="AK33" s="162"/>
    </row>
    <row r="34" spans="1:37" x14ac:dyDescent="0.2">
      <c r="D34" s="121"/>
      <c r="N34" s="45"/>
      <c r="AB34" s="64"/>
      <c r="AC34" s="45"/>
      <c r="AD34" s="45"/>
      <c r="AE34" s="85"/>
      <c r="AF34" s="85"/>
      <c r="AG34" s="48"/>
    </row>
    <row r="35" spans="1:37" x14ac:dyDescent="0.2">
      <c r="A35" s="67" t="s">
        <v>214</v>
      </c>
      <c r="B35" s="55" t="s">
        <v>266</v>
      </c>
      <c r="C35" s="55" t="s">
        <v>194</v>
      </c>
      <c r="D35" s="121" t="s">
        <v>267</v>
      </c>
      <c r="E35" s="87">
        <v>30</v>
      </c>
      <c r="F35" s="86">
        <v>1</v>
      </c>
      <c r="G35" s="139">
        <v>1</v>
      </c>
      <c r="H35" s="86">
        <v>12</v>
      </c>
      <c r="I35" s="136">
        <v>1.05</v>
      </c>
      <c r="J35" s="139">
        <v>2</v>
      </c>
      <c r="K35" s="45">
        <f>ROUNDUP(J35*I35*H35*G35*F35*E35,0)</f>
        <v>756</v>
      </c>
      <c r="L35" s="56" t="s">
        <v>193</v>
      </c>
      <c r="N35" s="45">
        <f t="shared" ref="N35:N46" si="60">ROUND(K35*M35,0)</f>
        <v>0</v>
      </c>
      <c r="O35" s="58" t="str">
        <f t="shared" ref="O35:O46" si="61">IF(M35&gt;0,IF(ROUND(K35*M35,0)&lt;&gt;N35,"E",""),"")</f>
        <v/>
      </c>
      <c r="P35" s="45">
        <f t="shared" ref="P35:P46" si="62">ROUND($P$2*N35,0)</f>
        <v>0</v>
      </c>
      <c r="Q35" s="58" t="str">
        <f>IF(ROUND(N35*P$2,0)&lt;&gt;P35,"E","")</f>
        <v/>
      </c>
      <c r="S35" s="45">
        <f t="shared" ref="S35:S46" si="63">ROUND(K35*R35,0)</f>
        <v>0</v>
      </c>
      <c r="T35" s="60" t="str">
        <f>IF(R35&gt;0,IF(ROUND(K35*R35,0)&lt;&gt;S35,"E",""),"")</f>
        <v/>
      </c>
      <c r="W35" s="45">
        <f t="shared" ref="W35:W46" si="64">ROUND(K35*V35,0)</f>
        <v>0</v>
      </c>
      <c r="X35" s="60" t="str">
        <f t="shared" ref="X35:X46" si="65">IF(V35&gt;0,IF(ROUND(K35*V35,0)&lt;&gt;W35,"E",""),"")</f>
        <v/>
      </c>
      <c r="Z35" s="45">
        <f t="shared" ref="Z35:Z46" si="66">ROUND(SUM(P35+S35+U35+W35,0),2)</f>
        <v>0</v>
      </c>
      <c r="AB35" s="64" t="str">
        <f t="shared" ref="AB35:AB46" si="67">IF(ROUND(P35+S35+U35+W35,2)&lt;&gt;Z35,"E","")</f>
        <v/>
      </c>
      <c r="AC35" s="45">
        <f t="shared" ref="AC35:AC46" si="68">IF($Z$2&gt;0,((Z35/$Z$2)*$AC$2),0)</f>
        <v>0</v>
      </c>
      <c r="AD35" s="45">
        <f t="shared" ref="AD35:AD46" si="69">Z35+AC35</f>
        <v>0</v>
      </c>
      <c r="AE35" s="85">
        <f t="shared" ref="AE35:AE46" si="70">K35</f>
        <v>756</v>
      </c>
      <c r="AF35" s="85">
        <f t="shared" ref="AF35:AF46" si="71">IF(AE35&gt;0,AD35/AE35,0)</f>
        <v>0</v>
      </c>
      <c r="AG35" s="48"/>
      <c r="AI35" s="45">
        <f t="shared" ref="AI35:AI46" si="72">ROUND(K35*AH35,0)</f>
        <v>0</v>
      </c>
      <c r="AK35" s="45">
        <f t="shared" ref="AK35:AK46" si="73">ROUND(AI35*AJ35*0.01,0)</f>
        <v>0</v>
      </c>
    </row>
    <row r="36" spans="1:37" x14ac:dyDescent="0.2">
      <c r="A36" s="67" t="s">
        <v>214</v>
      </c>
      <c r="B36" s="55" t="s">
        <v>206</v>
      </c>
      <c r="C36" s="55" t="s">
        <v>194</v>
      </c>
      <c r="D36" s="121" t="s">
        <v>219</v>
      </c>
      <c r="E36" s="87">
        <v>1</v>
      </c>
      <c r="F36" s="86">
        <v>10</v>
      </c>
      <c r="G36" s="139">
        <v>1</v>
      </c>
      <c r="H36" s="86">
        <f>E35*1.5</f>
        <v>45</v>
      </c>
      <c r="I36" s="136">
        <v>1.05</v>
      </c>
      <c r="J36" s="139">
        <v>0.67</v>
      </c>
      <c r="K36" s="45">
        <f t="shared" ref="K36:K46" si="74">ROUNDUP(J36*I36*H36*G36*F36*E36,0)</f>
        <v>317</v>
      </c>
      <c r="L36" s="56" t="s">
        <v>193</v>
      </c>
      <c r="N36" s="45">
        <f t="shared" si="60"/>
        <v>0</v>
      </c>
      <c r="O36" s="58" t="str">
        <f t="shared" si="61"/>
        <v/>
      </c>
      <c r="P36" s="45">
        <f t="shared" si="62"/>
        <v>0</v>
      </c>
      <c r="Q36" s="58" t="str">
        <f>IF(ROUND(N36*P$2,0)&lt;&gt;P36,"E","")</f>
        <v/>
      </c>
      <c r="S36" s="45">
        <f t="shared" si="63"/>
        <v>0</v>
      </c>
      <c r="T36" s="60" t="str">
        <f>IF(R36&gt;0,IF(ROUND(K36*R36,0)&lt;&gt;S36,"E",""),"")</f>
        <v/>
      </c>
      <c r="W36" s="45">
        <f t="shared" si="64"/>
        <v>0</v>
      </c>
      <c r="X36" s="60" t="str">
        <f t="shared" si="65"/>
        <v/>
      </c>
      <c r="Z36" s="45">
        <f t="shared" si="66"/>
        <v>0</v>
      </c>
      <c r="AB36" s="64" t="str">
        <f t="shared" si="67"/>
        <v/>
      </c>
      <c r="AC36" s="45">
        <f t="shared" si="68"/>
        <v>0</v>
      </c>
      <c r="AD36" s="45">
        <f t="shared" si="69"/>
        <v>0</v>
      </c>
      <c r="AE36" s="85">
        <f t="shared" si="70"/>
        <v>317</v>
      </c>
      <c r="AF36" s="85">
        <f t="shared" si="71"/>
        <v>0</v>
      </c>
      <c r="AG36" s="48"/>
      <c r="AI36" s="45">
        <f t="shared" si="72"/>
        <v>0</v>
      </c>
      <c r="AK36" s="45">
        <f t="shared" si="73"/>
        <v>0</v>
      </c>
    </row>
    <row r="37" spans="1:37" x14ac:dyDescent="0.2">
      <c r="A37" s="67" t="s">
        <v>214</v>
      </c>
      <c r="B37" s="55" t="s">
        <v>199</v>
      </c>
      <c r="C37" s="55" t="s">
        <v>194</v>
      </c>
      <c r="D37" s="121" t="s">
        <v>216</v>
      </c>
      <c r="E37" s="87">
        <v>1</v>
      </c>
      <c r="F37" s="86">
        <v>10</v>
      </c>
      <c r="G37" s="139">
        <v>1</v>
      </c>
      <c r="H37" s="86">
        <v>179</v>
      </c>
      <c r="I37" s="136">
        <v>1.05</v>
      </c>
      <c r="J37" s="139">
        <v>1</v>
      </c>
      <c r="K37" s="45">
        <f t="shared" si="74"/>
        <v>1880</v>
      </c>
      <c r="L37" s="56" t="s">
        <v>193</v>
      </c>
      <c r="N37" s="45">
        <f t="shared" si="60"/>
        <v>0</v>
      </c>
      <c r="O37" s="58" t="str">
        <f t="shared" si="61"/>
        <v/>
      </c>
      <c r="P37" s="45">
        <f t="shared" si="62"/>
        <v>0</v>
      </c>
      <c r="Q37" s="58" t="str">
        <f>IF(ROUND(N37*P$2,0)&lt;&gt;P37,"E","")</f>
        <v/>
      </c>
      <c r="S37" s="45">
        <f t="shared" si="63"/>
        <v>0</v>
      </c>
      <c r="T37" s="60" t="str">
        <f>IF(R37&gt;0,IF(ROUND(K37*R37,0)&lt;&gt;S37,"E",""),"")</f>
        <v/>
      </c>
      <c r="W37" s="45">
        <f t="shared" si="64"/>
        <v>0</v>
      </c>
      <c r="X37" s="60" t="str">
        <f t="shared" si="65"/>
        <v/>
      </c>
      <c r="Z37" s="45">
        <f t="shared" si="66"/>
        <v>0</v>
      </c>
      <c r="AB37" s="64" t="str">
        <f t="shared" si="67"/>
        <v/>
      </c>
      <c r="AC37" s="45">
        <f t="shared" si="68"/>
        <v>0</v>
      </c>
      <c r="AD37" s="45">
        <f t="shared" si="69"/>
        <v>0</v>
      </c>
      <c r="AE37" s="85">
        <f t="shared" si="70"/>
        <v>1880</v>
      </c>
      <c r="AF37" s="85">
        <f t="shared" si="71"/>
        <v>0</v>
      </c>
      <c r="AG37" s="48"/>
      <c r="AI37" s="45">
        <f t="shared" si="72"/>
        <v>0</v>
      </c>
      <c r="AK37" s="45">
        <f t="shared" si="73"/>
        <v>0</v>
      </c>
    </row>
    <row r="38" spans="1:37" x14ac:dyDescent="0.2">
      <c r="A38" s="67" t="s">
        <v>214</v>
      </c>
      <c r="B38" s="55" t="s">
        <v>199</v>
      </c>
      <c r="C38" s="55" t="s">
        <v>194</v>
      </c>
      <c r="D38" s="121" t="s">
        <v>217</v>
      </c>
      <c r="E38" s="87">
        <v>179</v>
      </c>
      <c r="F38" s="86">
        <v>1</v>
      </c>
      <c r="G38" s="139">
        <v>1</v>
      </c>
      <c r="H38" s="86">
        <v>2</v>
      </c>
      <c r="I38" s="136">
        <v>1.05</v>
      </c>
      <c r="J38" s="139">
        <v>1</v>
      </c>
      <c r="K38" s="45">
        <f t="shared" si="74"/>
        <v>376</v>
      </c>
      <c r="L38" s="56" t="s">
        <v>193</v>
      </c>
      <c r="N38" s="45">
        <f t="shared" si="60"/>
        <v>0</v>
      </c>
      <c r="O38" s="58" t="str">
        <f t="shared" si="61"/>
        <v/>
      </c>
      <c r="P38" s="45">
        <f t="shared" si="62"/>
        <v>0</v>
      </c>
      <c r="Q38" s="58" t="str">
        <f>IF(ROUND(N38*P$2,0)&lt;&gt;P38,"E","")</f>
        <v/>
      </c>
      <c r="S38" s="45">
        <f t="shared" si="63"/>
        <v>0</v>
      </c>
      <c r="T38" s="60" t="str">
        <f>IF(R38&gt;0,IF(ROUND(K38*R38,0)&lt;&gt;S38,"E",""),"")</f>
        <v/>
      </c>
      <c r="W38" s="45">
        <f t="shared" si="64"/>
        <v>0</v>
      </c>
      <c r="X38" s="60" t="str">
        <f t="shared" si="65"/>
        <v/>
      </c>
      <c r="Z38" s="45">
        <f t="shared" si="66"/>
        <v>0</v>
      </c>
      <c r="AB38" s="64" t="str">
        <f t="shared" si="67"/>
        <v/>
      </c>
      <c r="AC38" s="45">
        <f t="shared" si="68"/>
        <v>0</v>
      </c>
      <c r="AD38" s="45">
        <f t="shared" si="69"/>
        <v>0</v>
      </c>
      <c r="AE38" s="85">
        <f t="shared" si="70"/>
        <v>376</v>
      </c>
      <c r="AF38" s="85">
        <f t="shared" si="71"/>
        <v>0</v>
      </c>
      <c r="AG38" s="48"/>
      <c r="AI38" s="45">
        <f t="shared" si="72"/>
        <v>0</v>
      </c>
      <c r="AK38" s="45">
        <f t="shared" si="73"/>
        <v>0</v>
      </c>
    </row>
    <row r="39" spans="1:37" x14ac:dyDescent="0.2">
      <c r="A39" s="67" t="s">
        <v>214</v>
      </c>
      <c r="B39" s="55" t="s">
        <v>199</v>
      </c>
      <c r="C39" s="55" t="s">
        <v>194</v>
      </c>
      <c r="D39" s="121" t="s">
        <v>220</v>
      </c>
      <c r="E39" s="87">
        <v>194</v>
      </c>
      <c r="F39" s="86">
        <v>1</v>
      </c>
      <c r="G39" s="139">
        <v>1</v>
      </c>
      <c r="H39" s="86">
        <v>2</v>
      </c>
      <c r="I39" s="136">
        <v>1.05</v>
      </c>
      <c r="J39" s="139">
        <v>1</v>
      </c>
      <c r="K39" s="45">
        <f t="shared" si="74"/>
        <v>408</v>
      </c>
      <c r="L39" s="56" t="s">
        <v>193</v>
      </c>
      <c r="N39" s="45">
        <f t="shared" si="60"/>
        <v>0</v>
      </c>
      <c r="O39" s="58" t="str">
        <f t="shared" si="61"/>
        <v/>
      </c>
      <c r="P39" s="45">
        <f t="shared" si="62"/>
        <v>0</v>
      </c>
      <c r="Q39" s="58" t="str">
        <f>IF(ROUND(N39*P$2,0)&lt;&gt;P39,"E","")</f>
        <v/>
      </c>
      <c r="S39" s="45">
        <f t="shared" si="63"/>
        <v>0</v>
      </c>
      <c r="W39" s="45">
        <f t="shared" si="64"/>
        <v>0</v>
      </c>
      <c r="X39" s="60" t="str">
        <f t="shared" si="65"/>
        <v/>
      </c>
      <c r="Z39" s="45">
        <f t="shared" si="66"/>
        <v>0</v>
      </c>
      <c r="AB39" s="64" t="str">
        <f t="shared" si="67"/>
        <v/>
      </c>
      <c r="AC39" s="45">
        <f t="shared" si="68"/>
        <v>0</v>
      </c>
      <c r="AD39" s="45">
        <f t="shared" si="69"/>
        <v>0</v>
      </c>
      <c r="AE39" s="85">
        <f t="shared" si="70"/>
        <v>408</v>
      </c>
      <c r="AF39" s="85">
        <f t="shared" si="71"/>
        <v>0</v>
      </c>
      <c r="AG39" s="48"/>
      <c r="AI39" s="45">
        <f t="shared" si="72"/>
        <v>0</v>
      </c>
      <c r="AK39" s="45">
        <f t="shared" si="73"/>
        <v>0</v>
      </c>
    </row>
    <row r="40" spans="1:37" x14ac:dyDescent="0.2">
      <c r="A40" s="67" t="s">
        <v>214</v>
      </c>
      <c r="B40" s="55" t="s">
        <v>199</v>
      </c>
      <c r="C40" s="55" t="s">
        <v>194</v>
      </c>
      <c r="D40" s="121" t="s">
        <v>212</v>
      </c>
      <c r="E40" s="87">
        <v>1</v>
      </c>
      <c r="F40" s="86">
        <v>10</v>
      </c>
      <c r="G40" s="139">
        <v>1</v>
      </c>
      <c r="H40" s="86">
        <v>311</v>
      </c>
      <c r="I40" s="136">
        <v>1.05</v>
      </c>
      <c r="J40" s="139">
        <v>1</v>
      </c>
      <c r="K40" s="45">
        <f t="shared" si="74"/>
        <v>3266</v>
      </c>
      <c r="L40" s="56" t="s">
        <v>193</v>
      </c>
      <c r="N40" s="45">
        <f t="shared" si="60"/>
        <v>0</v>
      </c>
      <c r="O40" s="58" t="str">
        <f t="shared" si="61"/>
        <v/>
      </c>
      <c r="P40" s="45">
        <f t="shared" si="62"/>
        <v>0</v>
      </c>
      <c r="S40" s="45">
        <f t="shared" si="63"/>
        <v>0</v>
      </c>
      <c r="W40" s="45">
        <f t="shared" si="64"/>
        <v>0</v>
      </c>
      <c r="X40" s="60" t="str">
        <f t="shared" si="65"/>
        <v/>
      </c>
      <c r="Z40" s="45">
        <f t="shared" si="66"/>
        <v>0</v>
      </c>
      <c r="AB40" s="64" t="str">
        <f t="shared" si="67"/>
        <v/>
      </c>
      <c r="AC40" s="45">
        <f t="shared" si="68"/>
        <v>0</v>
      </c>
      <c r="AD40" s="45">
        <f t="shared" si="69"/>
        <v>0</v>
      </c>
      <c r="AE40" s="85">
        <f t="shared" si="70"/>
        <v>3266</v>
      </c>
      <c r="AF40" s="85">
        <f t="shared" si="71"/>
        <v>0</v>
      </c>
      <c r="AG40" s="48"/>
      <c r="AI40" s="45">
        <f t="shared" si="72"/>
        <v>0</v>
      </c>
      <c r="AK40" s="45">
        <f t="shared" si="73"/>
        <v>0</v>
      </c>
    </row>
    <row r="41" spans="1:37" x14ac:dyDescent="0.2">
      <c r="A41" s="67" t="s">
        <v>214</v>
      </c>
      <c r="B41" s="55" t="s">
        <v>199</v>
      </c>
      <c r="C41" s="55" t="s">
        <v>194</v>
      </c>
      <c r="D41" s="121" t="s">
        <v>213</v>
      </c>
      <c r="E41" s="87">
        <v>311</v>
      </c>
      <c r="F41" s="86">
        <v>1</v>
      </c>
      <c r="G41" s="139">
        <v>1</v>
      </c>
      <c r="H41" s="86">
        <v>2</v>
      </c>
      <c r="I41" s="136">
        <v>1.05</v>
      </c>
      <c r="J41" s="139">
        <v>1</v>
      </c>
      <c r="K41" s="45">
        <f t="shared" si="74"/>
        <v>654</v>
      </c>
      <c r="L41" s="56" t="s">
        <v>193</v>
      </c>
      <c r="N41" s="45">
        <f t="shared" si="60"/>
        <v>0</v>
      </c>
      <c r="O41" s="58" t="str">
        <f t="shared" si="61"/>
        <v/>
      </c>
      <c r="P41" s="45">
        <f t="shared" si="62"/>
        <v>0</v>
      </c>
      <c r="Q41" s="58" t="str">
        <f>IF(ROUND(N41*P$2,0)&lt;&gt;P41,"E","")</f>
        <v/>
      </c>
      <c r="S41" s="45">
        <f t="shared" si="63"/>
        <v>0</v>
      </c>
      <c r="T41" s="60" t="str">
        <f>IF(R41&gt;0,IF(ROUND(K41*R41,0)&lt;&gt;S41,"E",""),"")</f>
        <v/>
      </c>
      <c r="W41" s="45">
        <f t="shared" si="64"/>
        <v>0</v>
      </c>
      <c r="X41" s="60" t="str">
        <f t="shared" si="65"/>
        <v/>
      </c>
      <c r="Z41" s="45">
        <f t="shared" si="66"/>
        <v>0</v>
      </c>
      <c r="AB41" s="64" t="str">
        <f t="shared" si="67"/>
        <v/>
      </c>
      <c r="AC41" s="45">
        <f t="shared" si="68"/>
        <v>0</v>
      </c>
      <c r="AD41" s="45">
        <f t="shared" si="69"/>
        <v>0</v>
      </c>
      <c r="AE41" s="85">
        <f t="shared" si="70"/>
        <v>654</v>
      </c>
      <c r="AF41" s="85">
        <f t="shared" si="71"/>
        <v>0</v>
      </c>
      <c r="AG41" s="48"/>
      <c r="AI41" s="45">
        <f t="shared" si="72"/>
        <v>0</v>
      </c>
      <c r="AK41" s="45">
        <f t="shared" si="73"/>
        <v>0</v>
      </c>
    </row>
    <row r="42" spans="1:37" x14ac:dyDescent="0.2">
      <c r="A42" s="67" t="s">
        <v>214</v>
      </c>
      <c r="B42" s="55" t="s">
        <v>199</v>
      </c>
      <c r="C42" s="55" t="s">
        <v>198</v>
      </c>
      <c r="D42" s="121" t="s">
        <v>215</v>
      </c>
      <c r="E42" s="87">
        <v>179</v>
      </c>
      <c r="F42" s="86">
        <v>1</v>
      </c>
      <c r="G42" s="86">
        <v>1</v>
      </c>
      <c r="H42" s="86">
        <v>1</v>
      </c>
      <c r="I42" s="136">
        <v>1.05</v>
      </c>
      <c r="J42" s="86">
        <v>1</v>
      </c>
      <c r="K42" s="45">
        <f t="shared" si="74"/>
        <v>188</v>
      </c>
      <c r="L42" s="56" t="s">
        <v>193</v>
      </c>
      <c r="M42" s="122"/>
      <c r="N42" s="45">
        <f t="shared" si="60"/>
        <v>0</v>
      </c>
      <c r="O42" s="58" t="str">
        <f t="shared" si="61"/>
        <v/>
      </c>
      <c r="P42" s="45">
        <f t="shared" si="62"/>
        <v>0</v>
      </c>
      <c r="Q42" s="58" t="str">
        <f>IF(ROUND(N42*P$2,0)&lt;&gt;P42,"E","")</f>
        <v/>
      </c>
      <c r="S42" s="45">
        <f t="shared" si="63"/>
        <v>0</v>
      </c>
      <c r="T42" s="60" t="str">
        <f>IF(R42&gt;0,IF(ROUND(K42*R42,0)&lt;&gt;S42,"E",""),"")</f>
        <v/>
      </c>
      <c r="W42" s="45">
        <f t="shared" si="64"/>
        <v>0</v>
      </c>
      <c r="X42" s="60" t="str">
        <f t="shared" si="65"/>
        <v/>
      </c>
      <c r="Z42" s="45">
        <f t="shared" si="66"/>
        <v>0</v>
      </c>
      <c r="AB42" s="64" t="str">
        <f t="shared" si="67"/>
        <v/>
      </c>
      <c r="AC42" s="45">
        <f t="shared" si="68"/>
        <v>0</v>
      </c>
      <c r="AD42" s="45">
        <f t="shared" si="69"/>
        <v>0</v>
      </c>
      <c r="AE42" s="85">
        <f t="shared" si="70"/>
        <v>188</v>
      </c>
      <c r="AF42" s="85">
        <f t="shared" si="71"/>
        <v>0</v>
      </c>
      <c r="AG42" s="48"/>
      <c r="AI42" s="45">
        <f t="shared" si="72"/>
        <v>0</v>
      </c>
      <c r="AK42" s="45">
        <f t="shared" si="73"/>
        <v>0</v>
      </c>
    </row>
    <row r="43" spans="1:37" x14ac:dyDescent="0.2">
      <c r="A43" s="67" t="s">
        <v>214</v>
      </c>
      <c r="B43" s="55" t="s">
        <v>199</v>
      </c>
      <c r="C43" s="55" t="s">
        <v>198</v>
      </c>
      <c r="D43" s="121" t="s">
        <v>218</v>
      </c>
      <c r="E43" s="87">
        <v>194</v>
      </c>
      <c r="F43" s="86">
        <v>1</v>
      </c>
      <c r="G43" s="86">
        <v>1</v>
      </c>
      <c r="H43" s="86">
        <v>1</v>
      </c>
      <c r="I43" s="136">
        <v>1.05</v>
      </c>
      <c r="J43" s="86">
        <v>1</v>
      </c>
      <c r="K43" s="45">
        <f t="shared" si="74"/>
        <v>204</v>
      </c>
      <c r="L43" s="56" t="s">
        <v>193</v>
      </c>
      <c r="N43" s="45">
        <f t="shared" si="60"/>
        <v>0</v>
      </c>
      <c r="O43" s="58" t="str">
        <f t="shared" si="61"/>
        <v/>
      </c>
      <c r="P43" s="45">
        <f t="shared" si="62"/>
        <v>0</v>
      </c>
      <c r="Q43" s="58" t="str">
        <f>IF(ROUND(N43*P$2,0)&lt;&gt;P43,"E","")</f>
        <v/>
      </c>
      <c r="S43" s="45">
        <f t="shared" si="63"/>
        <v>0</v>
      </c>
      <c r="T43" s="60" t="str">
        <f>IF(R43&gt;0,IF(ROUND(K43*R43,0)&lt;&gt;S43,"E",""),"")</f>
        <v/>
      </c>
      <c r="W43" s="45">
        <f t="shared" si="64"/>
        <v>0</v>
      </c>
      <c r="X43" s="60" t="str">
        <f t="shared" si="65"/>
        <v/>
      </c>
      <c r="Z43" s="45">
        <f t="shared" si="66"/>
        <v>0</v>
      </c>
      <c r="AB43" s="64" t="str">
        <f t="shared" si="67"/>
        <v/>
      </c>
      <c r="AC43" s="45">
        <f t="shared" si="68"/>
        <v>0</v>
      </c>
      <c r="AD43" s="45">
        <f t="shared" si="69"/>
        <v>0</v>
      </c>
      <c r="AE43" s="85">
        <f t="shared" si="70"/>
        <v>204</v>
      </c>
      <c r="AF43" s="85">
        <f t="shared" si="71"/>
        <v>0</v>
      </c>
      <c r="AG43" s="48"/>
      <c r="AI43" s="45">
        <f t="shared" si="72"/>
        <v>0</v>
      </c>
      <c r="AK43" s="45">
        <f t="shared" si="73"/>
        <v>0</v>
      </c>
    </row>
    <row r="44" spans="1:37" x14ac:dyDescent="0.2">
      <c r="A44" s="67" t="s">
        <v>214</v>
      </c>
      <c r="B44" s="55" t="s">
        <v>199</v>
      </c>
      <c r="C44" s="55" t="s">
        <v>198</v>
      </c>
      <c r="D44" s="121" t="s">
        <v>211</v>
      </c>
      <c r="E44" s="87">
        <v>311</v>
      </c>
      <c r="F44" s="86">
        <v>1</v>
      </c>
      <c r="G44" s="86">
        <v>1</v>
      </c>
      <c r="H44" s="86">
        <v>1</v>
      </c>
      <c r="I44" s="136">
        <v>1.05</v>
      </c>
      <c r="J44" s="86">
        <v>1</v>
      </c>
      <c r="K44" s="45">
        <f t="shared" si="74"/>
        <v>327</v>
      </c>
      <c r="L44" s="56" t="s">
        <v>193</v>
      </c>
      <c r="N44" s="45">
        <f t="shared" si="60"/>
        <v>0</v>
      </c>
      <c r="O44" s="58" t="str">
        <f t="shared" si="61"/>
        <v/>
      </c>
      <c r="P44" s="45">
        <f t="shared" si="62"/>
        <v>0</v>
      </c>
      <c r="Q44" s="58" t="str">
        <f>IF(ROUND(N44*P$2,0)&lt;&gt;P44,"E","")</f>
        <v/>
      </c>
      <c r="S44" s="45">
        <f t="shared" si="63"/>
        <v>0</v>
      </c>
      <c r="T44" s="60" t="str">
        <f>IF(R44&gt;0,IF(ROUND(K44*R44,0)&lt;&gt;S44,"E",""),"")</f>
        <v/>
      </c>
      <c r="W44" s="45">
        <f t="shared" si="64"/>
        <v>0</v>
      </c>
      <c r="X44" s="60" t="str">
        <f t="shared" si="65"/>
        <v/>
      </c>
      <c r="Z44" s="45">
        <f t="shared" si="66"/>
        <v>0</v>
      </c>
      <c r="AB44" s="64" t="str">
        <f t="shared" si="67"/>
        <v/>
      </c>
      <c r="AC44" s="45">
        <f t="shared" si="68"/>
        <v>0</v>
      </c>
      <c r="AD44" s="45">
        <f t="shared" si="69"/>
        <v>0</v>
      </c>
      <c r="AE44" s="85">
        <f t="shared" si="70"/>
        <v>327</v>
      </c>
      <c r="AF44" s="85">
        <f t="shared" si="71"/>
        <v>0</v>
      </c>
      <c r="AG44" s="48"/>
      <c r="AI44" s="45">
        <f t="shared" si="72"/>
        <v>0</v>
      </c>
      <c r="AK44" s="45">
        <f t="shared" si="73"/>
        <v>0</v>
      </c>
    </row>
    <row r="45" spans="1:37" x14ac:dyDescent="0.2">
      <c r="A45" s="67" t="s">
        <v>214</v>
      </c>
      <c r="B45" s="55" t="s">
        <v>301</v>
      </c>
      <c r="C45" s="55" t="s">
        <v>275</v>
      </c>
      <c r="D45" s="121" t="s">
        <v>308</v>
      </c>
      <c r="E45" s="87">
        <v>179</v>
      </c>
      <c r="F45" s="86">
        <v>11</v>
      </c>
      <c r="G45" s="86">
        <v>1</v>
      </c>
      <c r="H45" s="86">
        <v>1</v>
      </c>
      <c r="I45" s="136">
        <v>1.05</v>
      </c>
      <c r="J45" s="86">
        <v>1</v>
      </c>
      <c r="K45" s="45">
        <f t="shared" si="74"/>
        <v>2068</v>
      </c>
      <c r="L45" s="56" t="s">
        <v>72</v>
      </c>
      <c r="N45" s="45">
        <f t="shared" si="60"/>
        <v>0</v>
      </c>
      <c r="O45" s="58" t="str">
        <f t="shared" si="61"/>
        <v/>
      </c>
      <c r="P45" s="45">
        <f t="shared" si="62"/>
        <v>0</v>
      </c>
      <c r="Q45" s="58" t="str">
        <f t="shared" ref="Q45:Q46" si="75">IF(ROUND(N45*P$2,0)&lt;&gt;P45,"E","")</f>
        <v/>
      </c>
      <c r="S45" s="45">
        <f t="shared" si="63"/>
        <v>0</v>
      </c>
      <c r="T45" s="60" t="str">
        <f t="shared" ref="T45:T46" si="76">IF(R45&gt;0,IF(ROUND(K45*R45,0)&lt;&gt;S45,"E",""),"")</f>
        <v/>
      </c>
      <c r="W45" s="45">
        <f t="shared" si="64"/>
        <v>0</v>
      </c>
      <c r="X45" s="60" t="str">
        <f t="shared" si="65"/>
        <v/>
      </c>
      <c r="Z45" s="45">
        <f t="shared" si="66"/>
        <v>0</v>
      </c>
      <c r="AB45" s="64" t="str">
        <f t="shared" si="67"/>
        <v/>
      </c>
      <c r="AC45" s="45">
        <f t="shared" si="68"/>
        <v>0</v>
      </c>
      <c r="AD45" s="45">
        <f t="shared" si="69"/>
        <v>0</v>
      </c>
      <c r="AE45" s="85">
        <f t="shared" si="70"/>
        <v>2068</v>
      </c>
      <c r="AF45" s="85">
        <f t="shared" si="71"/>
        <v>0</v>
      </c>
      <c r="AG45" s="48"/>
      <c r="AI45" s="45">
        <f t="shared" si="72"/>
        <v>0</v>
      </c>
      <c r="AK45" s="45">
        <f t="shared" si="73"/>
        <v>0</v>
      </c>
    </row>
    <row r="46" spans="1:37" x14ac:dyDescent="0.2">
      <c r="A46" s="67" t="s">
        <v>214</v>
      </c>
      <c r="B46" s="55" t="s">
        <v>301</v>
      </c>
      <c r="C46" s="55" t="s">
        <v>275</v>
      </c>
      <c r="D46" s="121" t="s">
        <v>309</v>
      </c>
      <c r="E46" s="87">
        <v>194</v>
      </c>
      <c r="F46" s="86">
        <v>11</v>
      </c>
      <c r="G46" s="86">
        <v>1</v>
      </c>
      <c r="H46" s="86">
        <v>1</v>
      </c>
      <c r="I46" s="136">
        <v>1.05</v>
      </c>
      <c r="J46" s="86">
        <v>1</v>
      </c>
      <c r="K46" s="45">
        <f t="shared" si="74"/>
        <v>2241</v>
      </c>
      <c r="L46" s="56" t="s">
        <v>72</v>
      </c>
      <c r="N46" s="45">
        <f t="shared" si="60"/>
        <v>0</v>
      </c>
      <c r="O46" s="58" t="str">
        <f t="shared" si="61"/>
        <v/>
      </c>
      <c r="P46" s="45">
        <f t="shared" si="62"/>
        <v>0</v>
      </c>
      <c r="Q46" s="58" t="str">
        <f t="shared" si="75"/>
        <v/>
      </c>
      <c r="S46" s="45">
        <f t="shared" si="63"/>
        <v>0</v>
      </c>
      <c r="T46" s="60" t="str">
        <f t="shared" si="76"/>
        <v/>
      </c>
      <c r="W46" s="45">
        <f t="shared" si="64"/>
        <v>0</v>
      </c>
      <c r="X46" s="60" t="str">
        <f t="shared" si="65"/>
        <v/>
      </c>
      <c r="Z46" s="45">
        <f t="shared" si="66"/>
        <v>0</v>
      </c>
      <c r="AB46" s="64" t="str">
        <f t="shared" si="67"/>
        <v/>
      </c>
      <c r="AC46" s="45">
        <f t="shared" si="68"/>
        <v>0</v>
      </c>
      <c r="AD46" s="45">
        <f t="shared" si="69"/>
        <v>0</v>
      </c>
      <c r="AE46" s="85">
        <f t="shared" si="70"/>
        <v>2241</v>
      </c>
      <c r="AF46" s="85">
        <f t="shared" si="71"/>
        <v>0</v>
      </c>
      <c r="AG46" s="48"/>
      <c r="AI46" s="45">
        <f t="shared" si="72"/>
        <v>0</v>
      </c>
      <c r="AK46" s="45">
        <f t="shared" si="73"/>
        <v>0</v>
      </c>
    </row>
    <row r="47" spans="1:37" x14ac:dyDescent="0.2">
      <c r="D47" s="121"/>
      <c r="G47" s="139"/>
      <c r="J47" s="139"/>
      <c r="N47" s="45"/>
      <c r="AB47" s="64"/>
      <c r="AC47" s="45"/>
      <c r="AD47" s="45"/>
      <c r="AE47" s="85"/>
      <c r="AF47" s="85"/>
      <c r="AG47" s="48"/>
    </row>
    <row r="48" spans="1:37" x14ac:dyDescent="0.2">
      <c r="D48" s="153" t="s">
        <v>340</v>
      </c>
      <c r="E48" s="102">
        <f>SUM(K35:K46)-SUM(K48:K54)</f>
        <v>0</v>
      </c>
      <c r="G48" s="139"/>
      <c r="H48" s="2" t="s">
        <v>342</v>
      </c>
      <c r="J48" s="146" t="s">
        <v>335</v>
      </c>
      <c r="K48" s="100">
        <f>SUM(K42:K44)</f>
        <v>719</v>
      </c>
      <c r="L48" s="95" t="s">
        <v>193</v>
      </c>
      <c r="N48" s="45">
        <f t="shared" ref="N48:N54" si="77">ROUND(K48*M48,0)</f>
        <v>0</v>
      </c>
      <c r="O48" s="123" t="str">
        <f t="shared" ref="O48:O54" si="78">IF(M48&gt;0,IF(ROUND(K48*M48,0)&lt;&gt;N48,"E",""),"")</f>
        <v/>
      </c>
      <c r="P48" s="45">
        <f t="shared" ref="P48:P54" si="79">ROUND($P$2*N48,0)</f>
        <v>0</v>
      </c>
      <c r="Q48" s="123" t="str">
        <f t="shared" ref="Q48:Q54" si="80">IF(ROUND(N48*P$2,0)&lt;&gt;P48,"E","")</f>
        <v/>
      </c>
      <c r="R48" s="92">
        <v>1.125</v>
      </c>
      <c r="S48" s="45">
        <f t="shared" ref="S48:S54" si="81">ROUND(K48*R48,0)</f>
        <v>809</v>
      </c>
      <c r="T48" s="102" t="str">
        <f t="shared" ref="T48:T49" si="82">IF(R48&gt;0,IF(ROUND(K48*R48,0)&lt;&gt;S48,"E",""),"")</f>
        <v/>
      </c>
      <c r="W48" s="45">
        <f t="shared" ref="W48:W54" si="83">ROUND(K48*V48,0)</f>
        <v>0</v>
      </c>
      <c r="X48" s="60" t="str">
        <f t="shared" ref="X48:X54" si="84">IF(V48&gt;0,IF(ROUND(K48*V48,0)&lt;&gt;W48,"E",""),"")</f>
        <v/>
      </c>
      <c r="Z48" s="45">
        <f t="shared" ref="Z48:Z54" si="85">ROUND(SUM(P48+S48+U48+W48,0),2)</f>
        <v>809</v>
      </c>
      <c r="AB48" s="64" t="str">
        <f t="shared" ref="AB48:AB54" si="86">IF(ROUND(P48+S48+U48+W48,2)&lt;&gt;Z48,"E","")</f>
        <v/>
      </c>
      <c r="AC48" s="45">
        <f t="shared" ref="AC48:AC54" si="87">IF($Z$2&gt;0,((Z48/$Z$2)*$AC$2),0)</f>
        <v>0</v>
      </c>
      <c r="AD48" s="45">
        <f t="shared" ref="AD48:AD54" si="88">Z48+AC48</f>
        <v>809</v>
      </c>
      <c r="AE48" s="85">
        <f t="shared" ref="AE48:AE54" si="89">K48</f>
        <v>719</v>
      </c>
      <c r="AF48" s="85">
        <f t="shared" ref="AF48:AF54" si="90">IF(AE48&gt;0,AD48/AE48,0)</f>
        <v>1.1251738525730182</v>
      </c>
      <c r="AG48" s="48"/>
      <c r="AI48" s="45">
        <f t="shared" ref="AI48:AI54" si="91">ROUND(K48*AH48,0)</f>
        <v>0</v>
      </c>
      <c r="AK48" s="45">
        <f t="shared" ref="AK48:AK54" si="92">ROUND(AI48*AJ48*0.01,0)</f>
        <v>0</v>
      </c>
    </row>
    <row r="49" spans="1:37" x14ac:dyDescent="0.2">
      <c r="D49" s="121"/>
      <c r="J49" s="146" t="s">
        <v>336</v>
      </c>
      <c r="K49" s="100">
        <f>K36</f>
        <v>317</v>
      </c>
      <c r="L49" s="95" t="s">
        <v>193</v>
      </c>
      <c r="N49" s="45">
        <f t="shared" si="77"/>
        <v>0</v>
      </c>
      <c r="O49" s="58" t="str">
        <f t="shared" si="78"/>
        <v/>
      </c>
      <c r="P49" s="45">
        <f t="shared" si="79"/>
        <v>0</v>
      </c>
      <c r="Q49" s="58" t="str">
        <f t="shared" si="80"/>
        <v/>
      </c>
      <c r="R49" s="92">
        <v>1.038</v>
      </c>
      <c r="S49" s="45">
        <f t="shared" si="81"/>
        <v>329</v>
      </c>
      <c r="T49" s="60" t="str">
        <f t="shared" si="82"/>
        <v/>
      </c>
      <c r="W49" s="45">
        <f t="shared" si="83"/>
        <v>0</v>
      </c>
      <c r="X49" s="60" t="str">
        <f t="shared" si="84"/>
        <v/>
      </c>
      <c r="Z49" s="45">
        <f t="shared" si="85"/>
        <v>329</v>
      </c>
      <c r="AB49" s="64" t="str">
        <f t="shared" si="86"/>
        <v/>
      </c>
      <c r="AC49" s="45">
        <f t="shared" si="87"/>
        <v>0</v>
      </c>
      <c r="AD49" s="45">
        <f t="shared" si="88"/>
        <v>329</v>
      </c>
      <c r="AE49" s="85">
        <f t="shared" si="89"/>
        <v>317</v>
      </c>
      <c r="AF49" s="85">
        <f t="shared" si="90"/>
        <v>1.0378548895899053</v>
      </c>
      <c r="AG49" s="48"/>
      <c r="AI49" s="45">
        <f t="shared" si="91"/>
        <v>0</v>
      </c>
      <c r="AK49" s="45">
        <f t="shared" si="92"/>
        <v>0</v>
      </c>
    </row>
    <row r="50" spans="1:37" x14ac:dyDescent="0.2">
      <c r="D50" s="121"/>
      <c r="G50" s="139"/>
      <c r="J50" s="146" t="s">
        <v>337</v>
      </c>
      <c r="K50" s="100">
        <f>SUM(K37:K41)</f>
        <v>6584</v>
      </c>
      <c r="L50" s="95" t="s">
        <v>193</v>
      </c>
      <c r="N50" s="45">
        <f t="shared" si="77"/>
        <v>0</v>
      </c>
      <c r="O50" s="123" t="str">
        <f t="shared" si="78"/>
        <v/>
      </c>
      <c r="P50" s="45">
        <f t="shared" si="79"/>
        <v>0</v>
      </c>
      <c r="Q50" s="123" t="str">
        <f t="shared" si="80"/>
        <v/>
      </c>
      <c r="R50" s="92">
        <v>0.97199999999999998</v>
      </c>
      <c r="S50" s="45">
        <f t="shared" si="81"/>
        <v>6400</v>
      </c>
      <c r="T50" s="102"/>
      <c r="W50" s="45">
        <f t="shared" si="83"/>
        <v>0</v>
      </c>
      <c r="X50" s="60" t="str">
        <f t="shared" si="84"/>
        <v/>
      </c>
      <c r="Z50" s="45">
        <f t="shared" si="85"/>
        <v>6400</v>
      </c>
      <c r="AB50" s="64" t="str">
        <f t="shared" si="86"/>
        <v/>
      </c>
      <c r="AC50" s="45">
        <f t="shared" si="87"/>
        <v>0</v>
      </c>
      <c r="AD50" s="45">
        <f t="shared" si="88"/>
        <v>6400</v>
      </c>
      <c r="AE50" s="85">
        <f t="shared" si="89"/>
        <v>6584</v>
      </c>
      <c r="AF50" s="85">
        <f t="shared" si="90"/>
        <v>0.97205346294046169</v>
      </c>
      <c r="AG50" s="48"/>
      <c r="AI50" s="45">
        <f t="shared" si="91"/>
        <v>0</v>
      </c>
      <c r="AK50" s="45">
        <f t="shared" si="92"/>
        <v>0</v>
      </c>
    </row>
    <row r="51" spans="1:37" x14ac:dyDescent="0.2">
      <c r="D51" s="121"/>
      <c r="G51" s="139"/>
      <c r="J51" s="146" t="s">
        <v>266</v>
      </c>
      <c r="K51" s="100">
        <f>K35</f>
        <v>756</v>
      </c>
      <c r="L51" s="95" t="s">
        <v>193</v>
      </c>
      <c r="N51" s="45">
        <f t="shared" si="77"/>
        <v>0</v>
      </c>
      <c r="O51" s="123" t="str">
        <f t="shared" si="78"/>
        <v/>
      </c>
      <c r="P51" s="45">
        <f t="shared" si="79"/>
        <v>0</v>
      </c>
      <c r="Q51" s="123" t="str">
        <f t="shared" si="80"/>
        <v/>
      </c>
      <c r="R51" s="92">
        <v>1.0620000000000001</v>
      </c>
      <c r="S51" s="45">
        <f t="shared" si="81"/>
        <v>803</v>
      </c>
      <c r="T51" s="102" t="str">
        <f t="shared" ref="T51:T54" si="93">IF(R51&gt;0,IF(ROUND(K51*R51,0)&lt;&gt;S51,"E",""),"")</f>
        <v/>
      </c>
      <c r="W51" s="45">
        <f t="shared" si="83"/>
        <v>0</v>
      </c>
      <c r="X51" s="60" t="str">
        <f t="shared" si="84"/>
        <v/>
      </c>
      <c r="Z51" s="45">
        <f t="shared" si="85"/>
        <v>803</v>
      </c>
      <c r="AB51" s="64" t="str">
        <f t="shared" si="86"/>
        <v/>
      </c>
      <c r="AC51" s="45">
        <f t="shared" si="87"/>
        <v>0</v>
      </c>
      <c r="AD51" s="45">
        <f t="shared" si="88"/>
        <v>803</v>
      </c>
      <c r="AE51" s="85">
        <f t="shared" si="89"/>
        <v>756</v>
      </c>
      <c r="AF51" s="85">
        <f t="shared" si="90"/>
        <v>1.0621693121693121</v>
      </c>
      <c r="AG51" s="48"/>
      <c r="AI51" s="45">
        <f t="shared" si="91"/>
        <v>0</v>
      </c>
      <c r="AK51" s="45">
        <f t="shared" si="92"/>
        <v>0</v>
      </c>
    </row>
    <row r="52" spans="1:37" x14ac:dyDescent="0.2">
      <c r="G52" s="139"/>
      <c r="J52" s="139"/>
      <c r="N52" s="45"/>
      <c r="O52" s="123"/>
      <c r="Q52" s="123"/>
      <c r="R52" s="96" t="s">
        <v>529</v>
      </c>
      <c r="S52" s="96">
        <f>SUM(S48:S51)/SUM(K48:K51)</f>
        <v>0.995821394460363</v>
      </c>
      <c r="T52" s="102"/>
      <c r="AB52" s="64"/>
      <c r="AC52" s="45"/>
      <c r="AD52" s="45"/>
      <c r="AE52" s="85"/>
      <c r="AF52" s="85"/>
      <c r="AG52" s="48"/>
    </row>
    <row r="53" spans="1:37" x14ac:dyDescent="0.2">
      <c r="G53" s="139"/>
      <c r="J53" s="139"/>
      <c r="N53" s="45"/>
      <c r="O53" s="123"/>
      <c r="Q53" s="123"/>
      <c r="T53" s="102"/>
      <c r="AB53" s="64"/>
      <c r="AC53" s="45"/>
      <c r="AD53" s="45"/>
      <c r="AE53" s="85"/>
      <c r="AF53" s="85"/>
      <c r="AG53" s="48"/>
    </row>
    <row r="54" spans="1:37" x14ac:dyDescent="0.2">
      <c r="D54" s="121"/>
      <c r="G54" s="139"/>
      <c r="J54" s="146" t="s">
        <v>339</v>
      </c>
      <c r="K54" s="100">
        <f>K45+K46</f>
        <v>4309</v>
      </c>
      <c r="L54" s="95" t="s">
        <v>72</v>
      </c>
      <c r="N54" s="45">
        <f t="shared" si="77"/>
        <v>0</v>
      </c>
      <c r="O54" s="123" t="str">
        <f t="shared" si="78"/>
        <v/>
      </c>
      <c r="P54" s="45">
        <f t="shared" si="79"/>
        <v>0</v>
      </c>
      <c r="Q54" s="123" t="str">
        <f t="shared" si="80"/>
        <v/>
      </c>
      <c r="R54" s="92">
        <v>0.86</v>
      </c>
      <c r="S54" s="45">
        <f t="shared" si="81"/>
        <v>3706</v>
      </c>
      <c r="T54" s="102" t="str">
        <f t="shared" si="93"/>
        <v/>
      </c>
      <c r="W54" s="45">
        <f t="shared" si="83"/>
        <v>0</v>
      </c>
      <c r="X54" s="60" t="str">
        <f t="shared" si="84"/>
        <v/>
      </c>
      <c r="Z54" s="45">
        <f t="shared" si="85"/>
        <v>3706</v>
      </c>
      <c r="AB54" s="64" t="str">
        <f t="shared" si="86"/>
        <v/>
      </c>
      <c r="AC54" s="45">
        <f t="shared" si="87"/>
        <v>0</v>
      </c>
      <c r="AD54" s="45">
        <f t="shared" si="88"/>
        <v>3706</v>
      </c>
      <c r="AE54" s="85">
        <f t="shared" si="89"/>
        <v>4309</v>
      </c>
      <c r="AF54" s="85">
        <f t="shared" si="90"/>
        <v>0.86006033882571364</v>
      </c>
      <c r="AG54" s="48"/>
      <c r="AI54" s="45">
        <f t="shared" si="91"/>
        <v>0</v>
      </c>
      <c r="AK54" s="45">
        <f t="shared" si="92"/>
        <v>0</v>
      </c>
    </row>
    <row r="55" spans="1:37" x14ac:dyDescent="0.2">
      <c r="D55" s="121"/>
      <c r="N55" s="45"/>
      <c r="AB55" s="64"/>
      <c r="AC55" s="45"/>
      <c r="AD55" s="45"/>
      <c r="AE55" s="85"/>
      <c r="AF55" s="85"/>
      <c r="AG55" s="48"/>
    </row>
    <row r="56" spans="1:37" s="156" customFormat="1" ht="15" x14ac:dyDescent="0.25">
      <c r="B56" s="157"/>
      <c r="C56" s="157"/>
      <c r="D56" s="176" t="s">
        <v>363</v>
      </c>
      <c r="E56" s="159"/>
      <c r="F56" s="160"/>
      <c r="G56" s="160"/>
      <c r="H56" s="160"/>
      <c r="I56" s="161"/>
      <c r="J56" s="160"/>
      <c r="K56" s="162"/>
      <c r="L56" s="163"/>
      <c r="M56" s="164"/>
      <c r="N56" s="162"/>
      <c r="O56" s="165"/>
      <c r="P56" s="162"/>
      <c r="Q56" s="165"/>
      <c r="R56" s="166"/>
      <c r="S56" s="162"/>
      <c r="T56" s="167"/>
      <c r="U56" s="162"/>
      <c r="V56" s="168"/>
      <c r="W56" s="162"/>
      <c r="X56" s="167"/>
      <c r="Y56" s="160"/>
      <c r="Z56" s="162"/>
      <c r="AA56" s="159"/>
      <c r="AB56" s="169"/>
      <c r="AC56" s="162"/>
      <c r="AD56" s="162"/>
      <c r="AE56" s="170"/>
      <c r="AF56" s="170"/>
      <c r="AG56" s="171"/>
      <c r="AH56" s="172"/>
      <c r="AI56" s="162"/>
      <c r="AJ56" s="172"/>
      <c r="AK56" s="162"/>
    </row>
    <row r="57" spans="1:37" x14ac:dyDescent="0.2">
      <c r="D57" s="121"/>
      <c r="G57" s="139"/>
      <c r="J57" s="139"/>
      <c r="N57" s="45"/>
      <c r="AB57" s="64"/>
      <c r="AC57" s="45"/>
      <c r="AD57" s="45"/>
      <c r="AE57" s="85"/>
      <c r="AF57" s="85"/>
      <c r="AG57" s="48"/>
    </row>
    <row r="58" spans="1:37" x14ac:dyDescent="0.2">
      <c r="A58" s="67" t="s">
        <v>241</v>
      </c>
      <c r="B58" s="55" t="s">
        <v>206</v>
      </c>
      <c r="C58" s="55" t="s">
        <v>194</v>
      </c>
      <c r="D58" s="121" t="s">
        <v>208</v>
      </c>
      <c r="E58" s="87">
        <v>1</v>
      </c>
      <c r="F58" s="86">
        <v>10</v>
      </c>
      <c r="G58" s="139">
        <v>1</v>
      </c>
      <c r="H58" s="86">
        <v>27</v>
      </c>
      <c r="I58" s="136">
        <v>1.05</v>
      </c>
      <c r="J58" s="139">
        <v>0.67</v>
      </c>
      <c r="K58" s="45">
        <f t="shared" ref="K58:K72" si="94">ROUNDUP(J58*I58*H58*G58*F58*E58,0)</f>
        <v>190</v>
      </c>
      <c r="L58" s="56" t="s">
        <v>193</v>
      </c>
      <c r="N58" s="45">
        <f t="shared" ref="N58:N72" si="95">ROUND(K58*M58,0)</f>
        <v>0</v>
      </c>
      <c r="O58" s="58" t="str">
        <f t="shared" ref="O58:O72" si="96">IF(M58&gt;0,IF(ROUND(K58*M58,0)&lt;&gt;N58,"E",""),"")</f>
        <v/>
      </c>
      <c r="P58" s="45">
        <f t="shared" ref="P58:P72" si="97">ROUND($P$2*N58,0)</f>
        <v>0</v>
      </c>
      <c r="S58" s="45">
        <f t="shared" ref="S58:S72" si="98">ROUND(K58*R58,0)</f>
        <v>0</v>
      </c>
      <c r="W58" s="45">
        <f t="shared" ref="W58:W72" si="99">ROUND(K58*V58,0)</f>
        <v>0</v>
      </c>
      <c r="X58" s="60" t="str">
        <f t="shared" ref="X58:X72" si="100">IF(V58&gt;0,IF(ROUND(K58*V58,0)&lt;&gt;W58,"E",""),"")</f>
        <v/>
      </c>
      <c r="Z58" s="45">
        <f t="shared" ref="Z58:Z72" si="101">ROUND(SUM(P58+S58+U58+W58,0),2)</f>
        <v>0</v>
      </c>
      <c r="AB58" s="64" t="str">
        <f t="shared" ref="AB58:AB72" si="102">IF(ROUND(P58+S58+U58+W58,2)&lt;&gt;Z58,"E","")</f>
        <v/>
      </c>
      <c r="AC58" s="45">
        <f t="shared" ref="AC58:AC72" si="103">IF($Z$2&gt;0,((Z58/$Z$2)*$AC$2),0)</f>
        <v>0</v>
      </c>
      <c r="AD58" s="45">
        <f t="shared" ref="AD58:AD72" si="104">Z58+AC58</f>
        <v>0</v>
      </c>
      <c r="AE58" s="85">
        <f t="shared" ref="AE58:AE72" si="105">K58</f>
        <v>190</v>
      </c>
      <c r="AF58" s="85">
        <f t="shared" ref="AF58:AF72" si="106">IF(AE58&gt;0,AD58/AE58,0)</f>
        <v>0</v>
      </c>
      <c r="AG58" s="48"/>
      <c r="AI58" s="45">
        <f t="shared" ref="AI58:AI72" si="107">ROUND(K58*AH58,0)</f>
        <v>0</v>
      </c>
      <c r="AK58" s="45">
        <f t="shared" ref="AK58:AK72" si="108">ROUND(AI58*AJ58*0.01,0)</f>
        <v>0</v>
      </c>
    </row>
    <row r="59" spans="1:37" x14ac:dyDescent="0.2">
      <c r="A59" s="67" t="s">
        <v>241</v>
      </c>
      <c r="B59" s="55" t="s">
        <v>206</v>
      </c>
      <c r="C59" s="55" t="s">
        <v>194</v>
      </c>
      <c r="D59" s="121" t="s">
        <v>209</v>
      </c>
      <c r="E59" s="87">
        <v>27</v>
      </c>
      <c r="F59" s="86">
        <v>1</v>
      </c>
      <c r="G59" s="139">
        <v>1</v>
      </c>
      <c r="H59" s="86">
        <v>2</v>
      </c>
      <c r="I59" s="136">
        <v>1.05</v>
      </c>
      <c r="J59" s="139">
        <v>0.67</v>
      </c>
      <c r="K59" s="45">
        <f t="shared" si="94"/>
        <v>38</v>
      </c>
      <c r="L59" s="56" t="s">
        <v>193</v>
      </c>
      <c r="N59" s="45">
        <f t="shared" si="95"/>
        <v>0</v>
      </c>
      <c r="O59" s="58" t="str">
        <f t="shared" si="96"/>
        <v/>
      </c>
      <c r="P59" s="45">
        <f t="shared" si="97"/>
        <v>0</v>
      </c>
      <c r="Q59" s="58" t="str">
        <f t="shared" ref="Q59:Q65" si="109">IF(ROUND(N59*P$2,0)&lt;&gt;P59,"E","")</f>
        <v/>
      </c>
      <c r="S59" s="45">
        <f t="shared" si="98"/>
        <v>0</v>
      </c>
      <c r="T59" s="60" t="str">
        <f t="shared" ref="T59:T65" si="110">IF(R59&gt;0,IF(ROUND(K59*R59,0)&lt;&gt;S59,"E",""),"")</f>
        <v/>
      </c>
      <c r="W59" s="45">
        <f t="shared" si="99"/>
        <v>0</v>
      </c>
      <c r="X59" s="60" t="str">
        <f t="shared" si="100"/>
        <v/>
      </c>
      <c r="Z59" s="45">
        <f t="shared" si="101"/>
        <v>0</v>
      </c>
      <c r="AB59" s="64" t="str">
        <f t="shared" si="102"/>
        <v/>
      </c>
      <c r="AC59" s="45">
        <f t="shared" si="103"/>
        <v>0</v>
      </c>
      <c r="AD59" s="45">
        <f t="shared" si="104"/>
        <v>0</v>
      </c>
      <c r="AE59" s="85">
        <f t="shared" si="105"/>
        <v>38</v>
      </c>
      <c r="AF59" s="85">
        <f t="shared" si="106"/>
        <v>0</v>
      </c>
      <c r="AG59" s="48"/>
      <c r="AI59" s="45">
        <f t="shared" si="107"/>
        <v>0</v>
      </c>
      <c r="AK59" s="45">
        <f t="shared" si="108"/>
        <v>0</v>
      </c>
    </row>
    <row r="60" spans="1:37" x14ac:dyDescent="0.2">
      <c r="A60" s="67" t="s">
        <v>241</v>
      </c>
      <c r="B60" s="55" t="s">
        <v>206</v>
      </c>
      <c r="C60" s="55" t="s">
        <v>198</v>
      </c>
      <c r="D60" s="121" t="s">
        <v>207</v>
      </c>
      <c r="E60" s="87">
        <v>27</v>
      </c>
      <c r="F60" s="86">
        <v>1</v>
      </c>
      <c r="G60" s="86">
        <v>1</v>
      </c>
      <c r="H60" s="86">
        <v>1</v>
      </c>
      <c r="I60" s="136">
        <v>1.05</v>
      </c>
      <c r="J60" s="86">
        <v>0.67</v>
      </c>
      <c r="K60" s="45">
        <f t="shared" si="94"/>
        <v>19</v>
      </c>
      <c r="L60" s="56" t="s">
        <v>193</v>
      </c>
      <c r="N60" s="45">
        <f t="shared" si="95"/>
        <v>0</v>
      </c>
      <c r="O60" s="58" t="str">
        <f t="shared" si="96"/>
        <v/>
      </c>
      <c r="P60" s="45">
        <f t="shared" si="97"/>
        <v>0</v>
      </c>
      <c r="Q60" s="58" t="str">
        <f t="shared" si="109"/>
        <v/>
      </c>
      <c r="S60" s="45">
        <f t="shared" si="98"/>
        <v>0</v>
      </c>
      <c r="T60" s="60" t="str">
        <f t="shared" si="110"/>
        <v/>
      </c>
      <c r="W60" s="45">
        <f t="shared" si="99"/>
        <v>0</v>
      </c>
      <c r="X60" s="60" t="str">
        <f t="shared" si="100"/>
        <v/>
      </c>
      <c r="Z60" s="45">
        <f t="shared" si="101"/>
        <v>0</v>
      </c>
      <c r="AB60" s="64" t="str">
        <f t="shared" si="102"/>
        <v/>
      </c>
      <c r="AC60" s="45">
        <f t="shared" si="103"/>
        <v>0</v>
      </c>
      <c r="AD60" s="45">
        <f t="shared" si="104"/>
        <v>0</v>
      </c>
      <c r="AE60" s="85">
        <f t="shared" si="105"/>
        <v>19</v>
      </c>
      <c r="AF60" s="85">
        <f t="shared" si="106"/>
        <v>0</v>
      </c>
      <c r="AG60" s="48"/>
      <c r="AI60" s="45">
        <f t="shared" si="107"/>
        <v>0</v>
      </c>
      <c r="AK60" s="45">
        <f t="shared" si="108"/>
        <v>0</v>
      </c>
    </row>
    <row r="61" spans="1:37" x14ac:dyDescent="0.2">
      <c r="A61" s="67" t="s">
        <v>241</v>
      </c>
      <c r="B61" s="55" t="s">
        <v>199</v>
      </c>
      <c r="C61" s="55" t="s">
        <v>194</v>
      </c>
      <c r="D61" s="121" t="s">
        <v>196</v>
      </c>
      <c r="E61" s="87">
        <v>1</v>
      </c>
      <c r="F61" s="86">
        <v>10</v>
      </c>
      <c r="G61" s="139">
        <v>1</v>
      </c>
      <c r="H61" s="86">
        <v>36</v>
      </c>
      <c r="I61" s="136">
        <v>1.05</v>
      </c>
      <c r="J61" s="139">
        <v>1</v>
      </c>
      <c r="K61" s="45">
        <f t="shared" si="94"/>
        <v>378</v>
      </c>
      <c r="L61" s="56" t="s">
        <v>193</v>
      </c>
      <c r="M61" s="122"/>
      <c r="N61" s="45">
        <f t="shared" si="95"/>
        <v>0</v>
      </c>
      <c r="O61" s="58" t="str">
        <f t="shared" si="96"/>
        <v/>
      </c>
      <c r="P61" s="45">
        <f t="shared" si="97"/>
        <v>0</v>
      </c>
      <c r="Q61" s="58" t="str">
        <f t="shared" si="109"/>
        <v/>
      </c>
      <c r="S61" s="45">
        <f t="shared" si="98"/>
        <v>0</v>
      </c>
      <c r="T61" s="60" t="str">
        <f t="shared" si="110"/>
        <v/>
      </c>
      <c r="W61" s="45">
        <f t="shared" si="99"/>
        <v>0</v>
      </c>
      <c r="X61" s="60" t="str">
        <f t="shared" si="100"/>
        <v/>
      </c>
      <c r="Z61" s="45">
        <f t="shared" si="101"/>
        <v>0</v>
      </c>
      <c r="AB61" s="64" t="str">
        <f t="shared" si="102"/>
        <v/>
      </c>
      <c r="AC61" s="45">
        <f t="shared" si="103"/>
        <v>0</v>
      </c>
      <c r="AD61" s="45">
        <f t="shared" si="104"/>
        <v>0</v>
      </c>
      <c r="AE61" s="85">
        <f t="shared" si="105"/>
        <v>378</v>
      </c>
      <c r="AF61" s="85">
        <f t="shared" si="106"/>
        <v>0</v>
      </c>
      <c r="AG61" s="48"/>
      <c r="AI61" s="45">
        <f t="shared" si="107"/>
        <v>0</v>
      </c>
      <c r="AK61" s="45">
        <f t="shared" si="108"/>
        <v>0</v>
      </c>
    </row>
    <row r="62" spans="1:37" x14ac:dyDescent="0.2">
      <c r="A62" s="67" t="s">
        <v>241</v>
      </c>
      <c r="B62" s="55" t="s">
        <v>199</v>
      </c>
      <c r="C62" s="55" t="s">
        <v>194</v>
      </c>
      <c r="D62" s="121" t="s">
        <v>197</v>
      </c>
      <c r="E62" s="87">
        <v>36</v>
      </c>
      <c r="F62" s="86">
        <v>1</v>
      </c>
      <c r="G62" s="139">
        <v>1</v>
      </c>
      <c r="H62" s="86">
        <v>2</v>
      </c>
      <c r="I62" s="136">
        <v>1.05</v>
      </c>
      <c r="J62" s="139">
        <v>1</v>
      </c>
      <c r="K62" s="45">
        <f t="shared" si="94"/>
        <v>76</v>
      </c>
      <c r="L62" s="56" t="s">
        <v>193</v>
      </c>
      <c r="N62" s="45">
        <f t="shared" si="95"/>
        <v>0</v>
      </c>
      <c r="O62" s="58" t="str">
        <f t="shared" si="96"/>
        <v/>
      </c>
      <c r="P62" s="45">
        <f t="shared" si="97"/>
        <v>0</v>
      </c>
      <c r="Q62" s="58" t="str">
        <f t="shared" si="109"/>
        <v/>
      </c>
      <c r="S62" s="45">
        <f t="shared" si="98"/>
        <v>0</v>
      </c>
      <c r="T62" s="60" t="str">
        <f t="shared" si="110"/>
        <v/>
      </c>
      <c r="W62" s="45">
        <f t="shared" si="99"/>
        <v>0</v>
      </c>
      <c r="X62" s="60" t="str">
        <f t="shared" si="100"/>
        <v/>
      </c>
      <c r="Z62" s="45">
        <f t="shared" si="101"/>
        <v>0</v>
      </c>
      <c r="AB62" s="64" t="str">
        <f t="shared" si="102"/>
        <v/>
      </c>
      <c r="AC62" s="45">
        <f t="shared" si="103"/>
        <v>0</v>
      </c>
      <c r="AD62" s="45">
        <f t="shared" si="104"/>
        <v>0</v>
      </c>
      <c r="AE62" s="85">
        <f t="shared" si="105"/>
        <v>76</v>
      </c>
      <c r="AF62" s="85">
        <f t="shared" si="106"/>
        <v>0</v>
      </c>
      <c r="AG62" s="48"/>
      <c r="AI62" s="45">
        <f t="shared" si="107"/>
        <v>0</v>
      </c>
      <c r="AK62" s="45">
        <f t="shared" si="108"/>
        <v>0</v>
      </c>
    </row>
    <row r="63" spans="1:37" x14ac:dyDescent="0.2">
      <c r="A63" s="67" t="s">
        <v>241</v>
      </c>
      <c r="B63" s="55" t="s">
        <v>199</v>
      </c>
      <c r="C63" s="55" t="s">
        <v>194</v>
      </c>
      <c r="D63" s="121" t="s">
        <v>201</v>
      </c>
      <c r="E63" s="87">
        <v>1</v>
      </c>
      <c r="F63" s="86">
        <v>10</v>
      </c>
      <c r="G63" s="139">
        <v>1</v>
      </c>
      <c r="H63" s="86">
        <v>8</v>
      </c>
      <c r="I63" s="136">
        <v>1.05</v>
      </c>
      <c r="J63" s="139">
        <v>1</v>
      </c>
      <c r="K63" s="45">
        <f t="shared" si="94"/>
        <v>84</v>
      </c>
      <c r="L63" s="56" t="s">
        <v>193</v>
      </c>
      <c r="N63" s="45">
        <f t="shared" si="95"/>
        <v>0</v>
      </c>
      <c r="O63" s="58" t="str">
        <f t="shared" si="96"/>
        <v/>
      </c>
      <c r="P63" s="45">
        <f t="shared" si="97"/>
        <v>0</v>
      </c>
      <c r="Q63" s="58" t="str">
        <f t="shared" si="109"/>
        <v/>
      </c>
      <c r="S63" s="45">
        <f t="shared" si="98"/>
        <v>0</v>
      </c>
      <c r="T63" s="60" t="str">
        <f t="shared" si="110"/>
        <v/>
      </c>
      <c r="W63" s="45">
        <f t="shared" si="99"/>
        <v>0</v>
      </c>
      <c r="X63" s="60" t="str">
        <f t="shared" si="100"/>
        <v/>
      </c>
      <c r="Z63" s="45">
        <f t="shared" si="101"/>
        <v>0</v>
      </c>
      <c r="AB63" s="64" t="str">
        <f t="shared" si="102"/>
        <v/>
      </c>
      <c r="AC63" s="45">
        <f t="shared" si="103"/>
        <v>0</v>
      </c>
      <c r="AD63" s="45">
        <f t="shared" si="104"/>
        <v>0</v>
      </c>
      <c r="AE63" s="85">
        <f t="shared" si="105"/>
        <v>84</v>
      </c>
      <c r="AF63" s="85">
        <f t="shared" si="106"/>
        <v>0</v>
      </c>
      <c r="AG63" s="48"/>
      <c r="AI63" s="45">
        <f t="shared" si="107"/>
        <v>0</v>
      </c>
      <c r="AK63" s="45">
        <f t="shared" si="108"/>
        <v>0</v>
      </c>
    </row>
    <row r="64" spans="1:37" x14ac:dyDescent="0.2">
      <c r="A64" s="67" t="s">
        <v>241</v>
      </c>
      <c r="B64" s="55" t="s">
        <v>199</v>
      </c>
      <c r="C64" s="55" t="s">
        <v>194</v>
      </c>
      <c r="D64" s="121" t="s">
        <v>202</v>
      </c>
      <c r="E64" s="87">
        <v>8</v>
      </c>
      <c r="F64" s="86">
        <v>1</v>
      </c>
      <c r="G64" s="139">
        <v>1</v>
      </c>
      <c r="H64" s="86">
        <v>2</v>
      </c>
      <c r="I64" s="136">
        <v>1.05</v>
      </c>
      <c r="J64" s="139">
        <v>1</v>
      </c>
      <c r="K64" s="45">
        <f t="shared" si="94"/>
        <v>17</v>
      </c>
      <c r="L64" s="56" t="s">
        <v>193</v>
      </c>
      <c r="N64" s="45">
        <f t="shared" si="95"/>
        <v>0</v>
      </c>
      <c r="O64" s="58" t="str">
        <f t="shared" si="96"/>
        <v/>
      </c>
      <c r="P64" s="45">
        <f t="shared" si="97"/>
        <v>0</v>
      </c>
      <c r="Q64" s="58" t="str">
        <f t="shared" si="109"/>
        <v/>
      </c>
      <c r="S64" s="45">
        <f t="shared" si="98"/>
        <v>0</v>
      </c>
      <c r="T64" s="60" t="str">
        <f t="shared" si="110"/>
        <v/>
      </c>
      <c r="W64" s="45">
        <f t="shared" si="99"/>
        <v>0</v>
      </c>
      <c r="X64" s="60" t="str">
        <f t="shared" si="100"/>
        <v/>
      </c>
      <c r="Z64" s="45">
        <f t="shared" si="101"/>
        <v>0</v>
      </c>
      <c r="AB64" s="64" t="str">
        <f t="shared" si="102"/>
        <v/>
      </c>
      <c r="AC64" s="45">
        <f t="shared" si="103"/>
        <v>0</v>
      </c>
      <c r="AD64" s="45">
        <f t="shared" si="104"/>
        <v>0</v>
      </c>
      <c r="AE64" s="85">
        <f t="shared" si="105"/>
        <v>17</v>
      </c>
      <c r="AF64" s="85">
        <f t="shared" si="106"/>
        <v>0</v>
      </c>
      <c r="AG64" s="48"/>
      <c r="AI64" s="45">
        <f t="shared" si="107"/>
        <v>0</v>
      </c>
      <c r="AK64" s="45">
        <f t="shared" si="108"/>
        <v>0</v>
      </c>
    </row>
    <row r="65" spans="1:37" x14ac:dyDescent="0.2">
      <c r="A65" s="67" t="s">
        <v>241</v>
      </c>
      <c r="B65" s="55" t="s">
        <v>199</v>
      </c>
      <c r="C65" s="55" t="s">
        <v>194</v>
      </c>
      <c r="D65" s="121" t="s">
        <v>204</v>
      </c>
      <c r="E65" s="87">
        <v>1</v>
      </c>
      <c r="F65" s="86">
        <v>10</v>
      </c>
      <c r="G65" s="139">
        <v>1</v>
      </c>
      <c r="H65" s="86">
        <v>74</v>
      </c>
      <c r="I65" s="136">
        <v>1.05</v>
      </c>
      <c r="J65" s="139">
        <v>1</v>
      </c>
      <c r="K65" s="45">
        <f t="shared" si="94"/>
        <v>777</v>
      </c>
      <c r="L65" s="56" t="s">
        <v>193</v>
      </c>
      <c r="N65" s="45">
        <f t="shared" si="95"/>
        <v>0</v>
      </c>
      <c r="O65" s="58" t="str">
        <f t="shared" si="96"/>
        <v/>
      </c>
      <c r="P65" s="45">
        <f t="shared" si="97"/>
        <v>0</v>
      </c>
      <c r="Q65" s="58" t="str">
        <f t="shared" si="109"/>
        <v/>
      </c>
      <c r="S65" s="45">
        <f t="shared" si="98"/>
        <v>0</v>
      </c>
      <c r="T65" s="60" t="str">
        <f t="shared" si="110"/>
        <v/>
      </c>
      <c r="W65" s="45">
        <f t="shared" si="99"/>
        <v>0</v>
      </c>
      <c r="X65" s="60" t="str">
        <f t="shared" si="100"/>
        <v/>
      </c>
      <c r="Z65" s="45">
        <f t="shared" si="101"/>
        <v>0</v>
      </c>
      <c r="AB65" s="64" t="str">
        <f t="shared" si="102"/>
        <v/>
      </c>
      <c r="AC65" s="45">
        <f t="shared" si="103"/>
        <v>0</v>
      </c>
      <c r="AD65" s="45">
        <f t="shared" si="104"/>
        <v>0</v>
      </c>
      <c r="AE65" s="85">
        <f t="shared" si="105"/>
        <v>777</v>
      </c>
      <c r="AF65" s="85">
        <f t="shared" si="106"/>
        <v>0</v>
      </c>
      <c r="AG65" s="48"/>
      <c r="AI65" s="45">
        <f t="shared" si="107"/>
        <v>0</v>
      </c>
      <c r="AK65" s="45">
        <f t="shared" si="108"/>
        <v>0</v>
      </c>
    </row>
    <row r="66" spans="1:37" x14ac:dyDescent="0.2">
      <c r="A66" s="67" t="s">
        <v>241</v>
      </c>
      <c r="B66" s="55" t="s">
        <v>199</v>
      </c>
      <c r="C66" s="55" t="s">
        <v>194</v>
      </c>
      <c r="D66" s="121" t="s">
        <v>205</v>
      </c>
      <c r="E66" s="87">
        <v>74</v>
      </c>
      <c r="F66" s="86">
        <v>1</v>
      </c>
      <c r="G66" s="139">
        <v>1</v>
      </c>
      <c r="H66" s="86">
        <v>1</v>
      </c>
      <c r="I66" s="136">
        <v>1.05</v>
      </c>
      <c r="J66" s="139">
        <v>1</v>
      </c>
      <c r="K66" s="45">
        <f t="shared" si="94"/>
        <v>78</v>
      </c>
      <c r="L66" s="56" t="s">
        <v>193</v>
      </c>
      <c r="N66" s="45">
        <f t="shared" si="95"/>
        <v>0</v>
      </c>
      <c r="O66" s="58" t="str">
        <f t="shared" si="96"/>
        <v/>
      </c>
      <c r="P66" s="45">
        <f t="shared" si="97"/>
        <v>0</v>
      </c>
      <c r="S66" s="45">
        <f t="shared" si="98"/>
        <v>0</v>
      </c>
      <c r="W66" s="45">
        <f t="shared" si="99"/>
        <v>0</v>
      </c>
      <c r="X66" s="60" t="str">
        <f t="shared" si="100"/>
        <v/>
      </c>
      <c r="Z66" s="45">
        <f t="shared" si="101"/>
        <v>0</v>
      </c>
      <c r="AB66" s="64" t="str">
        <f t="shared" si="102"/>
        <v/>
      </c>
      <c r="AC66" s="45">
        <f t="shared" si="103"/>
        <v>0</v>
      </c>
      <c r="AD66" s="45">
        <f t="shared" si="104"/>
        <v>0</v>
      </c>
      <c r="AE66" s="85">
        <f t="shared" si="105"/>
        <v>78</v>
      </c>
      <c r="AF66" s="85">
        <f t="shared" si="106"/>
        <v>0</v>
      </c>
      <c r="AG66" s="48"/>
      <c r="AI66" s="45">
        <f t="shared" si="107"/>
        <v>0</v>
      </c>
      <c r="AK66" s="45">
        <f t="shared" si="108"/>
        <v>0</v>
      </c>
    </row>
    <row r="67" spans="1:37" x14ac:dyDescent="0.2">
      <c r="A67" s="67" t="s">
        <v>241</v>
      </c>
      <c r="B67" s="55" t="s">
        <v>199</v>
      </c>
      <c r="C67" s="55" t="s">
        <v>194</v>
      </c>
      <c r="D67" s="121" t="s">
        <v>212</v>
      </c>
      <c r="E67" s="87">
        <v>1</v>
      </c>
      <c r="F67" s="86">
        <v>10</v>
      </c>
      <c r="G67" s="139">
        <v>1</v>
      </c>
      <c r="H67" s="86">
        <v>272</v>
      </c>
      <c r="I67" s="136">
        <v>1.05</v>
      </c>
      <c r="J67" s="139">
        <v>1</v>
      </c>
      <c r="K67" s="45">
        <f t="shared" si="94"/>
        <v>2856</v>
      </c>
      <c r="L67" s="56" t="s">
        <v>193</v>
      </c>
      <c r="N67" s="45">
        <f t="shared" si="95"/>
        <v>0</v>
      </c>
      <c r="O67" s="123" t="str">
        <f t="shared" si="96"/>
        <v/>
      </c>
      <c r="P67" s="45">
        <f t="shared" si="97"/>
        <v>0</v>
      </c>
      <c r="Q67" s="123" t="str">
        <f t="shared" ref="Q67:Q72" si="111">IF(ROUND(N67*P$2,0)&lt;&gt;P67,"E","")</f>
        <v/>
      </c>
      <c r="S67" s="45">
        <f t="shared" si="98"/>
        <v>0</v>
      </c>
      <c r="T67" s="102" t="str">
        <f>IF(R67&gt;0,IF(ROUND(K67*R67,0)&lt;&gt;S67,"E",""),"")</f>
        <v/>
      </c>
      <c r="W67" s="45">
        <f t="shared" si="99"/>
        <v>0</v>
      </c>
      <c r="X67" s="60" t="str">
        <f t="shared" si="100"/>
        <v/>
      </c>
      <c r="Z67" s="45">
        <f t="shared" si="101"/>
        <v>0</v>
      </c>
      <c r="AB67" s="64" t="str">
        <f t="shared" si="102"/>
        <v/>
      </c>
      <c r="AC67" s="45">
        <f t="shared" si="103"/>
        <v>0</v>
      </c>
      <c r="AD67" s="45">
        <f t="shared" si="104"/>
        <v>0</v>
      </c>
      <c r="AE67" s="85">
        <f t="shared" si="105"/>
        <v>2856</v>
      </c>
      <c r="AF67" s="85">
        <f t="shared" si="106"/>
        <v>0</v>
      </c>
      <c r="AG67" s="48"/>
      <c r="AI67" s="45">
        <f t="shared" si="107"/>
        <v>0</v>
      </c>
      <c r="AK67" s="45">
        <f t="shared" si="108"/>
        <v>0</v>
      </c>
    </row>
    <row r="68" spans="1:37" x14ac:dyDescent="0.2">
      <c r="A68" s="67" t="s">
        <v>241</v>
      </c>
      <c r="B68" s="55" t="s">
        <v>199</v>
      </c>
      <c r="C68" s="55" t="s">
        <v>194</v>
      </c>
      <c r="D68" s="121" t="s">
        <v>213</v>
      </c>
      <c r="E68" s="87">
        <v>272</v>
      </c>
      <c r="F68" s="86">
        <v>1</v>
      </c>
      <c r="G68" s="139">
        <v>1</v>
      </c>
      <c r="H68" s="86">
        <v>2</v>
      </c>
      <c r="I68" s="136">
        <v>1.05</v>
      </c>
      <c r="J68" s="139">
        <v>1</v>
      </c>
      <c r="K68" s="45">
        <f t="shared" si="94"/>
        <v>572</v>
      </c>
      <c r="L68" s="56" t="s">
        <v>193</v>
      </c>
      <c r="N68" s="45">
        <f t="shared" si="95"/>
        <v>0</v>
      </c>
      <c r="O68" s="58" t="str">
        <f t="shared" si="96"/>
        <v/>
      </c>
      <c r="P68" s="45">
        <f t="shared" si="97"/>
        <v>0</v>
      </c>
      <c r="Q68" s="58" t="str">
        <f t="shared" si="111"/>
        <v/>
      </c>
      <c r="S68" s="45">
        <f t="shared" si="98"/>
        <v>0</v>
      </c>
      <c r="T68" s="60" t="str">
        <f>IF(R68&gt;0,IF(ROUND(K68*R68,0)&lt;&gt;S68,"E",""),"")</f>
        <v/>
      </c>
      <c r="W68" s="45">
        <f t="shared" si="99"/>
        <v>0</v>
      </c>
      <c r="X68" s="60" t="str">
        <f t="shared" si="100"/>
        <v/>
      </c>
      <c r="Z68" s="45">
        <f t="shared" si="101"/>
        <v>0</v>
      </c>
      <c r="AB68" s="64" t="str">
        <f t="shared" si="102"/>
        <v/>
      </c>
      <c r="AC68" s="45">
        <f t="shared" si="103"/>
        <v>0</v>
      </c>
      <c r="AD68" s="45">
        <f t="shared" si="104"/>
        <v>0</v>
      </c>
      <c r="AE68" s="85">
        <f t="shared" si="105"/>
        <v>572</v>
      </c>
      <c r="AF68" s="85">
        <f t="shared" si="106"/>
        <v>0</v>
      </c>
      <c r="AG68" s="48"/>
      <c r="AI68" s="45">
        <f t="shared" si="107"/>
        <v>0</v>
      </c>
      <c r="AK68" s="45">
        <f t="shared" si="108"/>
        <v>0</v>
      </c>
    </row>
    <row r="69" spans="1:37" x14ac:dyDescent="0.2">
      <c r="A69" s="67" t="s">
        <v>241</v>
      </c>
      <c r="B69" s="55" t="s">
        <v>199</v>
      </c>
      <c r="C69" s="55" t="s">
        <v>198</v>
      </c>
      <c r="D69" s="121" t="s">
        <v>195</v>
      </c>
      <c r="E69" s="87">
        <v>36</v>
      </c>
      <c r="F69" s="86">
        <v>1</v>
      </c>
      <c r="G69" s="86">
        <v>1</v>
      </c>
      <c r="H69" s="86">
        <v>1</v>
      </c>
      <c r="I69" s="136">
        <v>1.05</v>
      </c>
      <c r="J69" s="86">
        <v>1</v>
      </c>
      <c r="K69" s="45">
        <f t="shared" si="94"/>
        <v>38</v>
      </c>
      <c r="L69" s="56" t="s">
        <v>193</v>
      </c>
      <c r="N69" s="45">
        <f t="shared" si="95"/>
        <v>0</v>
      </c>
      <c r="O69" s="58" t="str">
        <f t="shared" si="96"/>
        <v/>
      </c>
      <c r="P69" s="45">
        <f t="shared" si="97"/>
        <v>0</v>
      </c>
      <c r="Q69" s="58" t="str">
        <f t="shared" si="111"/>
        <v/>
      </c>
      <c r="S69" s="45">
        <f t="shared" si="98"/>
        <v>0</v>
      </c>
      <c r="T69" s="60" t="str">
        <f>IF(R69&gt;0,IF(ROUND(K69*R69,0)&lt;&gt;S69,"E",""),"")</f>
        <v/>
      </c>
      <c r="W69" s="45">
        <f t="shared" si="99"/>
        <v>0</v>
      </c>
      <c r="X69" s="60" t="str">
        <f t="shared" si="100"/>
        <v/>
      </c>
      <c r="Z69" s="45">
        <f t="shared" si="101"/>
        <v>0</v>
      </c>
      <c r="AB69" s="64" t="str">
        <f t="shared" si="102"/>
        <v/>
      </c>
      <c r="AC69" s="45">
        <f t="shared" si="103"/>
        <v>0</v>
      </c>
      <c r="AD69" s="45">
        <f t="shared" si="104"/>
        <v>0</v>
      </c>
      <c r="AE69" s="85">
        <f t="shared" si="105"/>
        <v>38</v>
      </c>
      <c r="AF69" s="85">
        <f t="shared" si="106"/>
        <v>0</v>
      </c>
      <c r="AG69" s="48"/>
      <c r="AI69" s="45">
        <f t="shared" si="107"/>
        <v>0</v>
      </c>
      <c r="AK69" s="45">
        <f t="shared" si="108"/>
        <v>0</v>
      </c>
    </row>
    <row r="70" spans="1:37" x14ac:dyDescent="0.2">
      <c r="A70" s="67" t="s">
        <v>241</v>
      </c>
      <c r="B70" s="55" t="s">
        <v>199</v>
      </c>
      <c r="C70" s="55" t="s">
        <v>198</v>
      </c>
      <c r="D70" s="121" t="s">
        <v>200</v>
      </c>
      <c r="E70" s="87">
        <v>8</v>
      </c>
      <c r="F70" s="86">
        <v>1</v>
      </c>
      <c r="G70" s="86">
        <v>1</v>
      </c>
      <c r="H70" s="86">
        <v>1</v>
      </c>
      <c r="I70" s="136">
        <v>1.05</v>
      </c>
      <c r="J70" s="86">
        <v>1</v>
      </c>
      <c r="K70" s="45">
        <f t="shared" si="94"/>
        <v>9</v>
      </c>
      <c r="L70" s="56" t="s">
        <v>193</v>
      </c>
      <c r="N70" s="45">
        <f t="shared" si="95"/>
        <v>0</v>
      </c>
      <c r="O70" s="58" t="str">
        <f t="shared" si="96"/>
        <v/>
      </c>
      <c r="P70" s="45">
        <f t="shared" si="97"/>
        <v>0</v>
      </c>
      <c r="Q70" s="58" t="str">
        <f t="shared" si="111"/>
        <v/>
      </c>
      <c r="S70" s="45">
        <f t="shared" si="98"/>
        <v>0</v>
      </c>
      <c r="T70" s="60" t="str">
        <f>IF(R70&gt;0,IF(ROUND(K70*R70,0)&lt;&gt;S70,"E",""),"")</f>
        <v/>
      </c>
      <c r="W70" s="45">
        <f t="shared" si="99"/>
        <v>0</v>
      </c>
      <c r="X70" s="60" t="str">
        <f t="shared" si="100"/>
        <v/>
      </c>
      <c r="Z70" s="45">
        <f t="shared" si="101"/>
        <v>0</v>
      </c>
      <c r="AB70" s="64" t="str">
        <f t="shared" si="102"/>
        <v/>
      </c>
      <c r="AC70" s="45">
        <f t="shared" si="103"/>
        <v>0</v>
      </c>
      <c r="AD70" s="45">
        <f t="shared" si="104"/>
        <v>0</v>
      </c>
      <c r="AE70" s="85">
        <f t="shared" si="105"/>
        <v>9</v>
      </c>
      <c r="AF70" s="85">
        <f t="shared" si="106"/>
        <v>0</v>
      </c>
      <c r="AG70" s="48"/>
      <c r="AI70" s="45">
        <f t="shared" si="107"/>
        <v>0</v>
      </c>
      <c r="AK70" s="45">
        <f t="shared" si="108"/>
        <v>0</v>
      </c>
    </row>
    <row r="71" spans="1:37" x14ac:dyDescent="0.2">
      <c r="A71" s="67" t="s">
        <v>241</v>
      </c>
      <c r="B71" s="55" t="s">
        <v>199</v>
      </c>
      <c r="C71" s="55" t="s">
        <v>198</v>
      </c>
      <c r="D71" s="121" t="s">
        <v>203</v>
      </c>
      <c r="E71" s="87">
        <v>74</v>
      </c>
      <c r="F71" s="86">
        <v>1</v>
      </c>
      <c r="G71" s="86">
        <v>1</v>
      </c>
      <c r="H71" s="86">
        <v>1</v>
      </c>
      <c r="I71" s="136">
        <v>1.05</v>
      </c>
      <c r="J71" s="86">
        <v>1</v>
      </c>
      <c r="K71" s="45">
        <f t="shared" si="94"/>
        <v>78</v>
      </c>
      <c r="L71" s="56" t="s">
        <v>193</v>
      </c>
      <c r="N71" s="45">
        <f t="shared" si="95"/>
        <v>0</v>
      </c>
      <c r="O71" s="58" t="str">
        <f t="shared" si="96"/>
        <v/>
      </c>
      <c r="P71" s="45">
        <f t="shared" si="97"/>
        <v>0</v>
      </c>
      <c r="Q71" s="58" t="str">
        <f t="shared" si="111"/>
        <v/>
      </c>
      <c r="S71" s="45">
        <f t="shared" si="98"/>
        <v>0</v>
      </c>
      <c r="W71" s="45">
        <f t="shared" si="99"/>
        <v>0</v>
      </c>
      <c r="X71" s="60" t="str">
        <f t="shared" si="100"/>
        <v/>
      </c>
      <c r="Z71" s="45">
        <f t="shared" si="101"/>
        <v>0</v>
      </c>
      <c r="AB71" s="64" t="str">
        <f t="shared" si="102"/>
        <v/>
      </c>
      <c r="AC71" s="45">
        <f t="shared" si="103"/>
        <v>0</v>
      </c>
      <c r="AD71" s="45">
        <f t="shared" si="104"/>
        <v>0</v>
      </c>
      <c r="AE71" s="85">
        <f t="shared" si="105"/>
        <v>78</v>
      </c>
      <c r="AF71" s="85">
        <f t="shared" si="106"/>
        <v>0</v>
      </c>
      <c r="AG71" s="48"/>
      <c r="AI71" s="45">
        <f t="shared" si="107"/>
        <v>0</v>
      </c>
      <c r="AK71" s="45">
        <f t="shared" si="108"/>
        <v>0</v>
      </c>
    </row>
    <row r="72" spans="1:37" x14ac:dyDescent="0.2">
      <c r="A72" s="67" t="s">
        <v>241</v>
      </c>
      <c r="B72" s="55" t="s">
        <v>199</v>
      </c>
      <c r="C72" s="55" t="s">
        <v>198</v>
      </c>
      <c r="D72" s="121" t="s">
        <v>211</v>
      </c>
      <c r="E72" s="87">
        <v>272</v>
      </c>
      <c r="F72" s="86">
        <v>1</v>
      </c>
      <c r="G72" s="86">
        <v>1</v>
      </c>
      <c r="H72" s="86">
        <v>1</v>
      </c>
      <c r="I72" s="136">
        <v>1.05</v>
      </c>
      <c r="J72" s="86">
        <v>1</v>
      </c>
      <c r="K72" s="45">
        <f t="shared" si="94"/>
        <v>286</v>
      </c>
      <c r="L72" s="56" t="s">
        <v>193</v>
      </c>
      <c r="N72" s="45">
        <f t="shared" si="95"/>
        <v>0</v>
      </c>
      <c r="O72" s="58" t="str">
        <f t="shared" si="96"/>
        <v/>
      </c>
      <c r="P72" s="45">
        <f t="shared" si="97"/>
        <v>0</v>
      </c>
      <c r="Q72" s="58" t="str">
        <f t="shared" si="111"/>
        <v/>
      </c>
      <c r="S72" s="45">
        <f t="shared" si="98"/>
        <v>0</v>
      </c>
      <c r="T72" s="60" t="str">
        <f>IF(R72&gt;0,IF(ROUND(K72*R72,0)&lt;&gt;S72,"E",""),"")</f>
        <v/>
      </c>
      <c r="W72" s="45">
        <f t="shared" si="99"/>
        <v>0</v>
      </c>
      <c r="X72" s="60" t="str">
        <f t="shared" si="100"/>
        <v/>
      </c>
      <c r="Z72" s="45">
        <f t="shared" si="101"/>
        <v>0</v>
      </c>
      <c r="AB72" s="64" t="str">
        <f t="shared" si="102"/>
        <v/>
      </c>
      <c r="AC72" s="45">
        <f t="shared" si="103"/>
        <v>0</v>
      </c>
      <c r="AD72" s="45">
        <f t="shared" si="104"/>
        <v>0</v>
      </c>
      <c r="AE72" s="85">
        <f t="shared" si="105"/>
        <v>286</v>
      </c>
      <c r="AF72" s="85">
        <f t="shared" si="106"/>
        <v>0</v>
      </c>
      <c r="AG72" s="48"/>
      <c r="AI72" s="45">
        <f t="shared" si="107"/>
        <v>0</v>
      </c>
      <c r="AK72" s="45">
        <f t="shared" si="108"/>
        <v>0</v>
      </c>
    </row>
    <row r="73" spans="1:37" x14ac:dyDescent="0.2">
      <c r="D73" s="121"/>
      <c r="G73" s="139"/>
      <c r="J73" s="139"/>
      <c r="N73" s="45"/>
      <c r="O73" s="123"/>
      <c r="Q73" s="123"/>
      <c r="T73" s="102"/>
      <c r="AB73" s="64"/>
      <c r="AC73" s="45"/>
      <c r="AD73" s="45"/>
      <c r="AE73" s="85"/>
      <c r="AF73" s="85"/>
      <c r="AG73" s="48"/>
    </row>
    <row r="74" spans="1:37" x14ac:dyDescent="0.2">
      <c r="D74" s="153" t="s">
        <v>340</v>
      </c>
      <c r="E74" s="102">
        <f>SUM(K58:K72)-SUM(K74:K79)</f>
        <v>0</v>
      </c>
      <c r="G74" s="139"/>
      <c r="H74" s="2" t="s">
        <v>344</v>
      </c>
      <c r="J74" s="146" t="s">
        <v>334</v>
      </c>
      <c r="K74" s="100">
        <f>K60</f>
        <v>19</v>
      </c>
      <c r="L74" s="95" t="s">
        <v>193</v>
      </c>
      <c r="N74" s="45">
        <f t="shared" si="51"/>
        <v>0</v>
      </c>
      <c r="O74" s="123" t="str">
        <f t="shared" si="2"/>
        <v/>
      </c>
      <c r="P74" s="45">
        <f t="shared" si="52"/>
        <v>0</v>
      </c>
      <c r="Q74" s="123" t="str">
        <f t="shared" si="4"/>
        <v/>
      </c>
      <c r="S74" s="45">
        <f t="shared" si="58"/>
        <v>0</v>
      </c>
      <c r="T74" s="102" t="str">
        <f t="shared" ref="T74:T75" si="112">IF(R74&gt;0,IF(ROUND(K74*R74,0)&lt;&gt;S74,"E",""),"")</f>
        <v/>
      </c>
      <c r="W74" s="45">
        <f t="shared" si="54"/>
        <v>0</v>
      </c>
      <c r="X74" s="60" t="str">
        <f t="shared" si="8"/>
        <v/>
      </c>
      <c r="Z74" s="45">
        <f t="shared" si="55"/>
        <v>0</v>
      </c>
      <c r="AB74" s="64" t="str">
        <f t="shared" si="10"/>
        <v/>
      </c>
      <c r="AC74" s="45">
        <f t="shared" si="11"/>
        <v>0</v>
      </c>
      <c r="AD74" s="45">
        <f t="shared" si="12"/>
        <v>0</v>
      </c>
      <c r="AE74" s="85">
        <f t="shared" si="13"/>
        <v>19</v>
      </c>
      <c r="AF74" s="85">
        <f t="shared" si="14"/>
        <v>0</v>
      </c>
      <c r="AG74" s="48"/>
      <c r="AI74" s="45">
        <f t="shared" si="15"/>
        <v>0</v>
      </c>
      <c r="AK74" s="45">
        <f t="shared" si="16"/>
        <v>0</v>
      </c>
    </row>
    <row r="75" spans="1:37" x14ac:dyDescent="0.2">
      <c r="D75" s="121"/>
      <c r="J75" s="146" t="s">
        <v>335</v>
      </c>
      <c r="K75" s="100">
        <f>SUM(K69:K72)</f>
        <v>411</v>
      </c>
      <c r="L75" s="95" t="s">
        <v>193</v>
      </c>
      <c r="N75" s="45">
        <f t="shared" ref="N75:N77" si="113">ROUND(K75*M75,0)</f>
        <v>0</v>
      </c>
      <c r="O75" s="58" t="str">
        <f t="shared" ref="O75:O77" si="114">IF(M75&gt;0,IF(ROUND(K75*M75,0)&lt;&gt;N75,"E",""),"")</f>
        <v/>
      </c>
      <c r="P75" s="45">
        <f t="shared" ref="P75:P77" si="115">ROUND($P$2*N75,0)</f>
        <v>0</v>
      </c>
      <c r="Q75" s="58" t="str">
        <f t="shared" si="4"/>
        <v/>
      </c>
      <c r="S75" s="45">
        <f t="shared" ref="S75:S77" si="116">ROUND(K75*R75,0)</f>
        <v>0</v>
      </c>
      <c r="T75" s="60" t="str">
        <f t="shared" si="112"/>
        <v/>
      </c>
      <c r="W75" s="45">
        <f t="shared" ref="W75:W77" si="117">ROUND(K75*V75,0)</f>
        <v>0</v>
      </c>
      <c r="X75" s="60" t="str">
        <f t="shared" ref="X75:X77" si="118">IF(V75&gt;0,IF(ROUND(K75*V75,0)&lt;&gt;W75,"E",""),"")</f>
        <v/>
      </c>
      <c r="Z75" s="45">
        <f t="shared" ref="Z75:Z77" si="119">ROUND(SUM(P75+S75+U75+W75,0),2)</f>
        <v>0</v>
      </c>
      <c r="AB75" s="64" t="str">
        <f t="shared" ref="AB75:AB77" si="120">IF(ROUND(P75+S75+U75+W75,2)&lt;&gt;Z75,"E","")</f>
        <v/>
      </c>
      <c r="AC75" s="45">
        <f t="shared" ref="AC75:AC77" si="121">IF($Z$2&gt;0,((Z75/$Z$2)*$AC$2),0)</f>
        <v>0</v>
      </c>
      <c r="AD75" s="45">
        <f t="shared" ref="AD75:AD77" si="122">Z75+AC75</f>
        <v>0</v>
      </c>
      <c r="AE75" s="85">
        <f t="shared" ref="AE75:AE77" si="123">K75</f>
        <v>411</v>
      </c>
      <c r="AF75" s="85">
        <f t="shared" ref="AF75:AF77" si="124">IF(AE75&gt;0,AD75/AE75,0)</f>
        <v>0</v>
      </c>
      <c r="AG75" s="48"/>
      <c r="AI75" s="45">
        <f t="shared" ref="AI75:AI77" si="125">ROUND(K75*AH75,0)</f>
        <v>0</v>
      </c>
      <c r="AK75" s="45">
        <f t="shared" ref="AK75:AK77" si="126">ROUND(AI75*AJ75*0.01,0)</f>
        <v>0</v>
      </c>
    </row>
    <row r="76" spans="1:37" x14ac:dyDescent="0.2">
      <c r="D76" s="121"/>
      <c r="G76" s="139"/>
      <c r="J76" s="146" t="s">
        <v>336</v>
      </c>
      <c r="K76" s="100">
        <f>SUM(K58:K59)</f>
        <v>228</v>
      </c>
      <c r="L76" s="95" t="s">
        <v>193</v>
      </c>
      <c r="N76" s="45">
        <f t="shared" si="113"/>
        <v>0</v>
      </c>
      <c r="O76" s="123" t="str">
        <f t="shared" si="114"/>
        <v/>
      </c>
      <c r="P76" s="45">
        <f t="shared" si="115"/>
        <v>0</v>
      </c>
      <c r="Q76" s="123" t="str">
        <f t="shared" si="4"/>
        <v/>
      </c>
      <c r="S76" s="45">
        <f t="shared" si="116"/>
        <v>0</v>
      </c>
      <c r="T76" s="102"/>
      <c r="W76" s="45">
        <f t="shared" si="117"/>
        <v>0</v>
      </c>
      <c r="X76" s="60" t="str">
        <f t="shared" si="118"/>
        <v/>
      </c>
      <c r="Z76" s="45">
        <f t="shared" si="119"/>
        <v>0</v>
      </c>
      <c r="AB76" s="64" t="str">
        <f t="shared" si="120"/>
        <v/>
      </c>
      <c r="AC76" s="45">
        <f t="shared" si="121"/>
        <v>0</v>
      </c>
      <c r="AD76" s="45">
        <f t="shared" si="122"/>
        <v>0</v>
      </c>
      <c r="AE76" s="85">
        <f t="shared" si="123"/>
        <v>228</v>
      </c>
      <c r="AF76" s="85">
        <f t="shared" si="124"/>
        <v>0</v>
      </c>
      <c r="AG76" s="48"/>
      <c r="AI76" s="45">
        <f t="shared" si="125"/>
        <v>0</v>
      </c>
      <c r="AK76" s="45">
        <f t="shared" si="126"/>
        <v>0</v>
      </c>
    </row>
    <row r="77" spans="1:37" x14ac:dyDescent="0.2">
      <c r="D77" s="121"/>
      <c r="G77" s="139"/>
      <c r="J77" s="146" t="s">
        <v>337</v>
      </c>
      <c r="K77" s="100">
        <f>SUM(K61:K68)</f>
        <v>4838</v>
      </c>
      <c r="L77" s="95" t="s">
        <v>193</v>
      </c>
      <c r="N77" s="45">
        <f t="shared" si="113"/>
        <v>0</v>
      </c>
      <c r="O77" s="123" t="str">
        <f t="shared" si="114"/>
        <v/>
      </c>
      <c r="P77" s="45">
        <f t="shared" si="115"/>
        <v>0</v>
      </c>
      <c r="Q77" s="123" t="str">
        <f t="shared" si="4"/>
        <v/>
      </c>
      <c r="S77" s="45">
        <f t="shared" si="116"/>
        <v>0</v>
      </c>
      <c r="T77" s="102" t="str">
        <f t="shared" ref="T77" si="127">IF(R77&gt;0,IF(ROUND(K77*R77,0)&lt;&gt;S77,"E",""),"")</f>
        <v/>
      </c>
      <c r="W77" s="45">
        <f t="shared" si="117"/>
        <v>0</v>
      </c>
      <c r="X77" s="60" t="str">
        <f t="shared" si="118"/>
        <v/>
      </c>
      <c r="Z77" s="45">
        <f t="shared" si="119"/>
        <v>0</v>
      </c>
      <c r="AB77" s="64" t="str">
        <f t="shared" si="120"/>
        <v/>
      </c>
      <c r="AC77" s="45">
        <f t="shared" si="121"/>
        <v>0</v>
      </c>
      <c r="AD77" s="45">
        <f t="shared" si="122"/>
        <v>0</v>
      </c>
      <c r="AE77" s="85">
        <f t="shared" si="123"/>
        <v>4838</v>
      </c>
      <c r="AF77" s="85">
        <f t="shared" si="124"/>
        <v>0</v>
      </c>
      <c r="AG77" s="48"/>
      <c r="AI77" s="45">
        <f t="shared" si="125"/>
        <v>0</v>
      </c>
      <c r="AK77" s="45">
        <f t="shared" si="126"/>
        <v>0</v>
      </c>
    </row>
    <row r="78" spans="1:37" x14ac:dyDescent="0.2">
      <c r="D78" s="121"/>
      <c r="G78" s="139"/>
      <c r="J78" s="146" t="s">
        <v>341</v>
      </c>
      <c r="K78" s="100"/>
      <c r="L78" s="95" t="s">
        <v>193</v>
      </c>
      <c r="N78" s="45">
        <f t="shared" ref="N78:N79" si="128">ROUND(K78*M78,0)</f>
        <v>0</v>
      </c>
      <c r="O78" s="123" t="str">
        <f t="shared" ref="O78:O79" si="129">IF(M78&gt;0,IF(ROUND(K78*M78,0)&lt;&gt;N78,"E",""),"")</f>
        <v/>
      </c>
      <c r="P78" s="45">
        <f t="shared" ref="P78:P79" si="130">ROUND($P$2*N78,0)</f>
        <v>0</v>
      </c>
      <c r="Q78" s="123" t="str">
        <f t="shared" ref="Q78:Q79" si="131">IF(ROUND(N78*P$2,0)&lt;&gt;P78,"E","")</f>
        <v/>
      </c>
      <c r="S78" s="45">
        <f t="shared" ref="S78:S79" si="132">ROUND(K78*R78,0)</f>
        <v>0</v>
      </c>
      <c r="T78" s="102"/>
      <c r="W78" s="45">
        <f t="shared" ref="W78:W79" si="133">ROUND(K78*V78,0)</f>
        <v>0</v>
      </c>
      <c r="X78" s="60" t="str">
        <f t="shared" ref="X78:X79" si="134">IF(V78&gt;0,IF(ROUND(K78*V78,0)&lt;&gt;W78,"E",""),"")</f>
        <v/>
      </c>
      <c r="Z78" s="45">
        <f t="shared" ref="Z78:Z79" si="135">ROUND(SUM(P78+S78+U78+W78,0),2)</f>
        <v>0</v>
      </c>
      <c r="AB78" s="64" t="str">
        <f t="shared" ref="AB78:AB79" si="136">IF(ROUND(P78+S78+U78+W78,2)&lt;&gt;Z78,"E","")</f>
        <v/>
      </c>
      <c r="AC78" s="45">
        <f t="shared" ref="AC78:AC79" si="137">IF($Z$2&gt;0,((Z78/$Z$2)*$AC$2),0)</f>
        <v>0</v>
      </c>
      <c r="AD78" s="45">
        <f t="shared" ref="AD78:AD79" si="138">Z78+AC78</f>
        <v>0</v>
      </c>
      <c r="AE78" s="85">
        <f t="shared" ref="AE78:AE79" si="139">K78</f>
        <v>0</v>
      </c>
      <c r="AF78" s="85">
        <f t="shared" ref="AF78:AF79" si="140">IF(AE78&gt;0,AD78/AE78,0)</f>
        <v>0</v>
      </c>
      <c r="AG78" s="48"/>
      <c r="AI78" s="45">
        <f t="shared" ref="AI78:AI79" si="141">ROUND(K78*AH78,0)</f>
        <v>0</v>
      </c>
      <c r="AK78" s="45">
        <f t="shared" ref="AK78:AK79" si="142">ROUND(AI78*AJ78*0.01,0)</f>
        <v>0</v>
      </c>
    </row>
    <row r="79" spans="1:37" x14ac:dyDescent="0.2">
      <c r="D79" s="121"/>
      <c r="G79" s="139"/>
      <c r="J79" s="146" t="s">
        <v>343</v>
      </c>
      <c r="K79" s="100"/>
      <c r="L79" s="95" t="s">
        <v>193</v>
      </c>
      <c r="N79" s="45">
        <f t="shared" si="128"/>
        <v>0</v>
      </c>
      <c r="O79" s="123" t="str">
        <f t="shared" si="129"/>
        <v/>
      </c>
      <c r="P79" s="45">
        <f t="shared" si="130"/>
        <v>0</v>
      </c>
      <c r="Q79" s="123" t="str">
        <f t="shared" si="131"/>
        <v/>
      </c>
      <c r="S79" s="45">
        <f t="shared" si="132"/>
        <v>0</v>
      </c>
      <c r="T79" s="102" t="str">
        <f t="shared" ref="T79" si="143">IF(R79&gt;0,IF(ROUND(K79*R79,0)&lt;&gt;S79,"E",""),"")</f>
        <v/>
      </c>
      <c r="W79" s="45">
        <f t="shared" si="133"/>
        <v>0</v>
      </c>
      <c r="X79" s="60" t="str">
        <f t="shared" si="134"/>
        <v/>
      </c>
      <c r="Z79" s="45">
        <f t="shared" si="135"/>
        <v>0</v>
      </c>
      <c r="AB79" s="64" t="str">
        <f t="shared" si="136"/>
        <v/>
      </c>
      <c r="AC79" s="45">
        <f t="shared" si="137"/>
        <v>0</v>
      </c>
      <c r="AD79" s="45">
        <f t="shared" si="138"/>
        <v>0</v>
      </c>
      <c r="AE79" s="85">
        <f t="shared" si="139"/>
        <v>0</v>
      </c>
      <c r="AF79" s="85">
        <f t="shared" si="140"/>
        <v>0</v>
      </c>
      <c r="AG79" s="48"/>
      <c r="AI79" s="45">
        <f t="shared" si="141"/>
        <v>0</v>
      </c>
      <c r="AK79" s="45">
        <f t="shared" si="142"/>
        <v>0</v>
      </c>
    </row>
    <row r="80" spans="1:37" x14ac:dyDescent="0.2">
      <c r="D80" s="121"/>
      <c r="G80" s="139"/>
      <c r="J80" s="139"/>
      <c r="N80" s="45"/>
      <c r="O80" s="123"/>
      <c r="Q80" s="123"/>
      <c r="T80" s="102"/>
      <c r="AB80" s="64"/>
      <c r="AC80" s="45"/>
      <c r="AD80" s="45"/>
      <c r="AE80" s="85"/>
      <c r="AF80" s="85"/>
      <c r="AG80" s="48"/>
    </row>
    <row r="81" spans="1:37" x14ac:dyDescent="0.2">
      <c r="A81" s="67" t="s">
        <v>242</v>
      </c>
      <c r="B81" s="55" t="s">
        <v>266</v>
      </c>
      <c r="C81" s="55" t="s">
        <v>194</v>
      </c>
      <c r="D81" s="121" t="s">
        <v>267</v>
      </c>
      <c r="E81" s="87">
        <v>30</v>
      </c>
      <c r="F81" s="86">
        <v>1</v>
      </c>
      <c r="G81" s="139">
        <v>1</v>
      </c>
      <c r="H81" s="86">
        <v>11</v>
      </c>
      <c r="I81" s="136">
        <v>1.05</v>
      </c>
      <c r="J81" s="139">
        <v>2</v>
      </c>
      <c r="K81" s="45">
        <f t="shared" ref="K81:K115" si="144">ROUNDUP(J81*I81*H81*G81*F81*E81,0)</f>
        <v>693</v>
      </c>
      <c r="L81" s="56" t="s">
        <v>193</v>
      </c>
      <c r="N81" s="45">
        <f t="shared" ref="N81:N115" si="145">ROUND(K81*M81,0)</f>
        <v>0</v>
      </c>
      <c r="O81" s="58" t="str">
        <f t="shared" ref="O81:O115" si="146">IF(M81&gt;0,IF(ROUND(K81*M81,0)&lt;&gt;N81,"E",""),"")</f>
        <v/>
      </c>
      <c r="P81" s="45">
        <f t="shared" ref="P81:P115" si="147">ROUND($P$2*N81,0)</f>
        <v>0</v>
      </c>
      <c r="Q81" s="58" t="str">
        <f t="shared" ref="Q81:Q99" si="148">IF(ROUND(N81*P$2,0)&lt;&gt;P81,"E","")</f>
        <v/>
      </c>
      <c r="S81" s="45">
        <f t="shared" ref="S81:S115" si="149">ROUND(K81*R81,0)</f>
        <v>0</v>
      </c>
      <c r="T81" s="60" t="str">
        <f>IF(R81&gt;0,IF(ROUND(K81*R81,0)&lt;&gt;S81,"E",""),"")</f>
        <v/>
      </c>
      <c r="W81" s="45">
        <f t="shared" ref="W81:W115" si="150">ROUND(K81*V81,0)</f>
        <v>0</v>
      </c>
      <c r="X81" s="60" t="str">
        <f t="shared" ref="X81:X115" si="151">IF(V81&gt;0,IF(ROUND(K81*V81,0)&lt;&gt;W81,"E",""),"")</f>
        <v/>
      </c>
      <c r="Z81" s="45">
        <f t="shared" ref="Z81:Z115" si="152">ROUND(SUM(P81+S81+U81+W81,0),2)</f>
        <v>0</v>
      </c>
      <c r="AB81" s="64" t="str">
        <f t="shared" ref="AB81:AB115" si="153">IF(ROUND(P81+S81+U81+W81,2)&lt;&gt;Z81,"E","")</f>
        <v/>
      </c>
      <c r="AC81" s="45">
        <f t="shared" ref="AC81:AC115" si="154">IF($Z$2&gt;0,((Z81/$Z$2)*$AC$2),0)</f>
        <v>0</v>
      </c>
      <c r="AD81" s="45">
        <f t="shared" ref="AD81:AD115" si="155">Z81+AC81</f>
        <v>0</v>
      </c>
      <c r="AE81" s="85">
        <f t="shared" ref="AE81:AE115" si="156">K81</f>
        <v>693</v>
      </c>
      <c r="AF81" s="85">
        <f t="shared" ref="AF81:AF115" si="157">IF(AE81&gt;0,AD81/AE81,0)</f>
        <v>0</v>
      </c>
      <c r="AG81" s="48"/>
      <c r="AI81" s="45">
        <f t="shared" ref="AI81:AI115" si="158">ROUND(K81*AH81,0)</f>
        <v>0</v>
      </c>
      <c r="AK81" s="45">
        <f t="shared" ref="AK81:AK115" si="159">ROUND(AI81*AJ81*0.01,0)</f>
        <v>0</v>
      </c>
    </row>
    <row r="82" spans="1:37" x14ac:dyDescent="0.2">
      <c r="A82" s="67" t="s">
        <v>242</v>
      </c>
      <c r="B82" s="55" t="s">
        <v>206</v>
      </c>
      <c r="C82" s="55" t="s">
        <v>194</v>
      </c>
      <c r="D82" s="121" t="s">
        <v>219</v>
      </c>
      <c r="E82" s="87">
        <v>1</v>
      </c>
      <c r="F82" s="86">
        <v>10</v>
      </c>
      <c r="G82" s="139">
        <v>1</v>
      </c>
      <c r="H82" s="86">
        <v>690</v>
      </c>
      <c r="I82" s="136">
        <v>1.05</v>
      </c>
      <c r="J82" s="139">
        <v>0.67</v>
      </c>
      <c r="K82" s="45">
        <f t="shared" si="144"/>
        <v>4855</v>
      </c>
      <c r="L82" s="56" t="s">
        <v>193</v>
      </c>
      <c r="N82" s="45">
        <f t="shared" si="145"/>
        <v>0</v>
      </c>
      <c r="O82" s="58" t="str">
        <f t="shared" si="146"/>
        <v/>
      </c>
      <c r="P82" s="45">
        <f t="shared" si="147"/>
        <v>0</v>
      </c>
      <c r="Q82" s="58" t="str">
        <f t="shared" si="148"/>
        <v/>
      </c>
      <c r="S82" s="45">
        <f t="shared" si="149"/>
        <v>0</v>
      </c>
      <c r="T82" s="60" t="str">
        <f>IF(R82&gt;0,IF(ROUND(K82*R82,0)&lt;&gt;S82,"E",""),"")</f>
        <v/>
      </c>
      <c r="W82" s="45">
        <f t="shared" si="150"/>
        <v>0</v>
      </c>
      <c r="X82" s="60" t="str">
        <f t="shared" si="151"/>
        <v/>
      </c>
      <c r="Z82" s="45">
        <f t="shared" si="152"/>
        <v>0</v>
      </c>
      <c r="AB82" s="64" t="str">
        <f t="shared" si="153"/>
        <v/>
      </c>
      <c r="AC82" s="45">
        <f t="shared" si="154"/>
        <v>0</v>
      </c>
      <c r="AD82" s="45">
        <f t="shared" si="155"/>
        <v>0</v>
      </c>
      <c r="AE82" s="85">
        <f t="shared" si="156"/>
        <v>4855</v>
      </c>
      <c r="AF82" s="85">
        <f t="shared" si="157"/>
        <v>0</v>
      </c>
      <c r="AG82" s="48"/>
      <c r="AI82" s="45">
        <f t="shared" si="158"/>
        <v>0</v>
      </c>
      <c r="AK82" s="45">
        <f t="shared" si="159"/>
        <v>0</v>
      </c>
    </row>
    <row r="83" spans="1:37" x14ac:dyDescent="0.2">
      <c r="A83" s="67" t="s">
        <v>242</v>
      </c>
      <c r="B83" s="55" t="s">
        <v>206</v>
      </c>
      <c r="C83" s="55" t="s">
        <v>194</v>
      </c>
      <c r="D83" s="121" t="s">
        <v>208</v>
      </c>
      <c r="E83" s="87">
        <v>1</v>
      </c>
      <c r="F83" s="86">
        <v>10</v>
      </c>
      <c r="G83" s="139">
        <v>1</v>
      </c>
      <c r="H83" s="86">
        <v>10</v>
      </c>
      <c r="I83" s="136">
        <v>1.05</v>
      </c>
      <c r="J83" s="139">
        <v>0.67</v>
      </c>
      <c r="K83" s="45">
        <f t="shared" si="144"/>
        <v>71</v>
      </c>
      <c r="L83" s="56" t="s">
        <v>193</v>
      </c>
      <c r="N83" s="45">
        <f t="shared" si="145"/>
        <v>0</v>
      </c>
      <c r="O83" s="58" t="str">
        <f t="shared" si="146"/>
        <v/>
      </c>
      <c r="P83" s="45">
        <f t="shared" si="147"/>
        <v>0</v>
      </c>
      <c r="Q83" s="58" t="str">
        <f t="shared" si="148"/>
        <v/>
      </c>
      <c r="S83" s="45">
        <f t="shared" si="149"/>
        <v>0</v>
      </c>
      <c r="T83" s="60" t="str">
        <f>IF(R83&gt;0,IF(ROUND(K83*R83,0)&lt;&gt;S83,"E",""),"")</f>
        <v/>
      </c>
      <c r="W83" s="45">
        <f t="shared" si="150"/>
        <v>0</v>
      </c>
      <c r="X83" s="60" t="str">
        <f t="shared" si="151"/>
        <v/>
      </c>
      <c r="Z83" s="45">
        <f t="shared" si="152"/>
        <v>0</v>
      </c>
      <c r="AB83" s="64" t="str">
        <f t="shared" si="153"/>
        <v/>
      </c>
      <c r="AC83" s="45">
        <f t="shared" si="154"/>
        <v>0</v>
      </c>
      <c r="AD83" s="45">
        <f t="shared" si="155"/>
        <v>0</v>
      </c>
      <c r="AE83" s="85">
        <f t="shared" si="156"/>
        <v>71</v>
      </c>
      <c r="AF83" s="85">
        <f t="shared" si="157"/>
        <v>0</v>
      </c>
      <c r="AG83" s="48"/>
      <c r="AI83" s="45">
        <f t="shared" si="158"/>
        <v>0</v>
      </c>
      <c r="AK83" s="45">
        <f t="shared" si="159"/>
        <v>0</v>
      </c>
    </row>
    <row r="84" spans="1:37" x14ac:dyDescent="0.2">
      <c r="A84" s="67" t="s">
        <v>242</v>
      </c>
      <c r="B84" s="55" t="s">
        <v>206</v>
      </c>
      <c r="C84" s="55" t="s">
        <v>194</v>
      </c>
      <c r="D84" s="121" t="s">
        <v>209</v>
      </c>
      <c r="E84" s="87">
        <v>10</v>
      </c>
      <c r="F84" s="86">
        <v>1</v>
      </c>
      <c r="G84" s="139">
        <v>1</v>
      </c>
      <c r="H84" s="86">
        <v>2</v>
      </c>
      <c r="I84" s="136">
        <v>1.05</v>
      </c>
      <c r="J84" s="139">
        <v>0.67</v>
      </c>
      <c r="K84" s="45">
        <f t="shared" si="144"/>
        <v>15</v>
      </c>
      <c r="L84" s="56" t="s">
        <v>193</v>
      </c>
      <c r="N84" s="45">
        <f t="shared" si="145"/>
        <v>0</v>
      </c>
      <c r="O84" s="58" t="str">
        <f t="shared" si="146"/>
        <v/>
      </c>
      <c r="P84" s="45">
        <f t="shared" si="147"/>
        <v>0</v>
      </c>
      <c r="Q84" s="58" t="str">
        <f t="shared" si="148"/>
        <v/>
      </c>
      <c r="S84" s="45">
        <f t="shared" si="149"/>
        <v>0</v>
      </c>
      <c r="T84" s="60" t="str">
        <f>IF(R84&gt;0,IF(ROUND(K84*R84,0)&lt;&gt;S84,"E",""),"")</f>
        <v/>
      </c>
      <c r="W84" s="45">
        <f t="shared" si="150"/>
        <v>0</v>
      </c>
      <c r="X84" s="60" t="str">
        <f t="shared" si="151"/>
        <v/>
      </c>
      <c r="Z84" s="45">
        <f t="shared" si="152"/>
        <v>0</v>
      </c>
      <c r="AB84" s="64" t="str">
        <f t="shared" si="153"/>
        <v/>
      </c>
      <c r="AC84" s="45">
        <f t="shared" si="154"/>
        <v>0</v>
      </c>
      <c r="AD84" s="45">
        <f t="shared" si="155"/>
        <v>0</v>
      </c>
      <c r="AE84" s="85">
        <f t="shared" si="156"/>
        <v>15</v>
      </c>
      <c r="AF84" s="85">
        <f t="shared" si="157"/>
        <v>0</v>
      </c>
      <c r="AG84" s="48"/>
      <c r="AI84" s="45">
        <f t="shared" si="158"/>
        <v>0</v>
      </c>
      <c r="AK84" s="45">
        <f t="shared" si="159"/>
        <v>0</v>
      </c>
    </row>
    <row r="85" spans="1:37" x14ac:dyDescent="0.2">
      <c r="A85" s="67" t="s">
        <v>242</v>
      </c>
      <c r="B85" s="55" t="s">
        <v>206</v>
      </c>
      <c r="C85" s="55" t="s">
        <v>194</v>
      </c>
      <c r="D85" s="121" t="s">
        <v>222</v>
      </c>
      <c r="E85" s="87">
        <v>1</v>
      </c>
      <c r="F85" s="86">
        <v>10</v>
      </c>
      <c r="G85" s="139">
        <v>1</v>
      </c>
      <c r="H85" s="86">
        <v>612</v>
      </c>
      <c r="I85" s="136">
        <v>1.05</v>
      </c>
      <c r="J85" s="139">
        <v>0.67</v>
      </c>
      <c r="K85" s="45">
        <f t="shared" si="144"/>
        <v>4306</v>
      </c>
      <c r="L85" s="56" t="s">
        <v>193</v>
      </c>
      <c r="N85" s="45">
        <f t="shared" si="145"/>
        <v>0</v>
      </c>
      <c r="O85" s="58" t="str">
        <f t="shared" si="146"/>
        <v/>
      </c>
      <c r="P85" s="45">
        <f t="shared" si="147"/>
        <v>0</v>
      </c>
      <c r="Q85" s="58" t="str">
        <f t="shared" si="148"/>
        <v/>
      </c>
      <c r="S85" s="45">
        <f t="shared" si="149"/>
        <v>0</v>
      </c>
      <c r="T85" s="60" t="str">
        <f>IF(R85&gt;0,IF(ROUND(K85*R85,0)&lt;&gt;S85,"E",""),"")</f>
        <v/>
      </c>
      <c r="W85" s="45">
        <f t="shared" si="150"/>
        <v>0</v>
      </c>
      <c r="X85" s="60" t="str">
        <f t="shared" si="151"/>
        <v/>
      </c>
      <c r="Z85" s="45">
        <f t="shared" si="152"/>
        <v>0</v>
      </c>
      <c r="AB85" s="64" t="str">
        <f t="shared" si="153"/>
        <v/>
      </c>
      <c r="AC85" s="45">
        <f t="shared" si="154"/>
        <v>0</v>
      </c>
      <c r="AD85" s="45">
        <f t="shared" si="155"/>
        <v>0</v>
      </c>
      <c r="AE85" s="85">
        <f t="shared" si="156"/>
        <v>4306</v>
      </c>
      <c r="AF85" s="85">
        <f t="shared" si="157"/>
        <v>0</v>
      </c>
      <c r="AG85" s="48"/>
      <c r="AI85" s="45">
        <f t="shared" si="158"/>
        <v>0</v>
      </c>
      <c r="AK85" s="45">
        <f t="shared" si="159"/>
        <v>0</v>
      </c>
    </row>
    <row r="86" spans="1:37" x14ac:dyDescent="0.2">
      <c r="A86" s="67" t="s">
        <v>242</v>
      </c>
      <c r="B86" s="55" t="s">
        <v>206</v>
      </c>
      <c r="C86" s="55" t="s">
        <v>194</v>
      </c>
      <c r="D86" s="121" t="s">
        <v>223</v>
      </c>
      <c r="E86" s="87">
        <v>612</v>
      </c>
      <c r="F86" s="86">
        <v>1</v>
      </c>
      <c r="G86" s="139">
        <v>1</v>
      </c>
      <c r="H86" s="86">
        <v>2</v>
      </c>
      <c r="I86" s="136">
        <v>1.05</v>
      </c>
      <c r="J86" s="139">
        <v>0.67</v>
      </c>
      <c r="K86" s="45">
        <f t="shared" si="144"/>
        <v>862</v>
      </c>
      <c r="L86" s="56" t="s">
        <v>193</v>
      </c>
      <c r="N86" s="45">
        <f t="shared" si="145"/>
        <v>0</v>
      </c>
      <c r="O86" s="58" t="str">
        <f t="shared" si="146"/>
        <v/>
      </c>
      <c r="P86" s="45">
        <f t="shared" si="147"/>
        <v>0</v>
      </c>
      <c r="Q86" s="58" t="str">
        <f t="shared" si="148"/>
        <v/>
      </c>
      <c r="S86" s="45">
        <f t="shared" si="149"/>
        <v>0</v>
      </c>
      <c r="W86" s="45">
        <f t="shared" si="150"/>
        <v>0</v>
      </c>
      <c r="X86" s="60" t="str">
        <f t="shared" si="151"/>
        <v/>
      </c>
      <c r="Z86" s="45">
        <f t="shared" si="152"/>
        <v>0</v>
      </c>
      <c r="AB86" s="64" t="str">
        <f t="shared" si="153"/>
        <v/>
      </c>
      <c r="AC86" s="45">
        <f t="shared" si="154"/>
        <v>0</v>
      </c>
      <c r="AD86" s="45">
        <f t="shared" si="155"/>
        <v>0</v>
      </c>
      <c r="AE86" s="85">
        <f t="shared" si="156"/>
        <v>862</v>
      </c>
      <c r="AF86" s="85">
        <f t="shared" si="157"/>
        <v>0</v>
      </c>
      <c r="AG86" s="48"/>
      <c r="AI86" s="45">
        <f t="shared" si="158"/>
        <v>0</v>
      </c>
      <c r="AK86" s="45">
        <f t="shared" si="159"/>
        <v>0</v>
      </c>
    </row>
    <row r="87" spans="1:37" x14ac:dyDescent="0.2">
      <c r="A87" s="67" t="s">
        <v>242</v>
      </c>
      <c r="B87" s="55" t="s">
        <v>206</v>
      </c>
      <c r="C87" s="55" t="s">
        <v>194</v>
      </c>
      <c r="D87" s="121" t="s">
        <v>232</v>
      </c>
      <c r="E87" s="87">
        <v>1</v>
      </c>
      <c r="F87" s="86">
        <v>10</v>
      </c>
      <c r="G87" s="139">
        <v>1</v>
      </c>
      <c r="H87" s="86">
        <v>124</v>
      </c>
      <c r="I87" s="136">
        <v>1.05</v>
      </c>
      <c r="J87" s="139">
        <v>0.67</v>
      </c>
      <c r="K87" s="45">
        <f t="shared" si="144"/>
        <v>873</v>
      </c>
      <c r="L87" s="56" t="s">
        <v>193</v>
      </c>
      <c r="N87" s="45">
        <f t="shared" si="145"/>
        <v>0</v>
      </c>
      <c r="O87" s="58" t="str">
        <f t="shared" si="146"/>
        <v/>
      </c>
      <c r="P87" s="45">
        <f t="shared" si="147"/>
        <v>0</v>
      </c>
      <c r="Q87" s="58" t="str">
        <f t="shared" si="148"/>
        <v/>
      </c>
      <c r="S87" s="45">
        <f t="shared" si="149"/>
        <v>0</v>
      </c>
      <c r="T87" s="60" t="str">
        <f t="shared" ref="T87:T99" si="160">IF(R87&gt;0,IF(ROUND(K87*R87,0)&lt;&gt;S87,"E",""),"")</f>
        <v/>
      </c>
      <c r="W87" s="45">
        <f t="shared" si="150"/>
        <v>0</v>
      </c>
      <c r="X87" s="60" t="str">
        <f t="shared" si="151"/>
        <v/>
      </c>
      <c r="Z87" s="45">
        <f t="shared" si="152"/>
        <v>0</v>
      </c>
      <c r="AB87" s="64" t="str">
        <f t="shared" si="153"/>
        <v/>
      </c>
      <c r="AC87" s="45">
        <f t="shared" si="154"/>
        <v>0</v>
      </c>
      <c r="AD87" s="45">
        <f t="shared" si="155"/>
        <v>0</v>
      </c>
      <c r="AE87" s="85">
        <f t="shared" si="156"/>
        <v>873</v>
      </c>
      <c r="AF87" s="85">
        <f t="shared" si="157"/>
        <v>0</v>
      </c>
      <c r="AG87" s="48"/>
      <c r="AI87" s="45">
        <f t="shared" si="158"/>
        <v>0</v>
      </c>
      <c r="AK87" s="45">
        <f t="shared" si="159"/>
        <v>0</v>
      </c>
    </row>
    <row r="88" spans="1:37" x14ac:dyDescent="0.2">
      <c r="A88" s="67" t="s">
        <v>242</v>
      </c>
      <c r="B88" s="55" t="s">
        <v>206</v>
      </c>
      <c r="C88" s="55" t="s">
        <v>194</v>
      </c>
      <c r="D88" s="121" t="s">
        <v>265</v>
      </c>
      <c r="E88" s="87">
        <v>1760</v>
      </c>
      <c r="F88" s="86">
        <v>1</v>
      </c>
      <c r="G88" s="139">
        <v>1</v>
      </c>
      <c r="H88" s="86">
        <v>1</v>
      </c>
      <c r="I88" s="136">
        <v>1.05</v>
      </c>
      <c r="J88" s="139">
        <v>0.67</v>
      </c>
      <c r="K88" s="45">
        <f t="shared" si="144"/>
        <v>1239</v>
      </c>
      <c r="L88" s="56" t="s">
        <v>193</v>
      </c>
      <c r="N88" s="45">
        <f t="shared" si="145"/>
        <v>0</v>
      </c>
      <c r="O88" s="58" t="str">
        <f t="shared" si="146"/>
        <v/>
      </c>
      <c r="P88" s="45">
        <f t="shared" si="147"/>
        <v>0</v>
      </c>
      <c r="Q88" s="58" t="str">
        <f t="shared" si="148"/>
        <v/>
      </c>
      <c r="S88" s="45">
        <f t="shared" si="149"/>
        <v>0</v>
      </c>
      <c r="T88" s="60" t="str">
        <f t="shared" si="160"/>
        <v/>
      </c>
      <c r="W88" s="45">
        <f t="shared" si="150"/>
        <v>0</v>
      </c>
      <c r="X88" s="60" t="str">
        <f t="shared" si="151"/>
        <v/>
      </c>
      <c r="Z88" s="45">
        <f t="shared" si="152"/>
        <v>0</v>
      </c>
      <c r="AB88" s="64" t="str">
        <f t="shared" si="153"/>
        <v/>
      </c>
      <c r="AC88" s="45">
        <f t="shared" si="154"/>
        <v>0</v>
      </c>
      <c r="AD88" s="45">
        <f t="shared" si="155"/>
        <v>0</v>
      </c>
      <c r="AE88" s="85">
        <f t="shared" si="156"/>
        <v>1239</v>
      </c>
      <c r="AF88" s="85">
        <f t="shared" si="157"/>
        <v>0</v>
      </c>
      <c r="AG88" s="48"/>
      <c r="AI88" s="45">
        <f t="shared" si="158"/>
        <v>0</v>
      </c>
      <c r="AK88" s="45">
        <f t="shared" si="159"/>
        <v>0</v>
      </c>
    </row>
    <row r="89" spans="1:37" x14ac:dyDescent="0.2">
      <c r="A89" s="67" t="s">
        <v>242</v>
      </c>
      <c r="B89" s="55" t="s">
        <v>206</v>
      </c>
      <c r="C89" s="55" t="s">
        <v>198</v>
      </c>
      <c r="D89" s="121" t="s">
        <v>207</v>
      </c>
      <c r="E89" s="87">
        <v>10</v>
      </c>
      <c r="F89" s="86">
        <v>1</v>
      </c>
      <c r="G89" s="86">
        <v>1</v>
      </c>
      <c r="H89" s="86">
        <v>1</v>
      </c>
      <c r="I89" s="136">
        <v>1.05</v>
      </c>
      <c r="J89" s="86">
        <v>0.67</v>
      </c>
      <c r="K89" s="45">
        <f t="shared" si="144"/>
        <v>8</v>
      </c>
      <c r="L89" s="56" t="s">
        <v>193</v>
      </c>
      <c r="M89" s="122"/>
      <c r="N89" s="45">
        <f t="shared" si="145"/>
        <v>0</v>
      </c>
      <c r="O89" s="58" t="str">
        <f t="shared" si="146"/>
        <v/>
      </c>
      <c r="P89" s="45">
        <f t="shared" si="147"/>
        <v>0</v>
      </c>
      <c r="Q89" s="58" t="str">
        <f t="shared" si="148"/>
        <v/>
      </c>
      <c r="S89" s="45">
        <f t="shared" si="149"/>
        <v>0</v>
      </c>
      <c r="T89" s="60" t="str">
        <f t="shared" si="160"/>
        <v/>
      </c>
      <c r="W89" s="45">
        <f t="shared" si="150"/>
        <v>0</v>
      </c>
      <c r="X89" s="60" t="str">
        <f t="shared" si="151"/>
        <v/>
      </c>
      <c r="Z89" s="45">
        <f t="shared" si="152"/>
        <v>0</v>
      </c>
      <c r="AB89" s="64" t="str">
        <f t="shared" si="153"/>
        <v/>
      </c>
      <c r="AC89" s="45">
        <f t="shared" si="154"/>
        <v>0</v>
      </c>
      <c r="AD89" s="45">
        <f t="shared" si="155"/>
        <v>0</v>
      </c>
      <c r="AE89" s="85">
        <f t="shared" si="156"/>
        <v>8</v>
      </c>
      <c r="AF89" s="85">
        <f t="shared" si="157"/>
        <v>0</v>
      </c>
      <c r="AG89" s="48"/>
      <c r="AI89" s="45">
        <f t="shared" si="158"/>
        <v>0</v>
      </c>
      <c r="AK89" s="45">
        <f t="shared" si="159"/>
        <v>0</v>
      </c>
    </row>
    <row r="90" spans="1:37" x14ac:dyDescent="0.2">
      <c r="A90" s="67" t="s">
        <v>242</v>
      </c>
      <c r="B90" s="55" t="s">
        <v>206</v>
      </c>
      <c r="C90" s="55" t="s">
        <v>198</v>
      </c>
      <c r="D90" s="121" t="s">
        <v>221</v>
      </c>
      <c r="E90" s="87">
        <v>612</v>
      </c>
      <c r="F90" s="86">
        <v>1</v>
      </c>
      <c r="G90" s="86">
        <v>1</v>
      </c>
      <c r="H90" s="86">
        <v>1</v>
      </c>
      <c r="I90" s="136">
        <v>1.05</v>
      </c>
      <c r="J90" s="86">
        <v>0.67</v>
      </c>
      <c r="K90" s="45">
        <f t="shared" si="144"/>
        <v>431</v>
      </c>
      <c r="L90" s="56" t="s">
        <v>193</v>
      </c>
      <c r="N90" s="45">
        <f t="shared" si="145"/>
        <v>0</v>
      </c>
      <c r="O90" s="58" t="str">
        <f t="shared" si="146"/>
        <v/>
      </c>
      <c r="P90" s="45">
        <f t="shared" si="147"/>
        <v>0</v>
      </c>
      <c r="Q90" s="58" t="str">
        <f t="shared" si="148"/>
        <v/>
      </c>
      <c r="S90" s="45">
        <f t="shared" si="149"/>
        <v>0</v>
      </c>
      <c r="T90" s="60" t="str">
        <f t="shared" si="160"/>
        <v/>
      </c>
      <c r="W90" s="45">
        <f t="shared" si="150"/>
        <v>0</v>
      </c>
      <c r="X90" s="60" t="str">
        <f t="shared" si="151"/>
        <v/>
      </c>
      <c r="Z90" s="45">
        <f t="shared" si="152"/>
        <v>0</v>
      </c>
      <c r="AB90" s="64" t="str">
        <f t="shared" si="153"/>
        <v/>
      </c>
      <c r="AC90" s="45">
        <f t="shared" si="154"/>
        <v>0</v>
      </c>
      <c r="AD90" s="45">
        <f t="shared" si="155"/>
        <v>0</v>
      </c>
      <c r="AE90" s="85">
        <f t="shared" si="156"/>
        <v>431</v>
      </c>
      <c r="AF90" s="85">
        <f t="shared" si="157"/>
        <v>0</v>
      </c>
      <c r="AG90" s="48"/>
      <c r="AI90" s="45">
        <f t="shared" si="158"/>
        <v>0</v>
      </c>
      <c r="AK90" s="45">
        <f t="shared" si="159"/>
        <v>0</v>
      </c>
    </row>
    <row r="91" spans="1:37" x14ac:dyDescent="0.2">
      <c r="A91" s="67" t="s">
        <v>242</v>
      </c>
      <c r="B91" s="55" t="s">
        <v>199</v>
      </c>
      <c r="C91" s="55" t="s">
        <v>194</v>
      </c>
      <c r="D91" s="121" t="s">
        <v>196</v>
      </c>
      <c r="E91" s="87">
        <v>1</v>
      </c>
      <c r="F91" s="86">
        <v>10</v>
      </c>
      <c r="G91" s="139">
        <v>1</v>
      </c>
      <c r="H91" s="86">
        <v>519</v>
      </c>
      <c r="I91" s="136">
        <v>1.05</v>
      </c>
      <c r="J91" s="139">
        <v>1</v>
      </c>
      <c r="K91" s="45">
        <f t="shared" si="144"/>
        <v>5450</v>
      </c>
      <c r="L91" s="56" t="s">
        <v>193</v>
      </c>
      <c r="N91" s="45">
        <f t="shared" si="145"/>
        <v>0</v>
      </c>
      <c r="O91" s="58" t="str">
        <f t="shared" si="146"/>
        <v/>
      </c>
      <c r="P91" s="45">
        <f t="shared" si="147"/>
        <v>0</v>
      </c>
      <c r="Q91" s="58" t="str">
        <f t="shared" si="148"/>
        <v/>
      </c>
      <c r="S91" s="45">
        <f t="shared" si="149"/>
        <v>0</v>
      </c>
      <c r="T91" s="60" t="str">
        <f t="shared" si="160"/>
        <v/>
      </c>
      <c r="W91" s="45">
        <f t="shared" si="150"/>
        <v>0</v>
      </c>
      <c r="X91" s="60" t="str">
        <f t="shared" si="151"/>
        <v/>
      </c>
      <c r="Z91" s="45">
        <f t="shared" si="152"/>
        <v>0</v>
      </c>
      <c r="AB91" s="64" t="str">
        <f t="shared" si="153"/>
        <v/>
      </c>
      <c r="AC91" s="45">
        <f t="shared" si="154"/>
        <v>0</v>
      </c>
      <c r="AD91" s="45">
        <f t="shared" si="155"/>
        <v>0</v>
      </c>
      <c r="AE91" s="85">
        <f t="shared" si="156"/>
        <v>5450</v>
      </c>
      <c r="AF91" s="85">
        <f t="shared" si="157"/>
        <v>0</v>
      </c>
      <c r="AG91" s="48"/>
      <c r="AI91" s="45">
        <f t="shared" si="158"/>
        <v>0</v>
      </c>
      <c r="AK91" s="45">
        <f t="shared" si="159"/>
        <v>0</v>
      </c>
    </row>
    <row r="92" spans="1:37" x14ac:dyDescent="0.2">
      <c r="A92" s="67" t="s">
        <v>242</v>
      </c>
      <c r="B92" s="55" t="s">
        <v>199</v>
      </c>
      <c r="C92" s="55" t="s">
        <v>194</v>
      </c>
      <c r="D92" s="121" t="s">
        <v>197</v>
      </c>
      <c r="E92" s="87">
        <v>519</v>
      </c>
      <c r="F92" s="86">
        <v>1</v>
      </c>
      <c r="G92" s="139">
        <v>1</v>
      </c>
      <c r="H92" s="86">
        <v>2</v>
      </c>
      <c r="I92" s="136">
        <v>1.05</v>
      </c>
      <c r="J92" s="139">
        <v>1</v>
      </c>
      <c r="K92" s="45">
        <f t="shared" si="144"/>
        <v>1090</v>
      </c>
      <c r="L92" s="56" t="s">
        <v>193</v>
      </c>
      <c r="N92" s="45">
        <f t="shared" si="145"/>
        <v>0</v>
      </c>
      <c r="O92" s="58" t="str">
        <f t="shared" si="146"/>
        <v/>
      </c>
      <c r="P92" s="45">
        <f t="shared" si="147"/>
        <v>0</v>
      </c>
      <c r="Q92" s="58" t="str">
        <f t="shared" si="148"/>
        <v/>
      </c>
      <c r="S92" s="45">
        <f t="shared" si="149"/>
        <v>0</v>
      </c>
      <c r="T92" s="60" t="str">
        <f t="shared" si="160"/>
        <v/>
      </c>
      <c r="W92" s="45">
        <f t="shared" si="150"/>
        <v>0</v>
      </c>
      <c r="X92" s="60" t="str">
        <f t="shared" si="151"/>
        <v/>
      </c>
      <c r="Z92" s="45">
        <f t="shared" si="152"/>
        <v>0</v>
      </c>
      <c r="AB92" s="64" t="str">
        <f t="shared" si="153"/>
        <v/>
      </c>
      <c r="AC92" s="45">
        <f t="shared" si="154"/>
        <v>0</v>
      </c>
      <c r="AD92" s="45">
        <f t="shared" si="155"/>
        <v>0</v>
      </c>
      <c r="AE92" s="85">
        <f t="shared" si="156"/>
        <v>1090</v>
      </c>
      <c r="AF92" s="85">
        <f t="shared" si="157"/>
        <v>0</v>
      </c>
      <c r="AG92" s="48"/>
      <c r="AI92" s="45">
        <f t="shared" si="158"/>
        <v>0</v>
      </c>
      <c r="AK92" s="45">
        <f t="shared" si="159"/>
        <v>0</v>
      </c>
    </row>
    <row r="93" spans="1:37" x14ac:dyDescent="0.2">
      <c r="A93" s="67" t="s">
        <v>242</v>
      </c>
      <c r="B93" s="55" t="s">
        <v>199</v>
      </c>
      <c r="C93" s="55" t="s">
        <v>194</v>
      </c>
      <c r="D93" s="121" t="s">
        <v>216</v>
      </c>
      <c r="E93" s="87">
        <v>1</v>
      </c>
      <c r="F93" s="86">
        <v>10</v>
      </c>
      <c r="G93" s="139">
        <v>1</v>
      </c>
      <c r="H93" s="86">
        <v>205</v>
      </c>
      <c r="I93" s="136">
        <v>1.05</v>
      </c>
      <c r="J93" s="139">
        <v>1</v>
      </c>
      <c r="K93" s="45">
        <f t="shared" si="144"/>
        <v>2153</v>
      </c>
      <c r="L93" s="56" t="s">
        <v>193</v>
      </c>
      <c r="N93" s="45">
        <f t="shared" si="145"/>
        <v>0</v>
      </c>
      <c r="O93" s="58" t="str">
        <f t="shared" si="146"/>
        <v/>
      </c>
      <c r="P93" s="45">
        <f t="shared" si="147"/>
        <v>0</v>
      </c>
      <c r="Q93" s="58" t="str">
        <f t="shared" si="148"/>
        <v/>
      </c>
      <c r="S93" s="45">
        <f t="shared" si="149"/>
        <v>0</v>
      </c>
      <c r="T93" s="60" t="str">
        <f t="shared" si="160"/>
        <v/>
      </c>
      <c r="W93" s="45">
        <f t="shared" si="150"/>
        <v>0</v>
      </c>
      <c r="X93" s="60" t="str">
        <f t="shared" si="151"/>
        <v/>
      </c>
      <c r="Z93" s="45">
        <f t="shared" si="152"/>
        <v>0</v>
      </c>
      <c r="AB93" s="64" t="str">
        <f t="shared" si="153"/>
        <v/>
      </c>
      <c r="AC93" s="45">
        <f t="shared" si="154"/>
        <v>0</v>
      </c>
      <c r="AD93" s="45">
        <f t="shared" si="155"/>
        <v>0</v>
      </c>
      <c r="AE93" s="85">
        <f t="shared" si="156"/>
        <v>2153</v>
      </c>
      <c r="AF93" s="85">
        <f t="shared" si="157"/>
        <v>0</v>
      </c>
      <c r="AG93" s="48"/>
      <c r="AI93" s="45">
        <f t="shared" si="158"/>
        <v>0</v>
      </c>
      <c r="AK93" s="45">
        <f t="shared" si="159"/>
        <v>0</v>
      </c>
    </row>
    <row r="94" spans="1:37" x14ac:dyDescent="0.2">
      <c r="A94" s="67" t="s">
        <v>242</v>
      </c>
      <c r="B94" s="55" t="s">
        <v>199</v>
      </c>
      <c r="C94" s="55" t="s">
        <v>194</v>
      </c>
      <c r="D94" s="121" t="s">
        <v>217</v>
      </c>
      <c r="E94" s="87">
        <v>205</v>
      </c>
      <c r="F94" s="86">
        <v>1</v>
      </c>
      <c r="G94" s="139">
        <v>1</v>
      </c>
      <c r="H94" s="86">
        <v>2</v>
      </c>
      <c r="I94" s="136">
        <v>1.05</v>
      </c>
      <c r="J94" s="139">
        <v>1</v>
      </c>
      <c r="K94" s="45">
        <f t="shared" si="144"/>
        <v>431</v>
      </c>
      <c r="L94" s="56" t="s">
        <v>193</v>
      </c>
      <c r="N94" s="45">
        <f t="shared" si="145"/>
        <v>0</v>
      </c>
      <c r="O94" s="58" t="str">
        <f t="shared" si="146"/>
        <v/>
      </c>
      <c r="P94" s="45">
        <f t="shared" si="147"/>
        <v>0</v>
      </c>
      <c r="Q94" s="58" t="str">
        <f t="shared" si="148"/>
        <v/>
      </c>
      <c r="S94" s="45">
        <f t="shared" si="149"/>
        <v>0</v>
      </c>
      <c r="T94" s="60" t="str">
        <f t="shared" si="160"/>
        <v/>
      </c>
      <c r="W94" s="45">
        <f t="shared" si="150"/>
        <v>0</v>
      </c>
      <c r="X94" s="60" t="str">
        <f t="shared" si="151"/>
        <v/>
      </c>
      <c r="Z94" s="45">
        <f t="shared" si="152"/>
        <v>0</v>
      </c>
      <c r="AB94" s="64" t="str">
        <f t="shared" si="153"/>
        <v/>
      </c>
      <c r="AC94" s="45">
        <f t="shared" si="154"/>
        <v>0</v>
      </c>
      <c r="AD94" s="45">
        <f t="shared" si="155"/>
        <v>0</v>
      </c>
      <c r="AE94" s="85">
        <f t="shared" si="156"/>
        <v>431</v>
      </c>
      <c r="AF94" s="85">
        <f t="shared" si="157"/>
        <v>0</v>
      </c>
      <c r="AG94" s="48"/>
      <c r="AI94" s="45">
        <f t="shared" si="158"/>
        <v>0</v>
      </c>
      <c r="AK94" s="45">
        <f t="shared" si="159"/>
        <v>0</v>
      </c>
    </row>
    <row r="95" spans="1:37" x14ac:dyDescent="0.2">
      <c r="A95" s="67" t="s">
        <v>242</v>
      </c>
      <c r="B95" s="55" t="s">
        <v>199</v>
      </c>
      <c r="C95" s="55" t="s">
        <v>194</v>
      </c>
      <c r="D95" s="121" t="s">
        <v>220</v>
      </c>
      <c r="E95" s="87">
        <v>460</v>
      </c>
      <c r="F95" s="86">
        <v>1</v>
      </c>
      <c r="G95" s="139">
        <v>1</v>
      </c>
      <c r="H95" s="86">
        <v>2</v>
      </c>
      <c r="I95" s="136">
        <v>1.05</v>
      </c>
      <c r="J95" s="139">
        <v>1</v>
      </c>
      <c r="K95" s="45">
        <f t="shared" si="144"/>
        <v>966</v>
      </c>
      <c r="L95" s="56" t="s">
        <v>193</v>
      </c>
      <c r="N95" s="45">
        <f t="shared" si="145"/>
        <v>0</v>
      </c>
      <c r="O95" s="58" t="str">
        <f t="shared" si="146"/>
        <v/>
      </c>
      <c r="P95" s="45">
        <f t="shared" si="147"/>
        <v>0</v>
      </c>
      <c r="Q95" s="58" t="str">
        <f t="shared" si="148"/>
        <v/>
      </c>
      <c r="S95" s="45">
        <f t="shared" si="149"/>
        <v>0</v>
      </c>
      <c r="T95" s="60" t="str">
        <f t="shared" si="160"/>
        <v/>
      </c>
      <c r="W95" s="45">
        <f t="shared" si="150"/>
        <v>0</v>
      </c>
      <c r="X95" s="60" t="str">
        <f t="shared" si="151"/>
        <v/>
      </c>
      <c r="Z95" s="45">
        <f t="shared" si="152"/>
        <v>0</v>
      </c>
      <c r="AB95" s="64" t="str">
        <f t="shared" si="153"/>
        <v/>
      </c>
      <c r="AC95" s="45">
        <f t="shared" si="154"/>
        <v>0</v>
      </c>
      <c r="AD95" s="45">
        <f t="shared" si="155"/>
        <v>0</v>
      </c>
      <c r="AE95" s="85">
        <f t="shared" si="156"/>
        <v>966</v>
      </c>
      <c r="AF95" s="85">
        <f t="shared" si="157"/>
        <v>0</v>
      </c>
      <c r="AG95" s="48"/>
      <c r="AI95" s="45">
        <f t="shared" si="158"/>
        <v>0</v>
      </c>
      <c r="AK95" s="45">
        <f t="shared" si="159"/>
        <v>0</v>
      </c>
    </row>
    <row r="96" spans="1:37" x14ac:dyDescent="0.2">
      <c r="A96" s="67" t="s">
        <v>242</v>
      </c>
      <c r="B96" s="55" t="s">
        <v>199</v>
      </c>
      <c r="C96" s="55" t="s">
        <v>194</v>
      </c>
      <c r="D96" s="121" t="s">
        <v>201</v>
      </c>
      <c r="E96" s="87">
        <v>1</v>
      </c>
      <c r="F96" s="86">
        <v>10</v>
      </c>
      <c r="G96" s="139">
        <v>1</v>
      </c>
      <c r="H96" s="86">
        <v>346</v>
      </c>
      <c r="I96" s="136">
        <v>1.05</v>
      </c>
      <c r="J96" s="139">
        <v>1</v>
      </c>
      <c r="K96" s="45">
        <f t="shared" si="144"/>
        <v>3633</v>
      </c>
      <c r="L96" s="56" t="s">
        <v>193</v>
      </c>
      <c r="N96" s="45">
        <f t="shared" si="145"/>
        <v>0</v>
      </c>
      <c r="O96" s="58" t="str">
        <f t="shared" si="146"/>
        <v/>
      </c>
      <c r="P96" s="45">
        <f t="shared" si="147"/>
        <v>0</v>
      </c>
      <c r="Q96" s="58" t="str">
        <f t="shared" si="148"/>
        <v/>
      </c>
      <c r="S96" s="45">
        <f t="shared" si="149"/>
        <v>0</v>
      </c>
      <c r="T96" s="60" t="str">
        <f t="shared" si="160"/>
        <v/>
      </c>
      <c r="W96" s="45">
        <f t="shared" si="150"/>
        <v>0</v>
      </c>
      <c r="X96" s="60" t="str">
        <f t="shared" si="151"/>
        <v/>
      </c>
      <c r="Z96" s="45">
        <f t="shared" si="152"/>
        <v>0</v>
      </c>
      <c r="AB96" s="64" t="str">
        <f t="shared" si="153"/>
        <v/>
      </c>
      <c r="AC96" s="45">
        <f t="shared" si="154"/>
        <v>0</v>
      </c>
      <c r="AD96" s="45">
        <f t="shared" si="155"/>
        <v>0</v>
      </c>
      <c r="AE96" s="85">
        <f t="shared" si="156"/>
        <v>3633</v>
      </c>
      <c r="AF96" s="85">
        <f t="shared" si="157"/>
        <v>0</v>
      </c>
      <c r="AG96" s="48"/>
      <c r="AI96" s="45">
        <f t="shared" si="158"/>
        <v>0</v>
      </c>
      <c r="AK96" s="45">
        <f t="shared" si="159"/>
        <v>0</v>
      </c>
    </row>
    <row r="97" spans="1:37" x14ac:dyDescent="0.2">
      <c r="A97" s="67" t="s">
        <v>242</v>
      </c>
      <c r="B97" s="55" t="s">
        <v>199</v>
      </c>
      <c r="C97" s="55" t="s">
        <v>194</v>
      </c>
      <c r="D97" s="121" t="s">
        <v>202</v>
      </c>
      <c r="E97" s="87">
        <v>346</v>
      </c>
      <c r="F97" s="86">
        <v>1</v>
      </c>
      <c r="G97" s="139">
        <v>1</v>
      </c>
      <c r="H97" s="86">
        <v>2</v>
      </c>
      <c r="I97" s="136">
        <v>1.05</v>
      </c>
      <c r="J97" s="139">
        <v>1</v>
      </c>
      <c r="K97" s="45">
        <f t="shared" si="144"/>
        <v>727</v>
      </c>
      <c r="L97" s="56" t="s">
        <v>193</v>
      </c>
      <c r="N97" s="45">
        <f t="shared" si="145"/>
        <v>0</v>
      </c>
      <c r="O97" s="58" t="str">
        <f t="shared" si="146"/>
        <v/>
      </c>
      <c r="P97" s="45">
        <f t="shared" si="147"/>
        <v>0</v>
      </c>
      <c r="Q97" s="58" t="str">
        <f t="shared" si="148"/>
        <v/>
      </c>
      <c r="S97" s="45">
        <f t="shared" si="149"/>
        <v>0</v>
      </c>
      <c r="T97" s="60" t="str">
        <f t="shared" si="160"/>
        <v/>
      </c>
      <c r="W97" s="45">
        <f t="shared" si="150"/>
        <v>0</v>
      </c>
      <c r="X97" s="60" t="str">
        <f t="shared" si="151"/>
        <v/>
      </c>
      <c r="Z97" s="45">
        <f t="shared" si="152"/>
        <v>0</v>
      </c>
      <c r="AB97" s="64" t="str">
        <f t="shared" si="153"/>
        <v/>
      </c>
      <c r="AC97" s="45">
        <f t="shared" si="154"/>
        <v>0</v>
      </c>
      <c r="AD97" s="45">
        <f t="shared" si="155"/>
        <v>0</v>
      </c>
      <c r="AE97" s="85">
        <f t="shared" si="156"/>
        <v>727</v>
      </c>
      <c r="AF97" s="85">
        <f t="shared" si="157"/>
        <v>0</v>
      </c>
      <c r="AG97" s="48"/>
      <c r="AI97" s="45">
        <f t="shared" si="158"/>
        <v>0</v>
      </c>
      <c r="AK97" s="45">
        <f t="shared" si="159"/>
        <v>0</v>
      </c>
    </row>
    <row r="98" spans="1:37" x14ac:dyDescent="0.2">
      <c r="A98" s="67" t="s">
        <v>242</v>
      </c>
      <c r="B98" s="55" t="s">
        <v>199</v>
      </c>
      <c r="C98" s="55" t="s">
        <v>194</v>
      </c>
      <c r="D98" s="121" t="s">
        <v>204</v>
      </c>
      <c r="E98" s="87">
        <v>1</v>
      </c>
      <c r="F98" s="86">
        <v>10</v>
      </c>
      <c r="G98" s="139">
        <v>1</v>
      </c>
      <c r="H98" s="86">
        <v>64</v>
      </c>
      <c r="I98" s="136">
        <v>1.05</v>
      </c>
      <c r="J98" s="139">
        <v>1</v>
      </c>
      <c r="K98" s="45">
        <f t="shared" si="144"/>
        <v>672</v>
      </c>
      <c r="L98" s="56" t="s">
        <v>193</v>
      </c>
      <c r="N98" s="45">
        <f t="shared" si="145"/>
        <v>0</v>
      </c>
      <c r="O98" s="58" t="str">
        <f t="shared" si="146"/>
        <v/>
      </c>
      <c r="P98" s="45">
        <f t="shared" si="147"/>
        <v>0</v>
      </c>
      <c r="Q98" s="58" t="str">
        <f t="shared" si="148"/>
        <v/>
      </c>
      <c r="S98" s="45">
        <f t="shared" si="149"/>
        <v>0</v>
      </c>
      <c r="T98" s="60" t="str">
        <f t="shared" si="160"/>
        <v/>
      </c>
      <c r="W98" s="45">
        <f t="shared" si="150"/>
        <v>0</v>
      </c>
      <c r="X98" s="60" t="str">
        <f t="shared" si="151"/>
        <v/>
      </c>
      <c r="Z98" s="45">
        <f t="shared" si="152"/>
        <v>0</v>
      </c>
      <c r="AB98" s="64" t="str">
        <f t="shared" si="153"/>
        <v/>
      </c>
      <c r="AC98" s="45">
        <f t="shared" si="154"/>
        <v>0</v>
      </c>
      <c r="AD98" s="45">
        <f t="shared" si="155"/>
        <v>0</v>
      </c>
      <c r="AE98" s="85">
        <f t="shared" si="156"/>
        <v>672</v>
      </c>
      <c r="AF98" s="85">
        <f t="shared" si="157"/>
        <v>0</v>
      </c>
      <c r="AG98" s="48"/>
      <c r="AI98" s="45">
        <f t="shared" si="158"/>
        <v>0</v>
      </c>
      <c r="AK98" s="45">
        <f t="shared" si="159"/>
        <v>0</v>
      </c>
    </row>
    <row r="99" spans="1:37" x14ac:dyDescent="0.2">
      <c r="A99" s="67" t="s">
        <v>242</v>
      </c>
      <c r="B99" s="55" t="s">
        <v>199</v>
      </c>
      <c r="C99" s="55" t="s">
        <v>194</v>
      </c>
      <c r="D99" s="121" t="s">
        <v>205</v>
      </c>
      <c r="E99" s="87">
        <v>64</v>
      </c>
      <c r="F99" s="86">
        <v>1</v>
      </c>
      <c r="G99" s="139">
        <v>1</v>
      </c>
      <c r="H99" s="86">
        <v>2</v>
      </c>
      <c r="I99" s="136">
        <v>1.05</v>
      </c>
      <c r="J99" s="139">
        <v>1</v>
      </c>
      <c r="K99" s="45">
        <f t="shared" si="144"/>
        <v>135</v>
      </c>
      <c r="L99" s="56" t="s">
        <v>193</v>
      </c>
      <c r="N99" s="45">
        <f t="shared" si="145"/>
        <v>0</v>
      </c>
      <c r="O99" s="58" t="str">
        <f t="shared" si="146"/>
        <v/>
      </c>
      <c r="P99" s="45">
        <f t="shared" si="147"/>
        <v>0</v>
      </c>
      <c r="Q99" s="58" t="str">
        <f t="shared" si="148"/>
        <v/>
      </c>
      <c r="S99" s="45">
        <f t="shared" si="149"/>
        <v>0</v>
      </c>
      <c r="T99" s="60" t="str">
        <f t="shared" si="160"/>
        <v/>
      </c>
      <c r="W99" s="45">
        <f t="shared" si="150"/>
        <v>0</v>
      </c>
      <c r="X99" s="60" t="str">
        <f t="shared" si="151"/>
        <v/>
      </c>
      <c r="Z99" s="45">
        <f t="shared" si="152"/>
        <v>0</v>
      </c>
      <c r="AB99" s="64" t="str">
        <f t="shared" si="153"/>
        <v/>
      </c>
      <c r="AC99" s="45">
        <f t="shared" si="154"/>
        <v>0</v>
      </c>
      <c r="AD99" s="45">
        <f t="shared" si="155"/>
        <v>0</v>
      </c>
      <c r="AE99" s="85">
        <f t="shared" si="156"/>
        <v>135</v>
      </c>
      <c r="AF99" s="85">
        <f t="shared" si="157"/>
        <v>0</v>
      </c>
      <c r="AG99" s="48"/>
      <c r="AI99" s="45">
        <f t="shared" si="158"/>
        <v>0</v>
      </c>
      <c r="AK99" s="45">
        <f t="shared" si="159"/>
        <v>0</v>
      </c>
    </row>
    <row r="100" spans="1:37" x14ac:dyDescent="0.2">
      <c r="A100" s="67" t="s">
        <v>242</v>
      </c>
      <c r="B100" s="55" t="s">
        <v>199</v>
      </c>
      <c r="C100" s="55" t="s">
        <v>194</v>
      </c>
      <c r="D100" s="121" t="s">
        <v>225</v>
      </c>
      <c r="E100" s="87">
        <v>1</v>
      </c>
      <c r="F100" s="86">
        <v>10</v>
      </c>
      <c r="G100" s="139">
        <v>1</v>
      </c>
      <c r="H100" s="86">
        <v>144</v>
      </c>
      <c r="I100" s="136">
        <v>1.05</v>
      </c>
      <c r="J100" s="139">
        <v>1</v>
      </c>
      <c r="K100" s="45">
        <f t="shared" si="144"/>
        <v>1512</v>
      </c>
      <c r="L100" s="56" t="s">
        <v>193</v>
      </c>
      <c r="N100" s="45">
        <f t="shared" si="145"/>
        <v>0</v>
      </c>
      <c r="O100" s="58" t="str">
        <f t="shared" si="146"/>
        <v/>
      </c>
      <c r="P100" s="45">
        <f t="shared" si="147"/>
        <v>0</v>
      </c>
      <c r="S100" s="45">
        <f t="shared" si="149"/>
        <v>0</v>
      </c>
      <c r="W100" s="45">
        <f t="shared" si="150"/>
        <v>0</v>
      </c>
      <c r="X100" s="60" t="str">
        <f t="shared" si="151"/>
        <v/>
      </c>
      <c r="Z100" s="45">
        <f t="shared" si="152"/>
        <v>0</v>
      </c>
      <c r="AB100" s="64" t="str">
        <f t="shared" si="153"/>
        <v/>
      </c>
      <c r="AC100" s="45">
        <f t="shared" si="154"/>
        <v>0</v>
      </c>
      <c r="AD100" s="45">
        <f t="shared" si="155"/>
        <v>0</v>
      </c>
      <c r="AE100" s="85">
        <f t="shared" si="156"/>
        <v>1512</v>
      </c>
      <c r="AF100" s="85">
        <f t="shared" si="157"/>
        <v>0</v>
      </c>
      <c r="AG100" s="48"/>
      <c r="AI100" s="45">
        <f t="shared" si="158"/>
        <v>0</v>
      </c>
      <c r="AK100" s="45">
        <f t="shared" si="159"/>
        <v>0</v>
      </c>
    </row>
    <row r="101" spans="1:37" x14ac:dyDescent="0.2">
      <c r="A101" s="67" t="s">
        <v>242</v>
      </c>
      <c r="B101" s="55" t="s">
        <v>199</v>
      </c>
      <c r="C101" s="55" t="s">
        <v>194</v>
      </c>
      <c r="D101" s="121" t="s">
        <v>226</v>
      </c>
      <c r="E101" s="87">
        <v>144</v>
      </c>
      <c r="F101" s="86">
        <v>1</v>
      </c>
      <c r="G101" s="139">
        <v>1</v>
      </c>
      <c r="H101" s="86">
        <v>2</v>
      </c>
      <c r="I101" s="136">
        <v>1.05</v>
      </c>
      <c r="J101" s="139">
        <v>1</v>
      </c>
      <c r="K101" s="45">
        <f t="shared" si="144"/>
        <v>303</v>
      </c>
      <c r="L101" s="56" t="s">
        <v>193</v>
      </c>
      <c r="N101" s="45">
        <f t="shared" si="145"/>
        <v>0</v>
      </c>
      <c r="O101" s="58" t="str">
        <f t="shared" si="146"/>
        <v/>
      </c>
      <c r="P101" s="45">
        <f t="shared" si="147"/>
        <v>0</v>
      </c>
      <c r="Q101" s="58" t="str">
        <f>IF(ROUND(N101*P$2,0)&lt;&gt;P101,"E","")</f>
        <v/>
      </c>
      <c r="S101" s="45">
        <f t="shared" si="149"/>
        <v>0</v>
      </c>
      <c r="T101" s="60" t="str">
        <f>IF(R101&gt;0,IF(ROUND(K101*R101,0)&lt;&gt;S101,"E",""),"")</f>
        <v/>
      </c>
      <c r="W101" s="45">
        <f t="shared" si="150"/>
        <v>0</v>
      </c>
      <c r="X101" s="60" t="str">
        <f t="shared" si="151"/>
        <v/>
      </c>
      <c r="Z101" s="45">
        <f t="shared" si="152"/>
        <v>0</v>
      </c>
      <c r="AB101" s="64" t="str">
        <f t="shared" si="153"/>
        <v/>
      </c>
      <c r="AC101" s="45">
        <f t="shared" si="154"/>
        <v>0</v>
      </c>
      <c r="AD101" s="45">
        <f t="shared" si="155"/>
        <v>0</v>
      </c>
      <c r="AE101" s="85">
        <f t="shared" si="156"/>
        <v>303</v>
      </c>
      <c r="AF101" s="85">
        <f t="shared" si="157"/>
        <v>0</v>
      </c>
      <c r="AG101" s="48"/>
      <c r="AI101" s="45">
        <f t="shared" si="158"/>
        <v>0</v>
      </c>
      <c r="AK101" s="45">
        <f t="shared" si="159"/>
        <v>0</v>
      </c>
    </row>
    <row r="102" spans="1:37" x14ac:dyDescent="0.2">
      <c r="A102" s="67" t="s">
        <v>242</v>
      </c>
      <c r="B102" s="55" t="s">
        <v>199</v>
      </c>
      <c r="C102" s="55" t="s">
        <v>194</v>
      </c>
      <c r="D102" s="121" t="s">
        <v>228</v>
      </c>
      <c r="E102" s="87">
        <v>1</v>
      </c>
      <c r="F102" s="86">
        <v>10</v>
      </c>
      <c r="G102" s="139">
        <v>1</v>
      </c>
      <c r="H102" s="86">
        <v>154</v>
      </c>
      <c r="I102" s="136">
        <v>1.05</v>
      </c>
      <c r="J102" s="139">
        <v>1</v>
      </c>
      <c r="K102" s="45">
        <f t="shared" si="144"/>
        <v>1617</v>
      </c>
      <c r="L102" s="56" t="s">
        <v>193</v>
      </c>
      <c r="N102" s="45">
        <f t="shared" si="145"/>
        <v>0</v>
      </c>
      <c r="O102" s="58" t="str">
        <f t="shared" si="146"/>
        <v/>
      </c>
      <c r="P102" s="45">
        <f t="shared" si="147"/>
        <v>0</v>
      </c>
      <c r="Q102" s="58" t="str">
        <f>IF(ROUND(N102*P$2,0)&lt;&gt;P102,"E","")</f>
        <v/>
      </c>
      <c r="S102" s="45">
        <f t="shared" si="149"/>
        <v>0</v>
      </c>
      <c r="T102" s="60" t="str">
        <f>IF(R102&gt;0,IF(ROUND(K102*R102,0)&lt;&gt;S102,"E",""),"")</f>
        <v/>
      </c>
      <c r="W102" s="45">
        <f t="shared" si="150"/>
        <v>0</v>
      </c>
      <c r="X102" s="60" t="str">
        <f t="shared" si="151"/>
        <v/>
      </c>
      <c r="Z102" s="45">
        <f t="shared" si="152"/>
        <v>0</v>
      </c>
      <c r="AB102" s="64" t="str">
        <f t="shared" si="153"/>
        <v/>
      </c>
      <c r="AC102" s="45">
        <f t="shared" si="154"/>
        <v>0</v>
      </c>
      <c r="AD102" s="45">
        <f t="shared" si="155"/>
        <v>0</v>
      </c>
      <c r="AE102" s="85">
        <f t="shared" si="156"/>
        <v>1617</v>
      </c>
      <c r="AF102" s="85">
        <f t="shared" si="157"/>
        <v>0</v>
      </c>
      <c r="AG102" s="48"/>
      <c r="AI102" s="45">
        <f t="shared" si="158"/>
        <v>0</v>
      </c>
      <c r="AK102" s="45">
        <f t="shared" si="159"/>
        <v>0</v>
      </c>
    </row>
    <row r="103" spans="1:37" x14ac:dyDescent="0.2">
      <c r="A103" s="67" t="s">
        <v>242</v>
      </c>
      <c r="B103" s="55" t="s">
        <v>199</v>
      </c>
      <c r="C103" s="55" t="s">
        <v>194</v>
      </c>
      <c r="D103" s="121" t="s">
        <v>229</v>
      </c>
      <c r="E103" s="87">
        <v>154</v>
      </c>
      <c r="F103" s="86">
        <v>1</v>
      </c>
      <c r="G103" s="139">
        <v>1</v>
      </c>
      <c r="H103" s="86">
        <v>2</v>
      </c>
      <c r="I103" s="136">
        <v>1.05</v>
      </c>
      <c r="J103" s="139">
        <v>1</v>
      </c>
      <c r="K103" s="45">
        <f t="shared" si="144"/>
        <v>324</v>
      </c>
      <c r="L103" s="56" t="s">
        <v>193</v>
      </c>
      <c r="N103" s="45">
        <f t="shared" si="145"/>
        <v>0</v>
      </c>
      <c r="O103" s="58" t="str">
        <f t="shared" si="146"/>
        <v/>
      </c>
      <c r="P103" s="45">
        <f t="shared" si="147"/>
        <v>0</v>
      </c>
      <c r="Q103" s="58" t="str">
        <f>IF(ROUND(N103*P$2,0)&lt;&gt;P103,"E","")</f>
        <v/>
      </c>
      <c r="S103" s="45">
        <f t="shared" si="149"/>
        <v>0</v>
      </c>
      <c r="T103" s="60" t="str">
        <f>IF(R103&gt;0,IF(ROUND(K103*R103,0)&lt;&gt;S103,"E",""),"")</f>
        <v/>
      </c>
      <c r="W103" s="45">
        <f t="shared" si="150"/>
        <v>0</v>
      </c>
      <c r="X103" s="60" t="str">
        <f t="shared" si="151"/>
        <v/>
      </c>
      <c r="Z103" s="45">
        <f t="shared" si="152"/>
        <v>0</v>
      </c>
      <c r="AB103" s="64" t="str">
        <f t="shared" si="153"/>
        <v/>
      </c>
      <c r="AC103" s="45">
        <f t="shared" si="154"/>
        <v>0</v>
      </c>
      <c r="AD103" s="45">
        <f t="shared" si="155"/>
        <v>0</v>
      </c>
      <c r="AE103" s="85">
        <f t="shared" si="156"/>
        <v>324</v>
      </c>
      <c r="AF103" s="85">
        <f t="shared" si="157"/>
        <v>0</v>
      </c>
      <c r="AG103" s="48"/>
      <c r="AI103" s="45">
        <f t="shared" si="158"/>
        <v>0</v>
      </c>
      <c r="AK103" s="45">
        <f t="shared" si="159"/>
        <v>0</v>
      </c>
    </row>
    <row r="104" spans="1:37" x14ac:dyDescent="0.2">
      <c r="A104" s="67" t="s">
        <v>242</v>
      </c>
      <c r="B104" s="55" t="s">
        <v>199</v>
      </c>
      <c r="C104" s="55" t="s">
        <v>194</v>
      </c>
      <c r="D104" s="121" t="s">
        <v>230</v>
      </c>
      <c r="E104" s="87">
        <v>121</v>
      </c>
      <c r="F104" s="86">
        <v>1</v>
      </c>
      <c r="G104" s="139">
        <v>1</v>
      </c>
      <c r="H104" s="86">
        <v>3</v>
      </c>
      <c r="I104" s="136">
        <v>1.05</v>
      </c>
      <c r="J104" s="139">
        <v>1</v>
      </c>
      <c r="K104" s="45">
        <f t="shared" si="144"/>
        <v>382</v>
      </c>
      <c r="L104" s="56" t="s">
        <v>193</v>
      </c>
      <c r="N104" s="45">
        <f t="shared" si="145"/>
        <v>0</v>
      </c>
      <c r="O104" s="58" t="str">
        <f t="shared" si="146"/>
        <v/>
      </c>
      <c r="P104" s="45">
        <f t="shared" si="147"/>
        <v>0</v>
      </c>
      <c r="Q104" s="58" t="str">
        <f>IF(ROUND(N104*P$2,0)&lt;&gt;P104,"E","")</f>
        <v/>
      </c>
      <c r="S104" s="45">
        <f t="shared" si="149"/>
        <v>0</v>
      </c>
      <c r="T104" s="60" t="str">
        <f>IF(R104&gt;0,IF(ROUND(K104*R104,0)&lt;&gt;S104,"E",""),"")</f>
        <v/>
      </c>
      <c r="W104" s="45">
        <f t="shared" si="150"/>
        <v>0</v>
      </c>
      <c r="X104" s="60" t="str">
        <f t="shared" si="151"/>
        <v/>
      </c>
      <c r="Z104" s="45">
        <f t="shared" si="152"/>
        <v>0</v>
      </c>
      <c r="AB104" s="64" t="str">
        <f t="shared" si="153"/>
        <v/>
      </c>
      <c r="AC104" s="45">
        <f t="shared" si="154"/>
        <v>0</v>
      </c>
      <c r="AD104" s="45">
        <f t="shared" si="155"/>
        <v>0</v>
      </c>
      <c r="AE104" s="85">
        <f t="shared" si="156"/>
        <v>382</v>
      </c>
      <c r="AF104" s="85">
        <f t="shared" si="157"/>
        <v>0</v>
      </c>
      <c r="AG104" s="48"/>
      <c r="AI104" s="45">
        <f t="shared" si="158"/>
        <v>0</v>
      </c>
      <c r="AK104" s="45">
        <f t="shared" si="159"/>
        <v>0</v>
      </c>
    </row>
    <row r="105" spans="1:37" x14ac:dyDescent="0.2">
      <c r="A105" s="67" t="s">
        <v>242</v>
      </c>
      <c r="B105" s="55" t="s">
        <v>199</v>
      </c>
      <c r="C105" s="55" t="s">
        <v>194</v>
      </c>
      <c r="D105" s="121" t="s">
        <v>231</v>
      </c>
      <c r="E105" s="87">
        <v>111</v>
      </c>
      <c r="F105" s="86">
        <v>1</v>
      </c>
      <c r="G105" s="139">
        <v>1</v>
      </c>
      <c r="H105" s="86">
        <v>4</v>
      </c>
      <c r="I105" s="136">
        <v>1.05</v>
      </c>
      <c r="J105" s="139">
        <v>1</v>
      </c>
      <c r="K105" s="45">
        <f t="shared" si="144"/>
        <v>467</v>
      </c>
      <c r="L105" s="56" t="s">
        <v>193</v>
      </c>
      <c r="N105" s="45">
        <f t="shared" si="145"/>
        <v>0</v>
      </c>
      <c r="O105" s="58" t="str">
        <f t="shared" si="146"/>
        <v/>
      </c>
      <c r="P105" s="45">
        <f t="shared" si="147"/>
        <v>0</v>
      </c>
      <c r="Q105" s="58" t="str">
        <f>IF(ROUND(N105*P$2,0)&lt;&gt;P105,"E","")</f>
        <v/>
      </c>
      <c r="S105" s="45">
        <f t="shared" si="149"/>
        <v>0</v>
      </c>
      <c r="T105" s="60" t="str">
        <f>IF(R105&gt;0,IF(ROUND(K105*R105,0)&lt;&gt;S105,"E",""),"")</f>
        <v/>
      </c>
      <c r="W105" s="45">
        <f t="shared" si="150"/>
        <v>0</v>
      </c>
      <c r="X105" s="60" t="str">
        <f t="shared" si="151"/>
        <v/>
      </c>
      <c r="Z105" s="45">
        <f t="shared" si="152"/>
        <v>0</v>
      </c>
      <c r="AB105" s="64" t="str">
        <f t="shared" si="153"/>
        <v/>
      </c>
      <c r="AC105" s="45">
        <f t="shared" si="154"/>
        <v>0</v>
      </c>
      <c r="AD105" s="45">
        <f t="shared" si="155"/>
        <v>0</v>
      </c>
      <c r="AE105" s="85">
        <f t="shared" si="156"/>
        <v>467</v>
      </c>
      <c r="AF105" s="85">
        <f t="shared" si="157"/>
        <v>0</v>
      </c>
      <c r="AG105" s="48"/>
      <c r="AI105" s="45">
        <f t="shared" si="158"/>
        <v>0</v>
      </c>
      <c r="AK105" s="45">
        <f t="shared" si="159"/>
        <v>0</v>
      </c>
    </row>
    <row r="106" spans="1:37" x14ac:dyDescent="0.2">
      <c r="A106" s="67" t="s">
        <v>242</v>
      </c>
      <c r="B106" s="55" t="s">
        <v>199</v>
      </c>
      <c r="C106" s="55" t="s">
        <v>194</v>
      </c>
      <c r="D106" s="121" t="s">
        <v>232</v>
      </c>
      <c r="E106" s="87">
        <v>1</v>
      </c>
      <c r="F106" s="86">
        <v>10</v>
      </c>
      <c r="G106" s="139">
        <v>1</v>
      </c>
      <c r="H106" s="86">
        <v>130</v>
      </c>
      <c r="I106" s="136">
        <v>1.05</v>
      </c>
      <c r="J106" s="139">
        <v>1</v>
      </c>
      <c r="K106" s="45">
        <f t="shared" si="144"/>
        <v>1365</v>
      </c>
      <c r="L106" s="56" t="s">
        <v>193</v>
      </c>
      <c r="N106" s="45">
        <f t="shared" si="145"/>
        <v>0</v>
      </c>
      <c r="O106" s="58" t="str">
        <f t="shared" si="146"/>
        <v/>
      </c>
      <c r="P106" s="45">
        <f t="shared" si="147"/>
        <v>0</v>
      </c>
      <c r="S106" s="45">
        <f t="shared" si="149"/>
        <v>0</v>
      </c>
      <c r="W106" s="45">
        <f t="shared" si="150"/>
        <v>0</v>
      </c>
      <c r="X106" s="60" t="str">
        <f t="shared" si="151"/>
        <v/>
      </c>
      <c r="Z106" s="45">
        <f t="shared" si="152"/>
        <v>0</v>
      </c>
      <c r="AB106" s="64" t="str">
        <f t="shared" si="153"/>
        <v/>
      </c>
      <c r="AC106" s="45">
        <f t="shared" si="154"/>
        <v>0</v>
      </c>
      <c r="AD106" s="45">
        <f t="shared" si="155"/>
        <v>0</v>
      </c>
      <c r="AE106" s="85">
        <f t="shared" si="156"/>
        <v>1365</v>
      </c>
      <c r="AF106" s="85">
        <f t="shared" si="157"/>
        <v>0</v>
      </c>
      <c r="AG106" s="48"/>
      <c r="AI106" s="45">
        <f t="shared" si="158"/>
        <v>0</v>
      </c>
      <c r="AK106" s="45">
        <f t="shared" si="159"/>
        <v>0</v>
      </c>
    </row>
    <row r="107" spans="1:37" x14ac:dyDescent="0.2">
      <c r="A107" s="67" t="s">
        <v>242</v>
      </c>
      <c r="B107" s="55" t="s">
        <v>199</v>
      </c>
      <c r="C107" s="55" t="s">
        <v>194</v>
      </c>
      <c r="D107" s="121" t="s">
        <v>326</v>
      </c>
      <c r="E107" s="87">
        <v>1</v>
      </c>
      <c r="F107" s="86">
        <v>9</v>
      </c>
      <c r="G107" s="139">
        <v>1</v>
      </c>
      <c r="H107" s="86">
        <v>192</v>
      </c>
      <c r="I107" s="136">
        <v>1.05</v>
      </c>
      <c r="J107" s="139">
        <v>1</v>
      </c>
      <c r="K107" s="45">
        <f t="shared" si="144"/>
        <v>1815</v>
      </c>
      <c r="L107" s="56" t="s">
        <v>193</v>
      </c>
      <c r="N107" s="45">
        <f t="shared" si="145"/>
        <v>0</v>
      </c>
      <c r="O107" s="58" t="str">
        <f t="shared" si="146"/>
        <v/>
      </c>
      <c r="P107" s="45">
        <f t="shared" si="147"/>
        <v>0</v>
      </c>
      <c r="Q107" s="58" t="str">
        <f t="shared" ref="Q107:Q113" si="161">IF(ROUND(N107*P$2,0)&lt;&gt;P107,"E","")</f>
        <v/>
      </c>
      <c r="S107" s="45">
        <f t="shared" si="149"/>
        <v>0</v>
      </c>
      <c r="T107" s="60" t="str">
        <f t="shared" ref="T107:T113" si="162">IF(R107&gt;0,IF(ROUND(K107*R107,0)&lt;&gt;S107,"E",""),"")</f>
        <v/>
      </c>
      <c r="W107" s="45">
        <f t="shared" si="150"/>
        <v>0</v>
      </c>
      <c r="X107" s="60" t="str">
        <f t="shared" si="151"/>
        <v/>
      </c>
      <c r="Z107" s="45">
        <f t="shared" si="152"/>
        <v>0</v>
      </c>
      <c r="AB107" s="64" t="str">
        <f t="shared" si="153"/>
        <v/>
      </c>
      <c r="AC107" s="45">
        <f t="shared" si="154"/>
        <v>0</v>
      </c>
      <c r="AD107" s="45">
        <f t="shared" si="155"/>
        <v>0</v>
      </c>
      <c r="AE107" s="85">
        <f t="shared" si="156"/>
        <v>1815</v>
      </c>
      <c r="AF107" s="85">
        <f t="shared" si="157"/>
        <v>0</v>
      </c>
      <c r="AG107" s="48"/>
      <c r="AI107" s="45">
        <f t="shared" si="158"/>
        <v>0</v>
      </c>
      <c r="AK107" s="45">
        <f t="shared" si="159"/>
        <v>0</v>
      </c>
    </row>
    <row r="108" spans="1:37" x14ac:dyDescent="0.2">
      <c r="A108" s="67" t="s">
        <v>242</v>
      </c>
      <c r="B108" s="55" t="s">
        <v>199</v>
      </c>
      <c r="C108" s="55" t="s">
        <v>198</v>
      </c>
      <c r="D108" s="121" t="s">
        <v>195</v>
      </c>
      <c r="E108" s="87">
        <v>519</v>
      </c>
      <c r="F108" s="86">
        <v>1</v>
      </c>
      <c r="G108" s="86">
        <v>1</v>
      </c>
      <c r="H108" s="86">
        <v>1</v>
      </c>
      <c r="I108" s="136">
        <v>1.05</v>
      </c>
      <c r="J108" s="86">
        <v>1</v>
      </c>
      <c r="K108" s="45">
        <f t="shared" si="144"/>
        <v>545</v>
      </c>
      <c r="L108" s="56" t="s">
        <v>193</v>
      </c>
      <c r="N108" s="45">
        <f t="shared" si="145"/>
        <v>0</v>
      </c>
      <c r="O108" s="58" t="str">
        <f t="shared" si="146"/>
        <v/>
      </c>
      <c r="P108" s="45">
        <f t="shared" si="147"/>
        <v>0</v>
      </c>
      <c r="Q108" s="58" t="str">
        <f t="shared" si="161"/>
        <v/>
      </c>
      <c r="S108" s="45">
        <f t="shared" si="149"/>
        <v>0</v>
      </c>
      <c r="T108" s="60" t="str">
        <f t="shared" si="162"/>
        <v/>
      </c>
      <c r="W108" s="45">
        <f t="shared" si="150"/>
        <v>0</v>
      </c>
      <c r="X108" s="60" t="str">
        <f t="shared" si="151"/>
        <v/>
      </c>
      <c r="Z108" s="45">
        <f t="shared" si="152"/>
        <v>0</v>
      </c>
      <c r="AB108" s="64" t="str">
        <f t="shared" si="153"/>
        <v/>
      </c>
      <c r="AC108" s="45">
        <f t="shared" si="154"/>
        <v>0</v>
      </c>
      <c r="AD108" s="45">
        <f t="shared" si="155"/>
        <v>0</v>
      </c>
      <c r="AE108" s="85">
        <f t="shared" si="156"/>
        <v>545</v>
      </c>
      <c r="AF108" s="85">
        <f t="shared" si="157"/>
        <v>0</v>
      </c>
      <c r="AG108" s="48"/>
      <c r="AI108" s="45">
        <f t="shared" si="158"/>
        <v>0</v>
      </c>
      <c r="AK108" s="45">
        <f t="shared" si="159"/>
        <v>0</v>
      </c>
    </row>
    <row r="109" spans="1:37" x14ac:dyDescent="0.2">
      <c r="A109" s="67" t="s">
        <v>242</v>
      </c>
      <c r="B109" s="55" t="s">
        <v>199</v>
      </c>
      <c r="C109" s="55" t="s">
        <v>198</v>
      </c>
      <c r="D109" s="121" t="s">
        <v>215</v>
      </c>
      <c r="E109" s="87">
        <v>205</v>
      </c>
      <c r="F109" s="86">
        <v>1</v>
      </c>
      <c r="G109" s="86">
        <v>1</v>
      </c>
      <c r="H109" s="86">
        <v>1</v>
      </c>
      <c r="I109" s="136">
        <v>1.05</v>
      </c>
      <c r="J109" s="86">
        <v>1</v>
      </c>
      <c r="K109" s="45">
        <f t="shared" si="144"/>
        <v>216</v>
      </c>
      <c r="L109" s="56" t="s">
        <v>193</v>
      </c>
      <c r="N109" s="45">
        <f t="shared" si="145"/>
        <v>0</v>
      </c>
      <c r="O109" s="58" t="str">
        <f t="shared" si="146"/>
        <v/>
      </c>
      <c r="P109" s="45">
        <f t="shared" si="147"/>
        <v>0</v>
      </c>
      <c r="Q109" s="58" t="str">
        <f t="shared" si="161"/>
        <v/>
      </c>
      <c r="S109" s="45">
        <f t="shared" si="149"/>
        <v>0</v>
      </c>
      <c r="T109" s="60" t="str">
        <f t="shared" si="162"/>
        <v/>
      </c>
      <c r="W109" s="45">
        <f t="shared" si="150"/>
        <v>0</v>
      </c>
      <c r="X109" s="60" t="str">
        <f t="shared" si="151"/>
        <v/>
      </c>
      <c r="Z109" s="45">
        <f t="shared" si="152"/>
        <v>0</v>
      </c>
      <c r="AB109" s="64" t="str">
        <f t="shared" si="153"/>
        <v/>
      </c>
      <c r="AC109" s="45">
        <f t="shared" si="154"/>
        <v>0</v>
      </c>
      <c r="AD109" s="45">
        <f t="shared" si="155"/>
        <v>0</v>
      </c>
      <c r="AE109" s="85">
        <f t="shared" si="156"/>
        <v>216</v>
      </c>
      <c r="AF109" s="85">
        <f t="shared" si="157"/>
        <v>0</v>
      </c>
      <c r="AG109" s="48"/>
      <c r="AI109" s="45">
        <f t="shared" si="158"/>
        <v>0</v>
      </c>
      <c r="AK109" s="45">
        <f t="shared" si="159"/>
        <v>0</v>
      </c>
    </row>
    <row r="110" spans="1:37" x14ac:dyDescent="0.2">
      <c r="A110" s="67" t="s">
        <v>242</v>
      </c>
      <c r="B110" s="55" t="s">
        <v>199</v>
      </c>
      <c r="C110" s="55" t="s">
        <v>198</v>
      </c>
      <c r="D110" s="121" t="s">
        <v>218</v>
      </c>
      <c r="E110" s="87">
        <v>460</v>
      </c>
      <c r="F110" s="86">
        <v>1</v>
      </c>
      <c r="G110" s="86">
        <v>1</v>
      </c>
      <c r="H110" s="86">
        <v>1</v>
      </c>
      <c r="I110" s="136">
        <v>1.05</v>
      </c>
      <c r="J110" s="86">
        <v>1</v>
      </c>
      <c r="K110" s="45">
        <f t="shared" si="144"/>
        <v>483</v>
      </c>
      <c r="L110" s="56" t="s">
        <v>193</v>
      </c>
      <c r="N110" s="45">
        <f t="shared" si="145"/>
        <v>0</v>
      </c>
      <c r="O110" s="58" t="str">
        <f t="shared" si="146"/>
        <v/>
      </c>
      <c r="P110" s="45">
        <f t="shared" si="147"/>
        <v>0</v>
      </c>
      <c r="Q110" s="58" t="str">
        <f t="shared" si="161"/>
        <v/>
      </c>
      <c r="S110" s="45">
        <f t="shared" si="149"/>
        <v>0</v>
      </c>
      <c r="T110" s="60" t="str">
        <f t="shared" si="162"/>
        <v/>
      </c>
      <c r="W110" s="45">
        <f t="shared" si="150"/>
        <v>0</v>
      </c>
      <c r="X110" s="60" t="str">
        <f t="shared" si="151"/>
        <v/>
      </c>
      <c r="Z110" s="45">
        <f t="shared" si="152"/>
        <v>0</v>
      </c>
      <c r="AB110" s="64" t="str">
        <f t="shared" si="153"/>
        <v/>
      </c>
      <c r="AC110" s="45">
        <f t="shared" si="154"/>
        <v>0</v>
      </c>
      <c r="AD110" s="45">
        <f t="shared" si="155"/>
        <v>0</v>
      </c>
      <c r="AE110" s="85">
        <f t="shared" si="156"/>
        <v>483</v>
      </c>
      <c r="AF110" s="85">
        <f t="shared" si="157"/>
        <v>0</v>
      </c>
      <c r="AG110" s="48"/>
      <c r="AI110" s="45">
        <f t="shared" si="158"/>
        <v>0</v>
      </c>
      <c r="AK110" s="45">
        <f t="shared" si="159"/>
        <v>0</v>
      </c>
    </row>
    <row r="111" spans="1:37" x14ac:dyDescent="0.2">
      <c r="A111" s="67" t="s">
        <v>242</v>
      </c>
      <c r="B111" s="55" t="s">
        <v>199</v>
      </c>
      <c r="C111" s="55" t="s">
        <v>198</v>
      </c>
      <c r="D111" s="121" t="s">
        <v>200</v>
      </c>
      <c r="E111" s="87">
        <v>346</v>
      </c>
      <c r="F111" s="86">
        <v>1</v>
      </c>
      <c r="G111" s="86">
        <v>1</v>
      </c>
      <c r="H111" s="86">
        <v>1</v>
      </c>
      <c r="I111" s="136">
        <v>1.05</v>
      </c>
      <c r="J111" s="86">
        <v>1</v>
      </c>
      <c r="K111" s="45">
        <f t="shared" si="144"/>
        <v>364</v>
      </c>
      <c r="L111" s="56" t="s">
        <v>193</v>
      </c>
      <c r="N111" s="45">
        <f t="shared" si="145"/>
        <v>0</v>
      </c>
      <c r="O111" s="58" t="str">
        <f t="shared" si="146"/>
        <v/>
      </c>
      <c r="P111" s="45">
        <f t="shared" si="147"/>
        <v>0</v>
      </c>
      <c r="Q111" s="58" t="str">
        <f t="shared" si="161"/>
        <v/>
      </c>
      <c r="S111" s="45">
        <f t="shared" si="149"/>
        <v>0</v>
      </c>
      <c r="T111" s="60" t="str">
        <f t="shared" si="162"/>
        <v/>
      </c>
      <c r="W111" s="45">
        <f t="shared" si="150"/>
        <v>0</v>
      </c>
      <c r="X111" s="60" t="str">
        <f t="shared" si="151"/>
        <v/>
      </c>
      <c r="Z111" s="45">
        <f t="shared" si="152"/>
        <v>0</v>
      </c>
      <c r="AB111" s="64" t="str">
        <f t="shared" si="153"/>
        <v/>
      </c>
      <c r="AC111" s="45">
        <f t="shared" si="154"/>
        <v>0</v>
      </c>
      <c r="AD111" s="45">
        <f t="shared" si="155"/>
        <v>0</v>
      </c>
      <c r="AE111" s="85">
        <f t="shared" si="156"/>
        <v>364</v>
      </c>
      <c r="AF111" s="85">
        <f t="shared" si="157"/>
        <v>0</v>
      </c>
      <c r="AG111" s="48"/>
      <c r="AI111" s="45">
        <f t="shared" si="158"/>
        <v>0</v>
      </c>
      <c r="AK111" s="45">
        <f t="shared" si="159"/>
        <v>0</v>
      </c>
    </row>
    <row r="112" spans="1:37" x14ac:dyDescent="0.2">
      <c r="A112" s="67" t="s">
        <v>242</v>
      </c>
      <c r="B112" s="55" t="s">
        <v>199</v>
      </c>
      <c r="C112" s="55" t="s">
        <v>198</v>
      </c>
      <c r="D112" s="121" t="s">
        <v>203</v>
      </c>
      <c r="E112" s="87">
        <v>64</v>
      </c>
      <c r="F112" s="86">
        <v>1</v>
      </c>
      <c r="G112" s="86">
        <v>1</v>
      </c>
      <c r="H112" s="86">
        <v>1</v>
      </c>
      <c r="I112" s="136">
        <v>1.05</v>
      </c>
      <c r="J112" s="86">
        <v>1</v>
      </c>
      <c r="K112" s="45">
        <f t="shared" si="144"/>
        <v>68</v>
      </c>
      <c r="L112" s="56" t="s">
        <v>193</v>
      </c>
      <c r="N112" s="45">
        <f t="shared" si="145"/>
        <v>0</v>
      </c>
      <c r="O112" s="58" t="str">
        <f t="shared" si="146"/>
        <v/>
      </c>
      <c r="P112" s="45">
        <f t="shared" si="147"/>
        <v>0</v>
      </c>
      <c r="Q112" s="58" t="str">
        <f t="shared" si="161"/>
        <v/>
      </c>
      <c r="S112" s="45">
        <f t="shared" si="149"/>
        <v>0</v>
      </c>
      <c r="T112" s="60" t="str">
        <f t="shared" si="162"/>
        <v/>
      </c>
      <c r="W112" s="45">
        <f t="shared" si="150"/>
        <v>0</v>
      </c>
      <c r="X112" s="60" t="str">
        <f t="shared" si="151"/>
        <v/>
      </c>
      <c r="Z112" s="45">
        <f t="shared" si="152"/>
        <v>0</v>
      </c>
      <c r="AB112" s="64" t="str">
        <f t="shared" si="153"/>
        <v/>
      </c>
      <c r="AC112" s="45">
        <f t="shared" si="154"/>
        <v>0</v>
      </c>
      <c r="AD112" s="45">
        <f t="shared" si="155"/>
        <v>0</v>
      </c>
      <c r="AE112" s="85">
        <f t="shared" si="156"/>
        <v>68</v>
      </c>
      <c r="AF112" s="85">
        <f t="shared" si="157"/>
        <v>0</v>
      </c>
      <c r="AG112" s="48"/>
      <c r="AI112" s="45">
        <f t="shared" si="158"/>
        <v>0</v>
      </c>
      <c r="AK112" s="45">
        <f t="shared" si="159"/>
        <v>0</v>
      </c>
    </row>
    <row r="113" spans="1:37" x14ac:dyDescent="0.2">
      <c r="A113" s="67" t="s">
        <v>242</v>
      </c>
      <c r="B113" s="55" t="s">
        <v>199</v>
      </c>
      <c r="C113" s="55" t="s">
        <v>198</v>
      </c>
      <c r="D113" s="121" t="s">
        <v>224</v>
      </c>
      <c r="E113" s="87">
        <v>144</v>
      </c>
      <c r="F113" s="86">
        <v>1</v>
      </c>
      <c r="G113" s="86">
        <v>1</v>
      </c>
      <c r="H113" s="86">
        <v>1</v>
      </c>
      <c r="I113" s="136">
        <v>1.05</v>
      </c>
      <c r="J113" s="86">
        <v>1</v>
      </c>
      <c r="K113" s="45">
        <f t="shared" si="144"/>
        <v>152</v>
      </c>
      <c r="L113" s="56" t="s">
        <v>193</v>
      </c>
      <c r="N113" s="45">
        <f t="shared" si="145"/>
        <v>0</v>
      </c>
      <c r="O113" s="58" t="str">
        <f t="shared" si="146"/>
        <v/>
      </c>
      <c r="P113" s="45">
        <f t="shared" si="147"/>
        <v>0</v>
      </c>
      <c r="Q113" s="58" t="str">
        <f t="shared" si="161"/>
        <v/>
      </c>
      <c r="S113" s="45">
        <f t="shared" si="149"/>
        <v>0</v>
      </c>
      <c r="T113" s="60" t="str">
        <f t="shared" si="162"/>
        <v/>
      </c>
      <c r="W113" s="45">
        <f t="shared" si="150"/>
        <v>0</v>
      </c>
      <c r="X113" s="60" t="str">
        <f t="shared" si="151"/>
        <v/>
      </c>
      <c r="Z113" s="45">
        <f t="shared" si="152"/>
        <v>0</v>
      </c>
      <c r="AB113" s="64" t="str">
        <f t="shared" si="153"/>
        <v/>
      </c>
      <c r="AC113" s="45">
        <f t="shared" si="154"/>
        <v>0</v>
      </c>
      <c r="AD113" s="45">
        <f t="shared" si="155"/>
        <v>0</v>
      </c>
      <c r="AE113" s="85">
        <f t="shared" si="156"/>
        <v>152</v>
      </c>
      <c r="AF113" s="85">
        <f t="shared" si="157"/>
        <v>0</v>
      </c>
      <c r="AG113" s="48"/>
      <c r="AI113" s="45">
        <f t="shared" si="158"/>
        <v>0</v>
      </c>
      <c r="AK113" s="45">
        <f t="shared" si="159"/>
        <v>0</v>
      </c>
    </row>
    <row r="114" spans="1:37" x14ac:dyDescent="0.2">
      <c r="A114" s="67" t="s">
        <v>242</v>
      </c>
      <c r="B114" s="55" t="s">
        <v>199</v>
      </c>
      <c r="C114" s="55" t="s">
        <v>198</v>
      </c>
      <c r="D114" s="121" t="s">
        <v>227</v>
      </c>
      <c r="E114" s="87">
        <v>154</v>
      </c>
      <c r="F114" s="86">
        <v>1</v>
      </c>
      <c r="G114" s="86">
        <v>1</v>
      </c>
      <c r="H114" s="86">
        <v>1</v>
      </c>
      <c r="I114" s="136">
        <v>1.05</v>
      </c>
      <c r="J114" s="86">
        <v>1</v>
      </c>
      <c r="K114" s="45">
        <f t="shared" si="144"/>
        <v>162</v>
      </c>
      <c r="L114" s="56" t="s">
        <v>193</v>
      </c>
      <c r="N114" s="45">
        <f t="shared" si="145"/>
        <v>0</v>
      </c>
      <c r="O114" s="58" t="str">
        <f t="shared" si="146"/>
        <v/>
      </c>
      <c r="P114" s="45">
        <f t="shared" si="147"/>
        <v>0</v>
      </c>
      <c r="S114" s="45">
        <f t="shared" si="149"/>
        <v>0</v>
      </c>
      <c r="W114" s="45">
        <f t="shared" si="150"/>
        <v>0</v>
      </c>
      <c r="X114" s="60" t="str">
        <f t="shared" si="151"/>
        <v/>
      </c>
      <c r="Z114" s="45">
        <f t="shared" si="152"/>
        <v>0</v>
      </c>
      <c r="AB114" s="64" t="str">
        <f t="shared" si="153"/>
        <v/>
      </c>
      <c r="AC114" s="45">
        <f t="shared" si="154"/>
        <v>0</v>
      </c>
      <c r="AD114" s="45">
        <f t="shared" si="155"/>
        <v>0</v>
      </c>
      <c r="AE114" s="85">
        <f t="shared" si="156"/>
        <v>162</v>
      </c>
      <c r="AF114" s="85">
        <f t="shared" si="157"/>
        <v>0</v>
      </c>
      <c r="AG114" s="48"/>
      <c r="AI114" s="45">
        <f t="shared" si="158"/>
        <v>0</v>
      </c>
      <c r="AK114" s="45">
        <f t="shared" si="159"/>
        <v>0</v>
      </c>
    </row>
    <row r="115" spans="1:37" x14ac:dyDescent="0.2">
      <c r="A115" s="67" t="s">
        <v>242</v>
      </c>
      <c r="B115" s="55" t="s">
        <v>250</v>
      </c>
      <c r="C115" s="55" t="s">
        <v>194</v>
      </c>
      <c r="D115" s="121" t="s">
        <v>251</v>
      </c>
      <c r="E115" s="87">
        <v>33</v>
      </c>
      <c r="F115" s="86">
        <v>1</v>
      </c>
      <c r="G115" s="139">
        <v>1</v>
      </c>
      <c r="H115" s="86">
        <v>2</v>
      </c>
      <c r="I115" s="136">
        <v>1.05</v>
      </c>
      <c r="J115" s="139">
        <v>1.33</v>
      </c>
      <c r="K115" s="45">
        <f t="shared" si="144"/>
        <v>93</v>
      </c>
      <c r="L115" s="56" t="s">
        <v>193</v>
      </c>
      <c r="N115" s="45">
        <f t="shared" si="145"/>
        <v>0</v>
      </c>
      <c r="O115" s="58" t="str">
        <f t="shared" si="146"/>
        <v/>
      </c>
      <c r="P115" s="45">
        <f t="shared" si="147"/>
        <v>0</v>
      </c>
      <c r="Q115" s="58" t="str">
        <f>IF(ROUND(N115*P$2,0)&lt;&gt;P115,"E","")</f>
        <v/>
      </c>
      <c r="S115" s="45">
        <f t="shared" si="149"/>
        <v>0</v>
      </c>
      <c r="T115" s="60" t="str">
        <f>IF(R115&gt;0,IF(ROUND(K115*R115,0)&lt;&gt;S115,"E",""),"")</f>
        <v/>
      </c>
      <c r="W115" s="45">
        <f t="shared" si="150"/>
        <v>0</v>
      </c>
      <c r="X115" s="60" t="str">
        <f t="shared" si="151"/>
        <v/>
      </c>
      <c r="Z115" s="45">
        <f t="shared" si="152"/>
        <v>0</v>
      </c>
      <c r="AB115" s="64" t="str">
        <f t="shared" si="153"/>
        <v/>
      </c>
      <c r="AC115" s="45">
        <f t="shared" si="154"/>
        <v>0</v>
      </c>
      <c r="AD115" s="45">
        <f t="shared" si="155"/>
        <v>0</v>
      </c>
      <c r="AE115" s="85">
        <f t="shared" si="156"/>
        <v>93</v>
      </c>
      <c r="AF115" s="85">
        <f t="shared" si="157"/>
        <v>0</v>
      </c>
      <c r="AG115" s="48"/>
      <c r="AI115" s="45">
        <f t="shared" si="158"/>
        <v>0</v>
      </c>
      <c r="AK115" s="45">
        <f t="shared" si="159"/>
        <v>0</v>
      </c>
    </row>
    <row r="116" spans="1:37" x14ac:dyDescent="0.2">
      <c r="D116" s="121"/>
      <c r="G116" s="139"/>
      <c r="J116" s="139"/>
      <c r="K116" s="155"/>
      <c r="N116" s="45"/>
      <c r="AB116" s="64"/>
      <c r="AC116" s="45"/>
      <c r="AD116" s="45"/>
      <c r="AE116" s="85"/>
      <c r="AF116" s="85"/>
      <c r="AG116" s="48"/>
    </row>
    <row r="117" spans="1:37" x14ac:dyDescent="0.2">
      <c r="D117" s="153" t="s">
        <v>340</v>
      </c>
      <c r="E117" s="102">
        <f>SUM(K81:K115)-SUM(K117:K122)</f>
        <v>0</v>
      </c>
      <c r="G117" s="139"/>
      <c r="H117" s="2" t="s">
        <v>345</v>
      </c>
      <c r="J117" s="146" t="s">
        <v>334</v>
      </c>
      <c r="K117" s="100">
        <f>K89+K90</f>
        <v>439</v>
      </c>
      <c r="L117" s="95" t="s">
        <v>193</v>
      </c>
      <c r="N117" s="45">
        <f t="shared" ref="N117:N122" si="163">ROUND(K117*M117,0)</f>
        <v>0</v>
      </c>
      <c r="O117" s="123" t="str">
        <f t="shared" ref="O117:O122" si="164">IF(M117&gt;0,IF(ROUND(K117*M117,0)&lt;&gt;N117,"E",""),"")</f>
        <v/>
      </c>
      <c r="P117" s="45">
        <f t="shared" ref="P117:P122" si="165">ROUND($P$2*N117,0)</f>
        <v>0</v>
      </c>
      <c r="Q117" s="123" t="str">
        <f t="shared" ref="Q117:Q122" si="166">IF(ROUND(N117*P$2,0)&lt;&gt;P117,"E","")</f>
        <v/>
      </c>
      <c r="S117" s="45">
        <f t="shared" ref="S117:S122" si="167">ROUND(K117*R117,0)</f>
        <v>0</v>
      </c>
      <c r="T117" s="102" t="str">
        <f t="shared" ref="T117:T118" si="168">IF(R117&gt;0,IF(ROUND(K117*R117,0)&lt;&gt;S117,"E",""),"")</f>
        <v/>
      </c>
      <c r="W117" s="45">
        <f t="shared" ref="W117:W122" si="169">ROUND(K117*V117,0)</f>
        <v>0</v>
      </c>
      <c r="X117" s="60" t="str">
        <f t="shared" ref="X117:X122" si="170">IF(V117&gt;0,IF(ROUND(K117*V117,0)&lt;&gt;W117,"E",""),"")</f>
        <v/>
      </c>
      <c r="Z117" s="45">
        <f t="shared" ref="Z117:Z122" si="171">ROUND(SUM(P117+S117+U117+W117,0),2)</f>
        <v>0</v>
      </c>
      <c r="AB117" s="64" t="str">
        <f t="shared" ref="AB117:AB122" si="172">IF(ROUND(P117+S117+U117+W117,2)&lt;&gt;Z117,"E","")</f>
        <v/>
      </c>
      <c r="AC117" s="45">
        <f t="shared" ref="AC117:AC122" si="173">IF($Z$2&gt;0,((Z117/$Z$2)*$AC$2),0)</f>
        <v>0</v>
      </c>
      <c r="AD117" s="45">
        <f t="shared" ref="AD117:AD122" si="174">Z117+AC117</f>
        <v>0</v>
      </c>
      <c r="AE117" s="85">
        <f t="shared" ref="AE117:AE122" si="175">K117</f>
        <v>439</v>
      </c>
      <c r="AF117" s="85">
        <f t="shared" ref="AF117:AF122" si="176">IF(AE117&gt;0,AD117/AE117,0)</f>
        <v>0</v>
      </c>
      <c r="AG117" s="48"/>
      <c r="AI117" s="45">
        <f t="shared" ref="AI117:AI122" si="177">ROUND(K117*AH117,0)</f>
        <v>0</v>
      </c>
      <c r="AK117" s="45">
        <f t="shared" ref="AK117:AK122" si="178">ROUND(AI117*AJ117*0.01,0)</f>
        <v>0</v>
      </c>
    </row>
    <row r="118" spans="1:37" x14ac:dyDescent="0.2">
      <c r="D118" s="121"/>
      <c r="J118" s="146" t="s">
        <v>335</v>
      </c>
      <c r="K118" s="100">
        <f>SUM(K108:K114)</f>
        <v>1990</v>
      </c>
      <c r="L118" s="95" t="s">
        <v>193</v>
      </c>
      <c r="N118" s="45">
        <f t="shared" si="163"/>
        <v>0</v>
      </c>
      <c r="O118" s="58" t="str">
        <f t="shared" si="164"/>
        <v/>
      </c>
      <c r="P118" s="45">
        <f t="shared" si="165"/>
        <v>0</v>
      </c>
      <c r="Q118" s="58" t="str">
        <f t="shared" si="166"/>
        <v/>
      </c>
      <c r="S118" s="45">
        <f t="shared" si="167"/>
        <v>0</v>
      </c>
      <c r="T118" s="60" t="str">
        <f t="shared" si="168"/>
        <v/>
      </c>
      <c r="W118" s="45">
        <f t="shared" si="169"/>
        <v>0</v>
      </c>
      <c r="X118" s="60" t="str">
        <f t="shared" si="170"/>
        <v/>
      </c>
      <c r="Z118" s="45">
        <f t="shared" si="171"/>
        <v>0</v>
      </c>
      <c r="AB118" s="64" t="str">
        <f t="shared" si="172"/>
        <v/>
      </c>
      <c r="AC118" s="45">
        <f t="shared" si="173"/>
        <v>0</v>
      </c>
      <c r="AD118" s="45">
        <f t="shared" si="174"/>
        <v>0</v>
      </c>
      <c r="AE118" s="85">
        <f t="shared" si="175"/>
        <v>1990</v>
      </c>
      <c r="AF118" s="85">
        <f t="shared" si="176"/>
        <v>0</v>
      </c>
      <c r="AG118" s="48"/>
      <c r="AI118" s="45">
        <f t="shared" si="177"/>
        <v>0</v>
      </c>
      <c r="AK118" s="45">
        <f t="shared" si="178"/>
        <v>0</v>
      </c>
    </row>
    <row r="119" spans="1:37" x14ac:dyDescent="0.2">
      <c r="D119" s="121"/>
      <c r="G119" s="139"/>
      <c r="J119" s="146" t="s">
        <v>336</v>
      </c>
      <c r="K119" s="100">
        <f>SUM(K82:K88)</f>
        <v>12221</v>
      </c>
      <c r="L119" s="95" t="s">
        <v>193</v>
      </c>
      <c r="N119" s="45">
        <f t="shared" si="163"/>
        <v>0</v>
      </c>
      <c r="O119" s="123" t="str">
        <f t="shared" si="164"/>
        <v/>
      </c>
      <c r="P119" s="45">
        <f t="shared" si="165"/>
        <v>0</v>
      </c>
      <c r="Q119" s="123" t="str">
        <f t="shared" si="166"/>
        <v/>
      </c>
      <c r="S119" s="45">
        <f t="shared" si="167"/>
        <v>0</v>
      </c>
      <c r="T119" s="102"/>
      <c r="W119" s="45">
        <f t="shared" si="169"/>
        <v>0</v>
      </c>
      <c r="X119" s="60" t="str">
        <f t="shared" si="170"/>
        <v/>
      </c>
      <c r="Z119" s="45">
        <f t="shared" si="171"/>
        <v>0</v>
      </c>
      <c r="AB119" s="64" t="str">
        <f t="shared" si="172"/>
        <v/>
      </c>
      <c r="AC119" s="45">
        <f t="shared" si="173"/>
        <v>0</v>
      </c>
      <c r="AD119" s="45">
        <f t="shared" si="174"/>
        <v>0</v>
      </c>
      <c r="AE119" s="85">
        <f t="shared" si="175"/>
        <v>12221</v>
      </c>
      <c r="AF119" s="85">
        <f t="shared" si="176"/>
        <v>0</v>
      </c>
      <c r="AG119" s="48"/>
      <c r="AI119" s="45">
        <f t="shared" si="177"/>
        <v>0</v>
      </c>
      <c r="AK119" s="45">
        <f t="shared" si="178"/>
        <v>0</v>
      </c>
    </row>
    <row r="120" spans="1:37" x14ac:dyDescent="0.2">
      <c r="D120" s="121"/>
      <c r="G120" s="139"/>
      <c r="J120" s="146" t="s">
        <v>337</v>
      </c>
      <c r="K120" s="100">
        <f>SUM(K91:K107)</f>
        <v>23042</v>
      </c>
      <c r="L120" s="95" t="s">
        <v>193</v>
      </c>
      <c r="N120" s="45">
        <f t="shared" si="163"/>
        <v>0</v>
      </c>
      <c r="O120" s="123" t="str">
        <f t="shared" si="164"/>
        <v/>
      </c>
      <c r="P120" s="45">
        <f t="shared" si="165"/>
        <v>0</v>
      </c>
      <c r="Q120" s="123" t="str">
        <f t="shared" si="166"/>
        <v/>
      </c>
      <c r="S120" s="45">
        <f t="shared" si="167"/>
        <v>0</v>
      </c>
      <c r="T120" s="102" t="str">
        <f t="shared" ref="T120" si="179">IF(R120&gt;0,IF(ROUND(K120*R120,0)&lt;&gt;S120,"E",""),"")</f>
        <v/>
      </c>
      <c r="W120" s="45">
        <f t="shared" si="169"/>
        <v>0</v>
      </c>
      <c r="X120" s="60" t="str">
        <f t="shared" si="170"/>
        <v/>
      </c>
      <c r="Z120" s="45">
        <f t="shared" si="171"/>
        <v>0</v>
      </c>
      <c r="AB120" s="64" t="str">
        <f t="shared" si="172"/>
        <v/>
      </c>
      <c r="AC120" s="45">
        <f t="shared" si="173"/>
        <v>0</v>
      </c>
      <c r="AD120" s="45">
        <f t="shared" si="174"/>
        <v>0</v>
      </c>
      <c r="AE120" s="85">
        <f t="shared" si="175"/>
        <v>23042</v>
      </c>
      <c r="AF120" s="85">
        <f t="shared" si="176"/>
        <v>0</v>
      </c>
      <c r="AG120" s="48"/>
      <c r="AI120" s="45">
        <f t="shared" si="177"/>
        <v>0</v>
      </c>
      <c r="AK120" s="45">
        <f t="shared" si="178"/>
        <v>0</v>
      </c>
    </row>
    <row r="121" spans="1:37" x14ac:dyDescent="0.2">
      <c r="D121" s="121"/>
      <c r="G121" s="139"/>
      <c r="J121" s="146" t="s">
        <v>341</v>
      </c>
      <c r="K121" s="100">
        <f>K115</f>
        <v>93</v>
      </c>
      <c r="L121" s="95" t="s">
        <v>193</v>
      </c>
      <c r="N121" s="45">
        <f t="shared" si="163"/>
        <v>0</v>
      </c>
      <c r="O121" s="123" t="str">
        <f t="shared" si="164"/>
        <v/>
      </c>
      <c r="P121" s="45">
        <f t="shared" si="165"/>
        <v>0</v>
      </c>
      <c r="Q121" s="123" t="str">
        <f t="shared" si="166"/>
        <v/>
      </c>
      <c r="S121" s="45">
        <f t="shared" si="167"/>
        <v>0</v>
      </c>
      <c r="T121" s="102"/>
      <c r="W121" s="45">
        <f t="shared" si="169"/>
        <v>0</v>
      </c>
      <c r="X121" s="60" t="str">
        <f t="shared" si="170"/>
        <v/>
      </c>
      <c r="Z121" s="45">
        <f t="shared" si="171"/>
        <v>0</v>
      </c>
      <c r="AB121" s="64" t="str">
        <f t="shared" si="172"/>
        <v/>
      </c>
      <c r="AC121" s="45">
        <f t="shared" si="173"/>
        <v>0</v>
      </c>
      <c r="AD121" s="45">
        <f t="shared" si="174"/>
        <v>0</v>
      </c>
      <c r="AE121" s="85">
        <f t="shared" si="175"/>
        <v>93</v>
      </c>
      <c r="AF121" s="85">
        <f t="shared" si="176"/>
        <v>0</v>
      </c>
      <c r="AG121" s="48"/>
      <c r="AI121" s="45">
        <f t="shared" si="177"/>
        <v>0</v>
      </c>
      <c r="AK121" s="45">
        <f t="shared" si="178"/>
        <v>0</v>
      </c>
    </row>
    <row r="122" spans="1:37" x14ac:dyDescent="0.2">
      <c r="D122" s="121"/>
      <c r="G122" s="139"/>
      <c r="J122" s="146" t="s">
        <v>343</v>
      </c>
      <c r="K122" s="100">
        <f>K81</f>
        <v>693</v>
      </c>
      <c r="L122" s="95" t="s">
        <v>193</v>
      </c>
      <c r="N122" s="45">
        <f t="shared" si="163"/>
        <v>0</v>
      </c>
      <c r="O122" s="123" t="str">
        <f t="shared" si="164"/>
        <v/>
      </c>
      <c r="P122" s="45">
        <f t="shared" si="165"/>
        <v>0</v>
      </c>
      <c r="Q122" s="123" t="str">
        <f t="shared" si="166"/>
        <v/>
      </c>
      <c r="S122" s="45">
        <f t="shared" si="167"/>
        <v>0</v>
      </c>
      <c r="T122" s="102" t="str">
        <f t="shared" ref="T122" si="180">IF(R122&gt;0,IF(ROUND(K122*R122,0)&lt;&gt;S122,"E",""),"")</f>
        <v/>
      </c>
      <c r="W122" s="45">
        <f t="shared" si="169"/>
        <v>0</v>
      </c>
      <c r="X122" s="60" t="str">
        <f t="shared" si="170"/>
        <v/>
      </c>
      <c r="Z122" s="45">
        <f t="shared" si="171"/>
        <v>0</v>
      </c>
      <c r="AB122" s="64" t="str">
        <f t="shared" si="172"/>
        <v/>
      </c>
      <c r="AC122" s="45">
        <f t="shared" si="173"/>
        <v>0</v>
      </c>
      <c r="AD122" s="45">
        <f t="shared" si="174"/>
        <v>0</v>
      </c>
      <c r="AE122" s="85">
        <f t="shared" si="175"/>
        <v>693</v>
      </c>
      <c r="AF122" s="85">
        <f t="shared" si="176"/>
        <v>0</v>
      </c>
      <c r="AG122" s="48"/>
      <c r="AI122" s="45">
        <f t="shared" si="177"/>
        <v>0</v>
      </c>
      <c r="AK122" s="45">
        <f t="shared" si="178"/>
        <v>0</v>
      </c>
    </row>
    <row r="123" spans="1:37" x14ac:dyDescent="0.2">
      <c r="D123" s="121"/>
      <c r="G123" s="139"/>
      <c r="J123" s="139"/>
      <c r="N123" s="45"/>
      <c r="AB123" s="64"/>
      <c r="AC123" s="45"/>
      <c r="AD123" s="45"/>
      <c r="AE123" s="85"/>
      <c r="AF123" s="85"/>
      <c r="AG123" s="48"/>
    </row>
    <row r="124" spans="1:37" x14ac:dyDescent="0.2">
      <c r="A124" s="67" t="s">
        <v>264</v>
      </c>
      <c r="B124" s="55" t="s">
        <v>266</v>
      </c>
      <c r="C124" s="55" t="s">
        <v>194</v>
      </c>
      <c r="D124" s="121" t="s">
        <v>267</v>
      </c>
      <c r="E124" s="87">
        <v>30</v>
      </c>
      <c r="F124" s="86">
        <v>1</v>
      </c>
      <c r="G124" s="139">
        <v>1</v>
      </c>
      <c r="H124" s="86">
        <v>23</v>
      </c>
      <c r="I124" s="136">
        <v>1.05</v>
      </c>
      <c r="J124" s="139">
        <v>2</v>
      </c>
      <c r="K124" s="45">
        <f t="shared" ref="K124:K157" si="181">ROUNDUP(J124*I124*H124*G124*F124*E124,0)</f>
        <v>1449</v>
      </c>
      <c r="L124" s="56" t="s">
        <v>193</v>
      </c>
      <c r="N124" s="45">
        <f t="shared" ref="N124:N157" si="182">ROUND(K124*M124,0)</f>
        <v>0</v>
      </c>
      <c r="O124" s="58" t="str">
        <f t="shared" ref="O124:O157" si="183">IF(M124&gt;0,IF(ROUND(K124*M124,0)&lt;&gt;N124,"E",""),"")</f>
        <v/>
      </c>
      <c r="P124" s="45">
        <f t="shared" ref="P124:P157" si="184">ROUND($P$2*N124,0)</f>
        <v>0</v>
      </c>
      <c r="Q124" s="58" t="str">
        <f t="shared" ref="Q124:Q157" si="185">IF(ROUND(N124*P$2,0)&lt;&gt;P124,"E","")</f>
        <v/>
      </c>
      <c r="S124" s="45">
        <f t="shared" ref="S124:S157" si="186">ROUND(K124*R124,0)</f>
        <v>0</v>
      </c>
      <c r="T124" s="60" t="str">
        <f t="shared" ref="T124:T148" si="187">IF(R124&gt;0,IF(ROUND(K124*R124,0)&lt;&gt;S124,"E",""),"")</f>
        <v/>
      </c>
      <c r="W124" s="45">
        <f t="shared" ref="W124:W157" si="188">ROUND(K124*V124,0)</f>
        <v>0</v>
      </c>
      <c r="X124" s="60" t="str">
        <f t="shared" ref="X124:X157" si="189">IF(V124&gt;0,IF(ROUND(K124*V124,0)&lt;&gt;W124,"E",""),"")</f>
        <v/>
      </c>
      <c r="Z124" s="45">
        <f t="shared" ref="Z124:Z157" si="190">ROUND(SUM(P124+S124+U124+W124,0),2)</f>
        <v>0</v>
      </c>
      <c r="AB124" s="64" t="str">
        <f t="shared" ref="AB124:AB157" si="191">IF(ROUND(P124+S124+U124+W124,2)&lt;&gt;Z124,"E","")</f>
        <v/>
      </c>
      <c r="AC124" s="45">
        <f t="shared" ref="AC124:AC157" si="192">IF($Z$2&gt;0,((Z124/$Z$2)*$AC$2),0)</f>
        <v>0</v>
      </c>
      <c r="AD124" s="45">
        <f t="shared" ref="AD124:AD157" si="193">Z124+AC124</f>
        <v>0</v>
      </c>
      <c r="AE124" s="85">
        <f t="shared" ref="AE124:AE157" si="194">K124</f>
        <v>1449</v>
      </c>
      <c r="AF124" s="85">
        <f t="shared" ref="AF124:AF157" si="195">IF(AE124&gt;0,AD124/AE124,0)</f>
        <v>0</v>
      </c>
      <c r="AG124" s="48"/>
      <c r="AI124" s="45">
        <f t="shared" ref="AI124:AI157" si="196">ROUND(K124*AH124,0)</f>
        <v>0</v>
      </c>
      <c r="AK124" s="45">
        <f t="shared" ref="AK124:AK157" si="197">ROUND(AI124*AJ124*0.01,0)</f>
        <v>0</v>
      </c>
    </row>
    <row r="125" spans="1:37" x14ac:dyDescent="0.2">
      <c r="A125" s="67" t="s">
        <v>264</v>
      </c>
      <c r="B125" s="55" t="s">
        <v>206</v>
      </c>
      <c r="C125" s="55" t="s">
        <v>194</v>
      </c>
      <c r="D125" s="121" t="s">
        <v>216</v>
      </c>
      <c r="E125" s="87">
        <v>1</v>
      </c>
      <c r="F125" s="86">
        <v>9</v>
      </c>
      <c r="G125" s="139">
        <v>1</v>
      </c>
      <c r="H125" s="86">
        <v>782</v>
      </c>
      <c r="I125" s="136">
        <v>1.05</v>
      </c>
      <c r="J125" s="139">
        <v>0.67</v>
      </c>
      <c r="K125" s="45">
        <f t="shared" si="181"/>
        <v>4952</v>
      </c>
      <c r="L125" s="56" t="s">
        <v>193</v>
      </c>
      <c r="N125" s="45">
        <f t="shared" si="182"/>
        <v>0</v>
      </c>
      <c r="O125" s="58" t="str">
        <f t="shared" si="183"/>
        <v/>
      </c>
      <c r="P125" s="45">
        <f t="shared" si="184"/>
        <v>0</v>
      </c>
      <c r="Q125" s="58" t="str">
        <f t="shared" si="185"/>
        <v/>
      </c>
      <c r="S125" s="45">
        <f t="shared" si="186"/>
        <v>0</v>
      </c>
      <c r="T125" s="60" t="str">
        <f t="shared" si="187"/>
        <v/>
      </c>
      <c r="W125" s="45">
        <f t="shared" si="188"/>
        <v>0</v>
      </c>
      <c r="X125" s="60" t="str">
        <f t="shared" si="189"/>
        <v/>
      </c>
      <c r="Z125" s="45">
        <f t="shared" si="190"/>
        <v>0</v>
      </c>
      <c r="AB125" s="64" t="str">
        <f t="shared" si="191"/>
        <v/>
      </c>
      <c r="AC125" s="45">
        <f t="shared" si="192"/>
        <v>0</v>
      </c>
      <c r="AD125" s="45">
        <f t="shared" si="193"/>
        <v>0</v>
      </c>
      <c r="AE125" s="85">
        <f t="shared" si="194"/>
        <v>4952</v>
      </c>
      <c r="AF125" s="85">
        <f t="shared" si="195"/>
        <v>0</v>
      </c>
      <c r="AG125" s="48"/>
      <c r="AI125" s="45">
        <f t="shared" si="196"/>
        <v>0</v>
      </c>
      <c r="AK125" s="45">
        <f t="shared" si="197"/>
        <v>0</v>
      </c>
    </row>
    <row r="126" spans="1:37" x14ac:dyDescent="0.2">
      <c r="A126" s="67" t="s">
        <v>264</v>
      </c>
      <c r="B126" s="55" t="s">
        <v>206</v>
      </c>
      <c r="C126" s="55" t="s">
        <v>194</v>
      </c>
      <c r="D126" s="121" t="s">
        <v>207</v>
      </c>
      <c r="E126" s="87">
        <v>20</v>
      </c>
      <c r="F126" s="86">
        <v>1</v>
      </c>
      <c r="G126" s="86">
        <v>1</v>
      </c>
      <c r="H126" s="86">
        <v>1</v>
      </c>
      <c r="I126" s="136">
        <v>1.05</v>
      </c>
      <c r="J126" s="86">
        <v>0.67</v>
      </c>
      <c r="K126" s="45">
        <f t="shared" si="181"/>
        <v>15</v>
      </c>
      <c r="L126" s="56" t="s">
        <v>193</v>
      </c>
      <c r="N126" s="45">
        <f t="shared" si="182"/>
        <v>0</v>
      </c>
      <c r="O126" s="58" t="str">
        <f t="shared" si="183"/>
        <v/>
      </c>
      <c r="P126" s="45">
        <f t="shared" si="184"/>
        <v>0</v>
      </c>
      <c r="Q126" s="58" t="str">
        <f t="shared" si="185"/>
        <v/>
      </c>
      <c r="S126" s="45">
        <f t="shared" si="186"/>
        <v>0</v>
      </c>
      <c r="T126" s="60" t="str">
        <f t="shared" si="187"/>
        <v/>
      </c>
      <c r="W126" s="45">
        <f t="shared" si="188"/>
        <v>0</v>
      </c>
      <c r="X126" s="60" t="str">
        <f t="shared" si="189"/>
        <v/>
      </c>
      <c r="Z126" s="45">
        <f t="shared" si="190"/>
        <v>0</v>
      </c>
      <c r="AB126" s="64" t="str">
        <f t="shared" si="191"/>
        <v/>
      </c>
      <c r="AC126" s="45">
        <f t="shared" si="192"/>
        <v>0</v>
      </c>
      <c r="AD126" s="45">
        <f t="shared" si="193"/>
        <v>0</v>
      </c>
      <c r="AE126" s="85">
        <f t="shared" si="194"/>
        <v>15</v>
      </c>
      <c r="AF126" s="85">
        <f t="shared" si="195"/>
        <v>0</v>
      </c>
      <c r="AG126" s="48"/>
      <c r="AI126" s="45">
        <f t="shared" si="196"/>
        <v>0</v>
      </c>
      <c r="AK126" s="45">
        <f t="shared" si="197"/>
        <v>0</v>
      </c>
    </row>
    <row r="127" spans="1:37" x14ac:dyDescent="0.2">
      <c r="A127" s="67" t="s">
        <v>264</v>
      </c>
      <c r="B127" s="55" t="s">
        <v>206</v>
      </c>
      <c r="C127" s="55" t="s">
        <v>194</v>
      </c>
      <c r="D127" s="121" t="s">
        <v>208</v>
      </c>
      <c r="E127" s="87">
        <v>1</v>
      </c>
      <c r="F127" s="86">
        <v>9</v>
      </c>
      <c r="G127" s="139">
        <v>1</v>
      </c>
      <c r="H127" s="86">
        <v>20</v>
      </c>
      <c r="I127" s="136">
        <v>1.05</v>
      </c>
      <c r="J127" s="139">
        <v>0.67</v>
      </c>
      <c r="K127" s="45">
        <f t="shared" si="181"/>
        <v>127</v>
      </c>
      <c r="L127" s="56" t="s">
        <v>193</v>
      </c>
      <c r="N127" s="45">
        <f t="shared" si="182"/>
        <v>0</v>
      </c>
      <c r="O127" s="58" t="str">
        <f t="shared" si="183"/>
        <v/>
      </c>
      <c r="P127" s="45">
        <f t="shared" si="184"/>
        <v>0</v>
      </c>
      <c r="Q127" s="58" t="str">
        <f t="shared" si="185"/>
        <v/>
      </c>
      <c r="S127" s="45">
        <f t="shared" si="186"/>
        <v>0</v>
      </c>
      <c r="T127" s="60" t="str">
        <f t="shared" si="187"/>
        <v/>
      </c>
      <c r="W127" s="45">
        <f t="shared" si="188"/>
        <v>0</v>
      </c>
      <c r="X127" s="60" t="str">
        <f t="shared" si="189"/>
        <v/>
      </c>
      <c r="Z127" s="45">
        <f t="shared" si="190"/>
        <v>0</v>
      </c>
      <c r="AB127" s="64" t="str">
        <f t="shared" si="191"/>
        <v/>
      </c>
      <c r="AC127" s="45">
        <f t="shared" si="192"/>
        <v>0</v>
      </c>
      <c r="AD127" s="45">
        <f t="shared" si="193"/>
        <v>0</v>
      </c>
      <c r="AE127" s="85">
        <f t="shared" si="194"/>
        <v>127</v>
      </c>
      <c r="AF127" s="85">
        <f t="shared" si="195"/>
        <v>0</v>
      </c>
      <c r="AG127" s="48"/>
      <c r="AI127" s="45">
        <f t="shared" si="196"/>
        <v>0</v>
      </c>
      <c r="AK127" s="45">
        <f t="shared" si="197"/>
        <v>0</v>
      </c>
    </row>
    <row r="128" spans="1:37" x14ac:dyDescent="0.2">
      <c r="A128" s="67" t="s">
        <v>264</v>
      </c>
      <c r="B128" s="55" t="s">
        <v>206</v>
      </c>
      <c r="C128" s="55" t="s">
        <v>194</v>
      </c>
      <c r="D128" s="121" t="s">
        <v>209</v>
      </c>
      <c r="E128" s="87">
        <v>20</v>
      </c>
      <c r="F128" s="86">
        <v>1</v>
      </c>
      <c r="G128" s="139">
        <v>1</v>
      </c>
      <c r="H128" s="86">
        <v>2</v>
      </c>
      <c r="I128" s="136">
        <v>1.05</v>
      </c>
      <c r="J128" s="139">
        <v>0.67</v>
      </c>
      <c r="K128" s="45">
        <f t="shared" si="181"/>
        <v>29</v>
      </c>
      <c r="L128" s="56" t="s">
        <v>193</v>
      </c>
      <c r="N128" s="45">
        <f t="shared" si="182"/>
        <v>0</v>
      </c>
      <c r="O128" s="58" t="str">
        <f t="shared" si="183"/>
        <v/>
      </c>
      <c r="P128" s="45">
        <f t="shared" si="184"/>
        <v>0</v>
      </c>
      <c r="Q128" s="58" t="str">
        <f t="shared" si="185"/>
        <v/>
      </c>
      <c r="S128" s="45">
        <f t="shared" si="186"/>
        <v>0</v>
      </c>
      <c r="T128" s="60" t="str">
        <f t="shared" si="187"/>
        <v/>
      </c>
      <c r="W128" s="45">
        <f t="shared" si="188"/>
        <v>0</v>
      </c>
      <c r="X128" s="60" t="str">
        <f t="shared" si="189"/>
        <v/>
      </c>
      <c r="Z128" s="45">
        <f t="shared" si="190"/>
        <v>0</v>
      </c>
      <c r="AB128" s="64" t="str">
        <f t="shared" si="191"/>
        <v/>
      </c>
      <c r="AC128" s="45">
        <f t="shared" si="192"/>
        <v>0</v>
      </c>
      <c r="AD128" s="45">
        <f t="shared" si="193"/>
        <v>0</v>
      </c>
      <c r="AE128" s="85">
        <f t="shared" si="194"/>
        <v>29</v>
      </c>
      <c r="AF128" s="85">
        <f t="shared" si="195"/>
        <v>0</v>
      </c>
      <c r="AG128" s="48"/>
      <c r="AI128" s="45">
        <f t="shared" si="196"/>
        <v>0</v>
      </c>
      <c r="AK128" s="45">
        <f t="shared" si="197"/>
        <v>0</v>
      </c>
    </row>
    <row r="129" spans="1:37" x14ac:dyDescent="0.2">
      <c r="A129" s="67" t="s">
        <v>264</v>
      </c>
      <c r="B129" s="55" t="s">
        <v>206</v>
      </c>
      <c r="C129" s="55" t="s">
        <v>194</v>
      </c>
      <c r="D129" s="121" t="s">
        <v>221</v>
      </c>
      <c r="E129" s="87">
        <v>1261</v>
      </c>
      <c r="F129" s="86">
        <v>1</v>
      </c>
      <c r="G129" s="86">
        <v>1</v>
      </c>
      <c r="H129" s="86">
        <v>1</v>
      </c>
      <c r="I129" s="136">
        <v>1.05</v>
      </c>
      <c r="J129" s="86">
        <v>0.67</v>
      </c>
      <c r="K129" s="45">
        <f t="shared" si="181"/>
        <v>888</v>
      </c>
      <c r="L129" s="56" t="s">
        <v>193</v>
      </c>
      <c r="M129" s="122"/>
      <c r="N129" s="45">
        <f t="shared" si="182"/>
        <v>0</v>
      </c>
      <c r="O129" s="58" t="str">
        <f t="shared" si="183"/>
        <v/>
      </c>
      <c r="P129" s="45">
        <f t="shared" si="184"/>
        <v>0</v>
      </c>
      <c r="Q129" s="58" t="str">
        <f t="shared" si="185"/>
        <v/>
      </c>
      <c r="S129" s="45">
        <f t="shared" si="186"/>
        <v>0</v>
      </c>
      <c r="T129" s="60" t="str">
        <f t="shared" si="187"/>
        <v/>
      </c>
      <c r="W129" s="45">
        <f t="shared" si="188"/>
        <v>0</v>
      </c>
      <c r="X129" s="60" t="str">
        <f t="shared" si="189"/>
        <v/>
      </c>
      <c r="Z129" s="45">
        <f t="shared" si="190"/>
        <v>0</v>
      </c>
      <c r="AB129" s="64" t="str">
        <f t="shared" si="191"/>
        <v/>
      </c>
      <c r="AC129" s="45">
        <f t="shared" si="192"/>
        <v>0</v>
      </c>
      <c r="AD129" s="45">
        <f t="shared" si="193"/>
        <v>0</v>
      </c>
      <c r="AE129" s="85">
        <f t="shared" si="194"/>
        <v>888</v>
      </c>
      <c r="AF129" s="85">
        <f t="shared" si="195"/>
        <v>0</v>
      </c>
      <c r="AG129" s="48"/>
      <c r="AI129" s="45">
        <f t="shared" si="196"/>
        <v>0</v>
      </c>
      <c r="AK129" s="45">
        <f t="shared" si="197"/>
        <v>0</v>
      </c>
    </row>
    <row r="130" spans="1:37" x14ac:dyDescent="0.2">
      <c r="A130" s="67" t="s">
        <v>264</v>
      </c>
      <c r="B130" s="55" t="s">
        <v>206</v>
      </c>
      <c r="C130" s="55" t="s">
        <v>194</v>
      </c>
      <c r="D130" s="121" t="s">
        <v>222</v>
      </c>
      <c r="E130" s="87">
        <v>1</v>
      </c>
      <c r="F130" s="86">
        <v>9</v>
      </c>
      <c r="G130" s="139">
        <v>1</v>
      </c>
      <c r="H130" s="86">
        <v>1261</v>
      </c>
      <c r="I130" s="136">
        <v>1.05</v>
      </c>
      <c r="J130" s="139">
        <v>0.67</v>
      </c>
      <c r="K130" s="45">
        <f t="shared" si="181"/>
        <v>7985</v>
      </c>
      <c r="L130" s="56" t="s">
        <v>193</v>
      </c>
      <c r="N130" s="45">
        <f t="shared" si="182"/>
        <v>0</v>
      </c>
      <c r="O130" s="58" t="str">
        <f t="shared" si="183"/>
        <v/>
      </c>
      <c r="P130" s="45">
        <f t="shared" si="184"/>
        <v>0</v>
      </c>
      <c r="Q130" s="58" t="str">
        <f t="shared" si="185"/>
        <v/>
      </c>
      <c r="S130" s="45">
        <f t="shared" si="186"/>
        <v>0</v>
      </c>
      <c r="T130" s="60" t="str">
        <f t="shared" si="187"/>
        <v/>
      </c>
      <c r="W130" s="45">
        <f t="shared" si="188"/>
        <v>0</v>
      </c>
      <c r="X130" s="60" t="str">
        <f t="shared" si="189"/>
        <v/>
      </c>
      <c r="Z130" s="45">
        <f t="shared" si="190"/>
        <v>0</v>
      </c>
      <c r="AB130" s="64" t="str">
        <f t="shared" si="191"/>
        <v/>
      </c>
      <c r="AC130" s="45">
        <f t="shared" si="192"/>
        <v>0</v>
      </c>
      <c r="AD130" s="45">
        <f t="shared" si="193"/>
        <v>0</v>
      </c>
      <c r="AE130" s="85">
        <f t="shared" si="194"/>
        <v>7985</v>
      </c>
      <c r="AF130" s="85">
        <f t="shared" si="195"/>
        <v>0</v>
      </c>
      <c r="AG130" s="48"/>
      <c r="AI130" s="45">
        <f t="shared" si="196"/>
        <v>0</v>
      </c>
      <c r="AK130" s="45">
        <f t="shared" si="197"/>
        <v>0</v>
      </c>
    </row>
    <row r="131" spans="1:37" x14ac:dyDescent="0.2">
      <c r="A131" s="67" t="s">
        <v>264</v>
      </c>
      <c r="B131" s="55" t="s">
        <v>206</v>
      </c>
      <c r="C131" s="55" t="s">
        <v>194</v>
      </c>
      <c r="D131" s="121" t="s">
        <v>223</v>
      </c>
      <c r="E131" s="87">
        <v>1261</v>
      </c>
      <c r="F131" s="86">
        <v>1</v>
      </c>
      <c r="G131" s="139">
        <v>1</v>
      </c>
      <c r="H131" s="86">
        <v>2</v>
      </c>
      <c r="I131" s="136">
        <v>1.05</v>
      </c>
      <c r="J131" s="139">
        <v>0.67</v>
      </c>
      <c r="K131" s="45">
        <f t="shared" si="181"/>
        <v>1775</v>
      </c>
      <c r="L131" s="56" t="s">
        <v>193</v>
      </c>
      <c r="N131" s="45">
        <f t="shared" si="182"/>
        <v>0</v>
      </c>
      <c r="O131" s="58" t="str">
        <f t="shared" si="183"/>
        <v/>
      </c>
      <c r="P131" s="45">
        <f t="shared" si="184"/>
        <v>0</v>
      </c>
      <c r="Q131" s="58" t="str">
        <f t="shared" si="185"/>
        <v/>
      </c>
      <c r="S131" s="45">
        <f t="shared" si="186"/>
        <v>0</v>
      </c>
      <c r="T131" s="60" t="str">
        <f t="shared" si="187"/>
        <v/>
      </c>
      <c r="W131" s="45">
        <f t="shared" si="188"/>
        <v>0</v>
      </c>
      <c r="X131" s="60" t="str">
        <f t="shared" si="189"/>
        <v/>
      </c>
      <c r="Z131" s="45">
        <f t="shared" si="190"/>
        <v>0</v>
      </c>
      <c r="AB131" s="64" t="str">
        <f t="shared" si="191"/>
        <v/>
      </c>
      <c r="AC131" s="45">
        <f t="shared" si="192"/>
        <v>0</v>
      </c>
      <c r="AD131" s="45">
        <f t="shared" si="193"/>
        <v>0</v>
      </c>
      <c r="AE131" s="85">
        <f t="shared" si="194"/>
        <v>1775</v>
      </c>
      <c r="AF131" s="85">
        <f t="shared" si="195"/>
        <v>0</v>
      </c>
      <c r="AG131" s="48"/>
      <c r="AI131" s="45">
        <f t="shared" si="196"/>
        <v>0</v>
      </c>
      <c r="AK131" s="45">
        <f t="shared" si="197"/>
        <v>0</v>
      </c>
    </row>
    <row r="132" spans="1:37" x14ac:dyDescent="0.2">
      <c r="A132" s="67" t="s">
        <v>264</v>
      </c>
      <c r="B132" s="55" t="s">
        <v>206</v>
      </c>
      <c r="C132" s="55" t="s">
        <v>194</v>
      </c>
      <c r="D132" s="121" t="s">
        <v>232</v>
      </c>
      <c r="E132" s="87">
        <v>1</v>
      </c>
      <c r="F132" s="86">
        <v>9</v>
      </c>
      <c r="G132" s="139">
        <v>1</v>
      </c>
      <c r="H132" s="86">
        <v>266</v>
      </c>
      <c r="I132" s="136">
        <v>1.05</v>
      </c>
      <c r="J132" s="139">
        <v>0.67</v>
      </c>
      <c r="K132" s="45">
        <f t="shared" si="181"/>
        <v>1685</v>
      </c>
      <c r="L132" s="56" t="s">
        <v>193</v>
      </c>
      <c r="N132" s="45">
        <f t="shared" si="182"/>
        <v>0</v>
      </c>
      <c r="O132" s="58" t="str">
        <f t="shared" si="183"/>
        <v/>
      </c>
      <c r="P132" s="45">
        <f t="shared" si="184"/>
        <v>0</v>
      </c>
      <c r="Q132" s="58" t="str">
        <f t="shared" si="185"/>
        <v/>
      </c>
      <c r="S132" s="45">
        <f t="shared" si="186"/>
        <v>0</v>
      </c>
      <c r="T132" s="60" t="str">
        <f t="shared" si="187"/>
        <v/>
      </c>
      <c r="W132" s="45">
        <f t="shared" si="188"/>
        <v>0</v>
      </c>
      <c r="X132" s="60" t="str">
        <f t="shared" si="189"/>
        <v/>
      </c>
      <c r="Z132" s="45">
        <f t="shared" si="190"/>
        <v>0</v>
      </c>
      <c r="AB132" s="64" t="str">
        <f t="shared" si="191"/>
        <v/>
      </c>
      <c r="AC132" s="45">
        <f t="shared" si="192"/>
        <v>0</v>
      </c>
      <c r="AD132" s="45">
        <f t="shared" si="193"/>
        <v>0</v>
      </c>
      <c r="AE132" s="85">
        <f t="shared" si="194"/>
        <v>1685</v>
      </c>
      <c r="AF132" s="85">
        <f t="shared" si="195"/>
        <v>0</v>
      </c>
      <c r="AG132" s="48"/>
      <c r="AI132" s="45">
        <f t="shared" si="196"/>
        <v>0</v>
      </c>
      <c r="AK132" s="45">
        <f t="shared" si="197"/>
        <v>0</v>
      </c>
    </row>
    <row r="133" spans="1:37" x14ac:dyDescent="0.2">
      <c r="A133" s="67" t="s">
        <v>264</v>
      </c>
      <c r="B133" s="55" t="s">
        <v>199</v>
      </c>
      <c r="C133" s="55" t="s">
        <v>194</v>
      </c>
      <c r="D133" s="121" t="s">
        <v>195</v>
      </c>
      <c r="E133" s="87">
        <v>890</v>
      </c>
      <c r="F133" s="86">
        <v>1</v>
      </c>
      <c r="G133" s="86">
        <v>1</v>
      </c>
      <c r="H133" s="86">
        <v>1</v>
      </c>
      <c r="I133" s="136">
        <v>1.05</v>
      </c>
      <c r="J133" s="86">
        <v>1</v>
      </c>
      <c r="K133" s="45">
        <f t="shared" si="181"/>
        <v>935</v>
      </c>
      <c r="L133" s="56" t="s">
        <v>193</v>
      </c>
      <c r="N133" s="45">
        <f t="shared" si="182"/>
        <v>0</v>
      </c>
      <c r="O133" s="58" t="str">
        <f t="shared" si="183"/>
        <v/>
      </c>
      <c r="P133" s="45">
        <f t="shared" si="184"/>
        <v>0</v>
      </c>
      <c r="Q133" s="58" t="str">
        <f t="shared" si="185"/>
        <v/>
      </c>
      <c r="S133" s="45">
        <f t="shared" si="186"/>
        <v>0</v>
      </c>
      <c r="T133" s="60" t="str">
        <f t="shared" si="187"/>
        <v/>
      </c>
      <c r="W133" s="45">
        <f t="shared" si="188"/>
        <v>0</v>
      </c>
      <c r="X133" s="60" t="str">
        <f t="shared" si="189"/>
        <v/>
      </c>
      <c r="Z133" s="45">
        <f t="shared" si="190"/>
        <v>0</v>
      </c>
      <c r="AB133" s="64" t="str">
        <f t="shared" si="191"/>
        <v/>
      </c>
      <c r="AC133" s="45">
        <f t="shared" si="192"/>
        <v>0</v>
      </c>
      <c r="AD133" s="45">
        <f t="shared" si="193"/>
        <v>0</v>
      </c>
      <c r="AE133" s="85">
        <f t="shared" si="194"/>
        <v>935</v>
      </c>
      <c r="AF133" s="85">
        <f t="shared" si="195"/>
        <v>0</v>
      </c>
      <c r="AG133" s="48"/>
      <c r="AI133" s="45">
        <f t="shared" si="196"/>
        <v>0</v>
      </c>
      <c r="AK133" s="45">
        <f t="shared" si="197"/>
        <v>0</v>
      </c>
    </row>
    <row r="134" spans="1:37" x14ac:dyDescent="0.2">
      <c r="A134" s="67" t="s">
        <v>264</v>
      </c>
      <c r="B134" s="55" t="s">
        <v>199</v>
      </c>
      <c r="C134" s="55" t="s">
        <v>194</v>
      </c>
      <c r="D134" s="121" t="s">
        <v>196</v>
      </c>
      <c r="E134" s="87">
        <v>1</v>
      </c>
      <c r="F134" s="86">
        <v>9</v>
      </c>
      <c r="G134" s="139">
        <v>1</v>
      </c>
      <c r="H134" s="86">
        <v>890</v>
      </c>
      <c r="I134" s="136">
        <v>1.05</v>
      </c>
      <c r="J134" s="139">
        <v>1</v>
      </c>
      <c r="K134" s="45">
        <f t="shared" si="181"/>
        <v>8411</v>
      </c>
      <c r="L134" s="56" t="s">
        <v>193</v>
      </c>
      <c r="N134" s="45">
        <f t="shared" si="182"/>
        <v>0</v>
      </c>
      <c r="O134" s="58" t="str">
        <f t="shared" si="183"/>
        <v/>
      </c>
      <c r="P134" s="45">
        <f t="shared" si="184"/>
        <v>0</v>
      </c>
      <c r="Q134" s="58" t="str">
        <f t="shared" si="185"/>
        <v/>
      </c>
      <c r="S134" s="45">
        <f t="shared" si="186"/>
        <v>0</v>
      </c>
      <c r="T134" s="60" t="str">
        <f t="shared" si="187"/>
        <v/>
      </c>
      <c r="W134" s="45">
        <f t="shared" si="188"/>
        <v>0</v>
      </c>
      <c r="X134" s="60" t="str">
        <f t="shared" si="189"/>
        <v/>
      </c>
      <c r="Z134" s="45">
        <f t="shared" si="190"/>
        <v>0</v>
      </c>
      <c r="AB134" s="64" t="str">
        <f t="shared" si="191"/>
        <v/>
      </c>
      <c r="AC134" s="45">
        <f t="shared" si="192"/>
        <v>0</v>
      </c>
      <c r="AD134" s="45">
        <f t="shared" si="193"/>
        <v>0</v>
      </c>
      <c r="AE134" s="85">
        <f t="shared" si="194"/>
        <v>8411</v>
      </c>
      <c r="AF134" s="85">
        <f t="shared" si="195"/>
        <v>0</v>
      </c>
      <c r="AG134" s="48"/>
      <c r="AI134" s="45">
        <f t="shared" si="196"/>
        <v>0</v>
      </c>
      <c r="AK134" s="45">
        <f t="shared" si="197"/>
        <v>0</v>
      </c>
    </row>
    <row r="135" spans="1:37" x14ac:dyDescent="0.2">
      <c r="A135" s="67" t="s">
        <v>264</v>
      </c>
      <c r="B135" s="55" t="s">
        <v>199</v>
      </c>
      <c r="C135" s="55" t="s">
        <v>194</v>
      </c>
      <c r="D135" s="121" t="s">
        <v>197</v>
      </c>
      <c r="E135" s="87">
        <v>890</v>
      </c>
      <c r="F135" s="86">
        <v>1</v>
      </c>
      <c r="G135" s="139">
        <v>1</v>
      </c>
      <c r="H135" s="86">
        <v>2</v>
      </c>
      <c r="I135" s="136">
        <v>1.05</v>
      </c>
      <c r="J135" s="139">
        <v>1</v>
      </c>
      <c r="K135" s="45">
        <f t="shared" si="181"/>
        <v>1869</v>
      </c>
      <c r="L135" s="56" t="s">
        <v>193</v>
      </c>
      <c r="N135" s="45">
        <f t="shared" si="182"/>
        <v>0</v>
      </c>
      <c r="O135" s="58" t="str">
        <f t="shared" si="183"/>
        <v/>
      </c>
      <c r="P135" s="45">
        <f t="shared" si="184"/>
        <v>0</v>
      </c>
      <c r="Q135" s="58" t="str">
        <f t="shared" si="185"/>
        <v/>
      </c>
      <c r="S135" s="45">
        <f t="shared" si="186"/>
        <v>0</v>
      </c>
      <c r="T135" s="60" t="str">
        <f t="shared" si="187"/>
        <v/>
      </c>
      <c r="W135" s="45">
        <f t="shared" si="188"/>
        <v>0</v>
      </c>
      <c r="X135" s="60" t="str">
        <f t="shared" si="189"/>
        <v/>
      </c>
      <c r="Z135" s="45">
        <f t="shared" si="190"/>
        <v>0</v>
      </c>
      <c r="AB135" s="64" t="str">
        <f t="shared" si="191"/>
        <v/>
      </c>
      <c r="AC135" s="45">
        <f t="shared" si="192"/>
        <v>0</v>
      </c>
      <c r="AD135" s="45">
        <f t="shared" si="193"/>
        <v>0</v>
      </c>
      <c r="AE135" s="85">
        <f t="shared" si="194"/>
        <v>1869</v>
      </c>
      <c r="AF135" s="85">
        <f t="shared" si="195"/>
        <v>0</v>
      </c>
      <c r="AG135" s="48"/>
      <c r="AI135" s="45">
        <f t="shared" si="196"/>
        <v>0</v>
      </c>
      <c r="AK135" s="45">
        <f t="shared" si="197"/>
        <v>0</v>
      </c>
    </row>
    <row r="136" spans="1:37" x14ac:dyDescent="0.2">
      <c r="A136" s="67" t="s">
        <v>264</v>
      </c>
      <c r="B136" s="55" t="s">
        <v>199</v>
      </c>
      <c r="C136" s="55" t="s">
        <v>194</v>
      </c>
      <c r="D136" s="121" t="s">
        <v>215</v>
      </c>
      <c r="E136" s="87">
        <v>521</v>
      </c>
      <c r="F136" s="86">
        <v>1</v>
      </c>
      <c r="G136" s="86">
        <v>1</v>
      </c>
      <c r="H136" s="86">
        <v>1</v>
      </c>
      <c r="I136" s="136">
        <v>1.05</v>
      </c>
      <c r="J136" s="86">
        <v>1</v>
      </c>
      <c r="K136" s="45">
        <f t="shared" si="181"/>
        <v>548</v>
      </c>
      <c r="L136" s="56" t="s">
        <v>193</v>
      </c>
      <c r="N136" s="45">
        <f t="shared" si="182"/>
        <v>0</v>
      </c>
      <c r="O136" s="58" t="str">
        <f t="shared" si="183"/>
        <v/>
      </c>
      <c r="P136" s="45">
        <f t="shared" si="184"/>
        <v>0</v>
      </c>
      <c r="Q136" s="58" t="str">
        <f t="shared" si="185"/>
        <v/>
      </c>
      <c r="S136" s="45">
        <f t="shared" si="186"/>
        <v>0</v>
      </c>
      <c r="T136" s="60" t="str">
        <f t="shared" si="187"/>
        <v/>
      </c>
      <c r="W136" s="45">
        <f t="shared" si="188"/>
        <v>0</v>
      </c>
      <c r="X136" s="60" t="str">
        <f t="shared" si="189"/>
        <v/>
      </c>
      <c r="Z136" s="45">
        <f t="shared" si="190"/>
        <v>0</v>
      </c>
      <c r="AB136" s="64" t="str">
        <f t="shared" si="191"/>
        <v/>
      </c>
      <c r="AC136" s="45">
        <f t="shared" si="192"/>
        <v>0</v>
      </c>
      <c r="AD136" s="45">
        <f t="shared" si="193"/>
        <v>0</v>
      </c>
      <c r="AE136" s="85">
        <f t="shared" si="194"/>
        <v>548</v>
      </c>
      <c r="AF136" s="85">
        <f t="shared" si="195"/>
        <v>0</v>
      </c>
      <c r="AG136" s="48"/>
      <c r="AI136" s="45">
        <f t="shared" si="196"/>
        <v>0</v>
      </c>
      <c r="AK136" s="45">
        <f t="shared" si="197"/>
        <v>0</v>
      </c>
    </row>
    <row r="137" spans="1:37" x14ac:dyDescent="0.2">
      <c r="A137" s="67" t="s">
        <v>264</v>
      </c>
      <c r="B137" s="55" t="s">
        <v>199</v>
      </c>
      <c r="C137" s="55" t="s">
        <v>194</v>
      </c>
      <c r="D137" s="121" t="s">
        <v>217</v>
      </c>
      <c r="E137" s="87">
        <v>521</v>
      </c>
      <c r="F137" s="86">
        <v>1</v>
      </c>
      <c r="G137" s="139">
        <v>1</v>
      </c>
      <c r="H137" s="86">
        <v>2</v>
      </c>
      <c r="I137" s="136">
        <v>1.05</v>
      </c>
      <c r="J137" s="139">
        <v>1</v>
      </c>
      <c r="K137" s="45">
        <f t="shared" si="181"/>
        <v>1095</v>
      </c>
      <c r="L137" s="56" t="s">
        <v>193</v>
      </c>
      <c r="N137" s="45">
        <f t="shared" si="182"/>
        <v>0</v>
      </c>
      <c r="O137" s="58" t="str">
        <f t="shared" si="183"/>
        <v/>
      </c>
      <c r="P137" s="45">
        <f t="shared" si="184"/>
        <v>0</v>
      </c>
      <c r="Q137" s="58" t="str">
        <f t="shared" si="185"/>
        <v/>
      </c>
      <c r="S137" s="45">
        <f t="shared" si="186"/>
        <v>0</v>
      </c>
      <c r="T137" s="60" t="str">
        <f t="shared" si="187"/>
        <v/>
      </c>
      <c r="W137" s="45">
        <f t="shared" si="188"/>
        <v>0</v>
      </c>
      <c r="X137" s="60" t="str">
        <f t="shared" si="189"/>
        <v/>
      </c>
      <c r="Z137" s="45">
        <f t="shared" si="190"/>
        <v>0</v>
      </c>
      <c r="AB137" s="64" t="str">
        <f t="shared" si="191"/>
        <v/>
      </c>
      <c r="AC137" s="45">
        <f t="shared" si="192"/>
        <v>0</v>
      </c>
      <c r="AD137" s="45">
        <f t="shared" si="193"/>
        <v>0</v>
      </c>
      <c r="AE137" s="85">
        <f t="shared" si="194"/>
        <v>1095</v>
      </c>
      <c r="AF137" s="85">
        <f t="shared" si="195"/>
        <v>0</v>
      </c>
      <c r="AG137" s="48"/>
      <c r="AI137" s="45">
        <f t="shared" si="196"/>
        <v>0</v>
      </c>
      <c r="AK137" s="45">
        <f t="shared" si="197"/>
        <v>0</v>
      </c>
    </row>
    <row r="138" spans="1:37" x14ac:dyDescent="0.2">
      <c r="A138" s="67" t="s">
        <v>264</v>
      </c>
      <c r="B138" s="55" t="s">
        <v>199</v>
      </c>
      <c r="C138" s="55" t="s">
        <v>194</v>
      </c>
      <c r="D138" s="121" t="s">
        <v>218</v>
      </c>
      <c r="E138" s="87">
        <v>686</v>
      </c>
      <c r="F138" s="86">
        <v>1</v>
      </c>
      <c r="G138" s="86">
        <v>1</v>
      </c>
      <c r="H138" s="86">
        <v>1</v>
      </c>
      <c r="I138" s="136">
        <v>1.05</v>
      </c>
      <c r="J138" s="86">
        <v>1</v>
      </c>
      <c r="K138" s="45">
        <f t="shared" si="181"/>
        <v>721</v>
      </c>
      <c r="L138" s="56" t="s">
        <v>193</v>
      </c>
      <c r="M138" s="122"/>
      <c r="N138" s="45">
        <f t="shared" si="182"/>
        <v>0</v>
      </c>
      <c r="O138" s="58" t="str">
        <f t="shared" si="183"/>
        <v/>
      </c>
      <c r="P138" s="45">
        <f t="shared" si="184"/>
        <v>0</v>
      </c>
      <c r="Q138" s="58" t="str">
        <f t="shared" si="185"/>
        <v/>
      </c>
      <c r="S138" s="45">
        <f t="shared" si="186"/>
        <v>0</v>
      </c>
      <c r="T138" s="60" t="str">
        <f t="shared" si="187"/>
        <v/>
      </c>
      <c r="W138" s="45">
        <f t="shared" si="188"/>
        <v>0</v>
      </c>
      <c r="X138" s="60" t="str">
        <f t="shared" si="189"/>
        <v/>
      </c>
      <c r="Z138" s="45">
        <f t="shared" si="190"/>
        <v>0</v>
      </c>
      <c r="AB138" s="64" t="str">
        <f t="shared" si="191"/>
        <v/>
      </c>
      <c r="AC138" s="45">
        <f t="shared" si="192"/>
        <v>0</v>
      </c>
      <c r="AD138" s="45">
        <f t="shared" si="193"/>
        <v>0</v>
      </c>
      <c r="AE138" s="85">
        <f t="shared" si="194"/>
        <v>721</v>
      </c>
      <c r="AF138" s="85">
        <f t="shared" si="195"/>
        <v>0</v>
      </c>
      <c r="AG138" s="48"/>
      <c r="AI138" s="45">
        <f t="shared" si="196"/>
        <v>0</v>
      </c>
      <c r="AK138" s="45">
        <f t="shared" si="197"/>
        <v>0</v>
      </c>
    </row>
    <row r="139" spans="1:37" x14ac:dyDescent="0.2">
      <c r="A139" s="67" t="s">
        <v>264</v>
      </c>
      <c r="B139" s="55" t="s">
        <v>199</v>
      </c>
      <c r="C139" s="55" t="s">
        <v>194</v>
      </c>
      <c r="D139" s="121" t="s">
        <v>219</v>
      </c>
      <c r="E139" s="87">
        <v>1</v>
      </c>
      <c r="F139" s="86">
        <v>9</v>
      </c>
      <c r="G139" s="139">
        <v>1</v>
      </c>
      <c r="H139" s="86">
        <v>686</v>
      </c>
      <c r="I139" s="136">
        <v>1.05</v>
      </c>
      <c r="J139" s="139">
        <v>1</v>
      </c>
      <c r="K139" s="45">
        <f t="shared" si="181"/>
        <v>6483</v>
      </c>
      <c r="L139" s="56" t="s">
        <v>193</v>
      </c>
      <c r="N139" s="45">
        <f t="shared" si="182"/>
        <v>0</v>
      </c>
      <c r="O139" s="58" t="str">
        <f t="shared" si="183"/>
        <v/>
      </c>
      <c r="P139" s="45">
        <f t="shared" si="184"/>
        <v>0</v>
      </c>
      <c r="Q139" s="58" t="str">
        <f t="shared" si="185"/>
        <v/>
      </c>
      <c r="S139" s="45">
        <f t="shared" si="186"/>
        <v>0</v>
      </c>
      <c r="T139" s="60" t="str">
        <f t="shared" si="187"/>
        <v/>
      </c>
      <c r="W139" s="45">
        <f t="shared" si="188"/>
        <v>0</v>
      </c>
      <c r="X139" s="60" t="str">
        <f t="shared" si="189"/>
        <v/>
      </c>
      <c r="Z139" s="45">
        <f t="shared" si="190"/>
        <v>0</v>
      </c>
      <c r="AB139" s="64" t="str">
        <f t="shared" si="191"/>
        <v/>
      </c>
      <c r="AC139" s="45">
        <f t="shared" si="192"/>
        <v>0</v>
      </c>
      <c r="AD139" s="45">
        <f t="shared" si="193"/>
        <v>0</v>
      </c>
      <c r="AE139" s="85">
        <f t="shared" si="194"/>
        <v>6483</v>
      </c>
      <c r="AF139" s="85">
        <f t="shared" si="195"/>
        <v>0</v>
      </c>
      <c r="AG139" s="48"/>
      <c r="AI139" s="45">
        <f t="shared" si="196"/>
        <v>0</v>
      </c>
      <c r="AK139" s="45">
        <f t="shared" si="197"/>
        <v>0</v>
      </c>
    </row>
    <row r="140" spans="1:37" x14ac:dyDescent="0.2">
      <c r="A140" s="67" t="s">
        <v>264</v>
      </c>
      <c r="B140" s="55" t="s">
        <v>199</v>
      </c>
      <c r="C140" s="55" t="s">
        <v>194</v>
      </c>
      <c r="D140" s="121" t="s">
        <v>220</v>
      </c>
      <c r="E140" s="87">
        <v>686</v>
      </c>
      <c r="F140" s="86">
        <v>1</v>
      </c>
      <c r="G140" s="139">
        <v>1</v>
      </c>
      <c r="H140" s="86">
        <v>2</v>
      </c>
      <c r="I140" s="136">
        <v>1.05</v>
      </c>
      <c r="J140" s="139">
        <v>1</v>
      </c>
      <c r="K140" s="45">
        <f t="shared" si="181"/>
        <v>1441</v>
      </c>
      <c r="L140" s="56" t="s">
        <v>193</v>
      </c>
      <c r="N140" s="45">
        <f t="shared" si="182"/>
        <v>0</v>
      </c>
      <c r="O140" s="58" t="str">
        <f t="shared" si="183"/>
        <v/>
      </c>
      <c r="P140" s="45">
        <f t="shared" si="184"/>
        <v>0</v>
      </c>
      <c r="Q140" s="58" t="str">
        <f t="shared" si="185"/>
        <v/>
      </c>
      <c r="S140" s="45">
        <f t="shared" si="186"/>
        <v>0</v>
      </c>
      <c r="T140" s="60" t="str">
        <f t="shared" si="187"/>
        <v/>
      </c>
      <c r="W140" s="45">
        <f t="shared" si="188"/>
        <v>0</v>
      </c>
      <c r="X140" s="60" t="str">
        <f t="shared" si="189"/>
        <v/>
      </c>
      <c r="Z140" s="45">
        <f t="shared" si="190"/>
        <v>0</v>
      </c>
      <c r="AB140" s="64" t="str">
        <f t="shared" si="191"/>
        <v/>
      </c>
      <c r="AC140" s="45">
        <f t="shared" si="192"/>
        <v>0</v>
      </c>
      <c r="AD140" s="45">
        <f t="shared" si="193"/>
        <v>0</v>
      </c>
      <c r="AE140" s="85">
        <f t="shared" si="194"/>
        <v>1441</v>
      </c>
      <c r="AF140" s="85">
        <f t="shared" si="195"/>
        <v>0</v>
      </c>
      <c r="AG140" s="48"/>
      <c r="AI140" s="45">
        <f t="shared" si="196"/>
        <v>0</v>
      </c>
      <c r="AK140" s="45">
        <f t="shared" si="197"/>
        <v>0</v>
      </c>
    </row>
    <row r="141" spans="1:37" x14ac:dyDescent="0.2">
      <c r="A141" s="67" t="s">
        <v>264</v>
      </c>
      <c r="B141" s="55" t="s">
        <v>199</v>
      </c>
      <c r="C141" s="55" t="s">
        <v>194</v>
      </c>
      <c r="D141" s="121" t="s">
        <v>200</v>
      </c>
      <c r="E141" s="87">
        <v>835</v>
      </c>
      <c r="F141" s="86">
        <v>1</v>
      </c>
      <c r="G141" s="86">
        <v>1</v>
      </c>
      <c r="H141" s="86">
        <v>1</v>
      </c>
      <c r="I141" s="136">
        <v>1.05</v>
      </c>
      <c r="J141" s="86">
        <v>1</v>
      </c>
      <c r="K141" s="45">
        <f t="shared" si="181"/>
        <v>877</v>
      </c>
      <c r="L141" s="56" t="s">
        <v>193</v>
      </c>
      <c r="N141" s="45">
        <f t="shared" si="182"/>
        <v>0</v>
      </c>
      <c r="O141" s="58" t="str">
        <f t="shared" si="183"/>
        <v/>
      </c>
      <c r="P141" s="45">
        <f t="shared" si="184"/>
        <v>0</v>
      </c>
      <c r="Q141" s="58" t="str">
        <f t="shared" si="185"/>
        <v/>
      </c>
      <c r="S141" s="45">
        <f t="shared" si="186"/>
        <v>0</v>
      </c>
      <c r="T141" s="60" t="str">
        <f t="shared" si="187"/>
        <v/>
      </c>
      <c r="W141" s="45">
        <f t="shared" si="188"/>
        <v>0</v>
      </c>
      <c r="X141" s="60" t="str">
        <f t="shared" si="189"/>
        <v/>
      </c>
      <c r="Z141" s="45">
        <f t="shared" si="190"/>
        <v>0</v>
      </c>
      <c r="AB141" s="64" t="str">
        <f t="shared" si="191"/>
        <v/>
      </c>
      <c r="AC141" s="45">
        <f t="shared" si="192"/>
        <v>0</v>
      </c>
      <c r="AD141" s="45">
        <f t="shared" si="193"/>
        <v>0</v>
      </c>
      <c r="AE141" s="85">
        <f t="shared" si="194"/>
        <v>877</v>
      </c>
      <c r="AF141" s="85">
        <f t="shared" si="195"/>
        <v>0</v>
      </c>
      <c r="AG141" s="48"/>
      <c r="AI141" s="45">
        <f t="shared" si="196"/>
        <v>0</v>
      </c>
      <c r="AK141" s="45">
        <f t="shared" si="197"/>
        <v>0</v>
      </c>
    </row>
    <row r="142" spans="1:37" x14ac:dyDescent="0.2">
      <c r="A142" s="67" t="s">
        <v>264</v>
      </c>
      <c r="B142" s="55" t="s">
        <v>199</v>
      </c>
      <c r="C142" s="55" t="s">
        <v>194</v>
      </c>
      <c r="D142" s="121" t="s">
        <v>201</v>
      </c>
      <c r="E142" s="87">
        <v>1</v>
      </c>
      <c r="F142" s="86">
        <v>9</v>
      </c>
      <c r="G142" s="139">
        <v>1</v>
      </c>
      <c r="H142" s="86">
        <v>835</v>
      </c>
      <c r="I142" s="136">
        <v>1.05</v>
      </c>
      <c r="J142" s="139">
        <v>1</v>
      </c>
      <c r="K142" s="45">
        <f t="shared" si="181"/>
        <v>7891</v>
      </c>
      <c r="L142" s="56" t="s">
        <v>193</v>
      </c>
      <c r="N142" s="45">
        <f t="shared" si="182"/>
        <v>0</v>
      </c>
      <c r="O142" s="58" t="str">
        <f t="shared" si="183"/>
        <v/>
      </c>
      <c r="P142" s="45">
        <f t="shared" si="184"/>
        <v>0</v>
      </c>
      <c r="Q142" s="58" t="str">
        <f t="shared" si="185"/>
        <v/>
      </c>
      <c r="S142" s="45">
        <f t="shared" si="186"/>
        <v>0</v>
      </c>
      <c r="T142" s="60" t="str">
        <f t="shared" si="187"/>
        <v/>
      </c>
      <c r="W142" s="45">
        <f t="shared" si="188"/>
        <v>0</v>
      </c>
      <c r="X142" s="60" t="str">
        <f t="shared" si="189"/>
        <v/>
      </c>
      <c r="Z142" s="45">
        <f t="shared" si="190"/>
        <v>0</v>
      </c>
      <c r="AB142" s="64" t="str">
        <f t="shared" si="191"/>
        <v/>
      </c>
      <c r="AC142" s="45">
        <f t="shared" si="192"/>
        <v>0</v>
      </c>
      <c r="AD142" s="45">
        <f t="shared" si="193"/>
        <v>0</v>
      </c>
      <c r="AE142" s="85">
        <f t="shared" si="194"/>
        <v>7891</v>
      </c>
      <c r="AF142" s="85">
        <f t="shared" si="195"/>
        <v>0</v>
      </c>
      <c r="AG142" s="48"/>
      <c r="AI142" s="45">
        <f t="shared" si="196"/>
        <v>0</v>
      </c>
      <c r="AK142" s="45">
        <f t="shared" si="197"/>
        <v>0</v>
      </c>
    </row>
    <row r="143" spans="1:37" x14ac:dyDescent="0.2">
      <c r="A143" s="67" t="s">
        <v>264</v>
      </c>
      <c r="B143" s="55" t="s">
        <v>199</v>
      </c>
      <c r="C143" s="55" t="s">
        <v>194</v>
      </c>
      <c r="D143" s="121" t="s">
        <v>202</v>
      </c>
      <c r="E143" s="87">
        <v>835</v>
      </c>
      <c r="F143" s="86">
        <v>1</v>
      </c>
      <c r="G143" s="139">
        <v>1</v>
      </c>
      <c r="H143" s="86">
        <v>2</v>
      </c>
      <c r="I143" s="136">
        <v>1.05</v>
      </c>
      <c r="J143" s="139">
        <v>1</v>
      </c>
      <c r="K143" s="45">
        <f t="shared" si="181"/>
        <v>1754</v>
      </c>
      <c r="L143" s="56" t="s">
        <v>193</v>
      </c>
      <c r="N143" s="45">
        <f t="shared" si="182"/>
        <v>0</v>
      </c>
      <c r="O143" s="58" t="str">
        <f t="shared" si="183"/>
        <v/>
      </c>
      <c r="P143" s="45">
        <f t="shared" si="184"/>
        <v>0</v>
      </c>
      <c r="Q143" s="58" t="str">
        <f t="shared" si="185"/>
        <v/>
      </c>
      <c r="S143" s="45">
        <f t="shared" si="186"/>
        <v>0</v>
      </c>
      <c r="T143" s="60" t="str">
        <f t="shared" si="187"/>
        <v/>
      </c>
      <c r="W143" s="45">
        <f t="shared" si="188"/>
        <v>0</v>
      </c>
      <c r="X143" s="60" t="str">
        <f t="shared" si="189"/>
        <v/>
      </c>
      <c r="Z143" s="45">
        <f t="shared" si="190"/>
        <v>0</v>
      </c>
      <c r="AB143" s="64" t="str">
        <f t="shared" si="191"/>
        <v/>
      </c>
      <c r="AC143" s="45">
        <f t="shared" si="192"/>
        <v>0</v>
      </c>
      <c r="AD143" s="45">
        <f t="shared" si="193"/>
        <v>0</v>
      </c>
      <c r="AE143" s="85">
        <f t="shared" si="194"/>
        <v>1754</v>
      </c>
      <c r="AF143" s="85">
        <f t="shared" si="195"/>
        <v>0</v>
      </c>
      <c r="AG143" s="48"/>
      <c r="AI143" s="45">
        <f t="shared" si="196"/>
        <v>0</v>
      </c>
      <c r="AK143" s="45">
        <f t="shared" si="197"/>
        <v>0</v>
      </c>
    </row>
    <row r="144" spans="1:37" x14ac:dyDescent="0.2">
      <c r="A144" s="67" t="s">
        <v>264</v>
      </c>
      <c r="B144" s="55" t="s">
        <v>199</v>
      </c>
      <c r="C144" s="55" t="s">
        <v>194</v>
      </c>
      <c r="D144" s="121" t="s">
        <v>203</v>
      </c>
      <c r="E144" s="87">
        <v>184</v>
      </c>
      <c r="F144" s="86">
        <v>1</v>
      </c>
      <c r="G144" s="86">
        <v>1</v>
      </c>
      <c r="H144" s="86">
        <v>1</v>
      </c>
      <c r="I144" s="136">
        <v>1.05</v>
      </c>
      <c r="J144" s="86">
        <v>1</v>
      </c>
      <c r="K144" s="45">
        <f t="shared" si="181"/>
        <v>194</v>
      </c>
      <c r="L144" s="56" t="s">
        <v>193</v>
      </c>
      <c r="N144" s="45">
        <f t="shared" si="182"/>
        <v>0</v>
      </c>
      <c r="O144" s="58" t="str">
        <f t="shared" si="183"/>
        <v/>
      </c>
      <c r="P144" s="45">
        <f t="shared" si="184"/>
        <v>0</v>
      </c>
      <c r="Q144" s="58" t="str">
        <f t="shared" si="185"/>
        <v/>
      </c>
      <c r="S144" s="45">
        <f t="shared" si="186"/>
        <v>0</v>
      </c>
      <c r="T144" s="60" t="str">
        <f t="shared" si="187"/>
        <v/>
      </c>
      <c r="W144" s="45">
        <f t="shared" si="188"/>
        <v>0</v>
      </c>
      <c r="X144" s="60" t="str">
        <f t="shared" si="189"/>
        <v/>
      </c>
      <c r="Z144" s="45">
        <f t="shared" si="190"/>
        <v>0</v>
      </c>
      <c r="AB144" s="64" t="str">
        <f t="shared" si="191"/>
        <v/>
      </c>
      <c r="AC144" s="45">
        <f t="shared" si="192"/>
        <v>0</v>
      </c>
      <c r="AD144" s="45">
        <f t="shared" si="193"/>
        <v>0</v>
      </c>
      <c r="AE144" s="85">
        <f t="shared" si="194"/>
        <v>194</v>
      </c>
      <c r="AF144" s="85">
        <f t="shared" si="195"/>
        <v>0</v>
      </c>
      <c r="AG144" s="48"/>
      <c r="AI144" s="45">
        <f t="shared" si="196"/>
        <v>0</v>
      </c>
      <c r="AK144" s="45">
        <f t="shared" si="197"/>
        <v>0</v>
      </c>
    </row>
    <row r="145" spans="1:37" x14ac:dyDescent="0.2">
      <c r="A145" s="67" t="s">
        <v>264</v>
      </c>
      <c r="B145" s="55" t="s">
        <v>199</v>
      </c>
      <c r="C145" s="55" t="s">
        <v>194</v>
      </c>
      <c r="D145" s="121" t="s">
        <v>204</v>
      </c>
      <c r="E145" s="87">
        <v>1</v>
      </c>
      <c r="F145" s="86">
        <v>9</v>
      </c>
      <c r="G145" s="139">
        <v>1</v>
      </c>
      <c r="H145" s="86">
        <v>184</v>
      </c>
      <c r="I145" s="136">
        <v>1.05</v>
      </c>
      <c r="J145" s="139">
        <v>1</v>
      </c>
      <c r="K145" s="45">
        <f t="shared" si="181"/>
        <v>1739</v>
      </c>
      <c r="L145" s="56" t="s">
        <v>193</v>
      </c>
      <c r="N145" s="45">
        <f t="shared" si="182"/>
        <v>0</v>
      </c>
      <c r="O145" s="58" t="str">
        <f t="shared" si="183"/>
        <v/>
      </c>
      <c r="P145" s="45">
        <f t="shared" si="184"/>
        <v>0</v>
      </c>
      <c r="Q145" s="58" t="str">
        <f t="shared" si="185"/>
        <v/>
      </c>
      <c r="S145" s="45">
        <f t="shared" si="186"/>
        <v>0</v>
      </c>
      <c r="T145" s="60" t="str">
        <f t="shared" si="187"/>
        <v/>
      </c>
      <c r="W145" s="45">
        <f t="shared" si="188"/>
        <v>0</v>
      </c>
      <c r="X145" s="60" t="str">
        <f t="shared" si="189"/>
        <v/>
      </c>
      <c r="Z145" s="45">
        <f t="shared" si="190"/>
        <v>0</v>
      </c>
      <c r="AB145" s="64" t="str">
        <f t="shared" si="191"/>
        <v/>
      </c>
      <c r="AC145" s="45">
        <f t="shared" si="192"/>
        <v>0</v>
      </c>
      <c r="AD145" s="45">
        <f t="shared" si="193"/>
        <v>0</v>
      </c>
      <c r="AE145" s="85">
        <f t="shared" si="194"/>
        <v>1739</v>
      </c>
      <c r="AF145" s="85">
        <f t="shared" si="195"/>
        <v>0</v>
      </c>
      <c r="AG145" s="48"/>
      <c r="AI145" s="45">
        <f t="shared" si="196"/>
        <v>0</v>
      </c>
      <c r="AK145" s="45">
        <f t="shared" si="197"/>
        <v>0</v>
      </c>
    </row>
    <row r="146" spans="1:37" x14ac:dyDescent="0.2">
      <c r="A146" s="67" t="s">
        <v>264</v>
      </c>
      <c r="B146" s="55" t="s">
        <v>199</v>
      </c>
      <c r="C146" s="55" t="s">
        <v>194</v>
      </c>
      <c r="D146" s="121" t="s">
        <v>205</v>
      </c>
      <c r="E146" s="87">
        <v>184</v>
      </c>
      <c r="F146" s="86">
        <v>1</v>
      </c>
      <c r="G146" s="139">
        <v>1</v>
      </c>
      <c r="H146" s="86">
        <v>2</v>
      </c>
      <c r="I146" s="136">
        <v>1.05</v>
      </c>
      <c r="J146" s="139">
        <v>1</v>
      </c>
      <c r="K146" s="45">
        <f t="shared" si="181"/>
        <v>387</v>
      </c>
      <c r="L146" s="56" t="s">
        <v>193</v>
      </c>
      <c r="N146" s="45">
        <f t="shared" si="182"/>
        <v>0</v>
      </c>
      <c r="O146" s="58" t="str">
        <f t="shared" si="183"/>
        <v/>
      </c>
      <c r="P146" s="45">
        <f t="shared" si="184"/>
        <v>0</v>
      </c>
      <c r="Q146" s="58" t="str">
        <f t="shared" si="185"/>
        <v/>
      </c>
      <c r="S146" s="45">
        <f t="shared" si="186"/>
        <v>0</v>
      </c>
      <c r="T146" s="60" t="str">
        <f t="shared" si="187"/>
        <v/>
      </c>
      <c r="W146" s="45">
        <f t="shared" si="188"/>
        <v>0</v>
      </c>
      <c r="X146" s="60" t="str">
        <f t="shared" si="189"/>
        <v/>
      </c>
      <c r="Z146" s="45">
        <f t="shared" si="190"/>
        <v>0</v>
      </c>
      <c r="AB146" s="64" t="str">
        <f t="shared" si="191"/>
        <v/>
      </c>
      <c r="AC146" s="45">
        <f t="shared" si="192"/>
        <v>0</v>
      </c>
      <c r="AD146" s="45">
        <f t="shared" si="193"/>
        <v>0</v>
      </c>
      <c r="AE146" s="85">
        <f t="shared" si="194"/>
        <v>387</v>
      </c>
      <c r="AF146" s="85">
        <f t="shared" si="195"/>
        <v>0</v>
      </c>
      <c r="AG146" s="48"/>
      <c r="AI146" s="45">
        <f t="shared" si="196"/>
        <v>0</v>
      </c>
      <c r="AK146" s="45">
        <f t="shared" si="197"/>
        <v>0</v>
      </c>
    </row>
    <row r="147" spans="1:37" x14ac:dyDescent="0.2">
      <c r="A147" s="67" t="s">
        <v>264</v>
      </c>
      <c r="B147" s="55" t="s">
        <v>199</v>
      </c>
      <c r="C147" s="55" t="s">
        <v>194</v>
      </c>
      <c r="D147" s="121" t="s">
        <v>224</v>
      </c>
      <c r="E147" s="87">
        <v>78</v>
      </c>
      <c r="F147" s="86">
        <v>1</v>
      </c>
      <c r="G147" s="86">
        <v>1</v>
      </c>
      <c r="H147" s="86">
        <v>1</v>
      </c>
      <c r="I147" s="136">
        <v>1.05</v>
      </c>
      <c r="J147" s="86">
        <v>1</v>
      </c>
      <c r="K147" s="45">
        <f t="shared" si="181"/>
        <v>82</v>
      </c>
      <c r="L147" s="56" t="s">
        <v>193</v>
      </c>
      <c r="N147" s="45">
        <f t="shared" si="182"/>
        <v>0</v>
      </c>
      <c r="O147" s="58" t="str">
        <f t="shared" si="183"/>
        <v/>
      </c>
      <c r="P147" s="45">
        <f t="shared" si="184"/>
        <v>0</v>
      </c>
      <c r="Q147" s="58" t="str">
        <f t="shared" si="185"/>
        <v/>
      </c>
      <c r="S147" s="45">
        <f t="shared" si="186"/>
        <v>0</v>
      </c>
      <c r="T147" s="60" t="str">
        <f t="shared" si="187"/>
        <v/>
      </c>
      <c r="W147" s="45">
        <f t="shared" si="188"/>
        <v>0</v>
      </c>
      <c r="X147" s="60" t="str">
        <f t="shared" si="189"/>
        <v/>
      </c>
      <c r="Z147" s="45">
        <f t="shared" si="190"/>
        <v>0</v>
      </c>
      <c r="AB147" s="64" t="str">
        <f t="shared" si="191"/>
        <v/>
      </c>
      <c r="AC147" s="45">
        <f t="shared" si="192"/>
        <v>0</v>
      </c>
      <c r="AD147" s="45">
        <f t="shared" si="193"/>
        <v>0</v>
      </c>
      <c r="AE147" s="85">
        <f t="shared" si="194"/>
        <v>82</v>
      </c>
      <c r="AF147" s="85">
        <f t="shared" si="195"/>
        <v>0</v>
      </c>
      <c r="AG147" s="48"/>
      <c r="AI147" s="45">
        <f t="shared" si="196"/>
        <v>0</v>
      </c>
      <c r="AK147" s="45">
        <f t="shared" si="197"/>
        <v>0</v>
      </c>
    </row>
    <row r="148" spans="1:37" x14ac:dyDescent="0.2">
      <c r="A148" s="67" t="s">
        <v>264</v>
      </c>
      <c r="B148" s="55" t="s">
        <v>199</v>
      </c>
      <c r="C148" s="55" t="s">
        <v>194</v>
      </c>
      <c r="D148" s="121" t="s">
        <v>225</v>
      </c>
      <c r="E148" s="87">
        <v>1</v>
      </c>
      <c r="F148" s="86">
        <v>9</v>
      </c>
      <c r="G148" s="139">
        <v>1</v>
      </c>
      <c r="H148" s="86">
        <v>78</v>
      </c>
      <c r="I148" s="136">
        <v>1.05</v>
      </c>
      <c r="J148" s="139">
        <v>1</v>
      </c>
      <c r="K148" s="45">
        <f t="shared" si="181"/>
        <v>738</v>
      </c>
      <c r="L148" s="56" t="s">
        <v>193</v>
      </c>
      <c r="N148" s="45">
        <f t="shared" si="182"/>
        <v>0</v>
      </c>
      <c r="O148" s="58" t="str">
        <f t="shared" si="183"/>
        <v/>
      </c>
      <c r="P148" s="45">
        <f t="shared" si="184"/>
        <v>0</v>
      </c>
      <c r="Q148" s="58" t="str">
        <f t="shared" si="185"/>
        <v/>
      </c>
      <c r="S148" s="45">
        <f t="shared" si="186"/>
        <v>0</v>
      </c>
      <c r="T148" s="60" t="str">
        <f t="shared" si="187"/>
        <v/>
      </c>
      <c r="W148" s="45">
        <f t="shared" si="188"/>
        <v>0</v>
      </c>
      <c r="X148" s="60" t="str">
        <f t="shared" si="189"/>
        <v/>
      </c>
      <c r="Z148" s="45">
        <f t="shared" si="190"/>
        <v>0</v>
      </c>
      <c r="AB148" s="64" t="str">
        <f t="shared" si="191"/>
        <v/>
      </c>
      <c r="AC148" s="45">
        <f t="shared" si="192"/>
        <v>0</v>
      </c>
      <c r="AD148" s="45">
        <f t="shared" si="193"/>
        <v>0</v>
      </c>
      <c r="AE148" s="85">
        <f t="shared" si="194"/>
        <v>738</v>
      </c>
      <c r="AF148" s="85">
        <f t="shared" si="195"/>
        <v>0</v>
      </c>
      <c r="AG148" s="48"/>
      <c r="AI148" s="45">
        <f t="shared" si="196"/>
        <v>0</v>
      </c>
      <c r="AK148" s="45">
        <f t="shared" si="197"/>
        <v>0</v>
      </c>
    </row>
    <row r="149" spans="1:37" x14ac:dyDescent="0.2">
      <c r="A149" s="67" t="s">
        <v>264</v>
      </c>
      <c r="B149" s="55" t="s">
        <v>199</v>
      </c>
      <c r="C149" s="55" t="s">
        <v>194</v>
      </c>
      <c r="D149" s="121" t="s">
        <v>226</v>
      </c>
      <c r="E149" s="87">
        <v>78</v>
      </c>
      <c r="F149" s="86">
        <v>1</v>
      </c>
      <c r="G149" s="139">
        <v>1</v>
      </c>
      <c r="H149" s="86">
        <v>2</v>
      </c>
      <c r="I149" s="136">
        <v>1.05</v>
      </c>
      <c r="J149" s="139">
        <v>1</v>
      </c>
      <c r="K149" s="45">
        <f t="shared" si="181"/>
        <v>164</v>
      </c>
      <c r="L149" s="56" t="s">
        <v>193</v>
      </c>
      <c r="N149" s="45">
        <f t="shared" si="182"/>
        <v>0</v>
      </c>
      <c r="O149" s="58" t="str">
        <f t="shared" si="183"/>
        <v/>
      </c>
      <c r="P149" s="45">
        <f t="shared" si="184"/>
        <v>0</v>
      </c>
      <c r="Q149" s="58" t="str">
        <f t="shared" si="185"/>
        <v/>
      </c>
      <c r="S149" s="45">
        <f t="shared" si="186"/>
        <v>0</v>
      </c>
      <c r="W149" s="45">
        <f t="shared" si="188"/>
        <v>0</v>
      </c>
      <c r="X149" s="60" t="str">
        <f t="shared" si="189"/>
        <v/>
      </c>
      <c r="Z149" s="45">
        <f t="shared" si="190"/>
        <v>0</v>
      </c>
      <c r="AB149" s="64" t="str">
        <f t="shared" si="191"/>
        <v/>
      </c>
      <c r="AC149" s="45">
        <f t="shared" si="192"/>
        <v>0</v>
      </c>
      <c r="AD149" s="45">
        <f t="shared" si="193"/>
        <v>0</v>
      </c>
      <c r="AE149" s="85">
        <f t="shared" si="194"/>
        <v>164</v>
      </c>
      <c r="AF149" s="85">
        <f t="shared" si="195"/>
        <v>0</v>
      </c>
      <c r="AG149" s="48"/>
      <c r="AI149" s="45">
        <f t="shared" si="196"/>
        <v>0</v>
      </c>
      <c r="AK149" s="45">
        <f t="shared" si="197"/>
        <v>0</v>
      </c>
    </row>
    <row r="150" spans="1:37" x14ac:dyDescent="0.2">
      <c r="A150" s="67" t="s">
        <v>264</v>
      </c>
      <c r="B150" s="55" t="s">
        <v>199</v>
      </c>
      <c r="C150" s="55" t="s">
        <v>194</v>
      </c>
      <c r="D150" s="121" t="s">
        <v>227</v>
      </c>
      <c r="E150" s="87">
        <v>418</v>
      </c>
      <c r="F150" s="86">
        <v>1</v>
      </c>
      <c r="G150" s="86">
        <v>1</v>
      </c>
      <c r="H150" s="86">
        <v>1</v>
      </c>
      <c r="I150" s="136">
        <v>1.05</v>
      </c>
      <c r="J150" s="86">
        <v>1</v>
      </c>
      <c r="K150" s="45">
        <f t="shared" si="181"/>
        <v>439</v>
      </c>
      <c r="L150" s="56" t="s">
        <v>193</v>
      </c>
      <c r="M150" s="122"/>
      <c r="N150" s="45">
        <f t="shared" si="182"/>
        <v>0</v>
      </c>
      <c r="O150" s="58" t="str">
        <f t="shared" si="183"/>
        <v/>
      </c>
      <c r="P150" s="45">
        <f t="shared" si="184"/>
        <v>0</v>
      </c>
      <c r="Q150" s="58" t="str">
        <f t="shared" si="185"/>
        <v/>
      </c>
      <c r="S150" s="45">
        <f t="shared" si="186"/>
        <v>0</v>
      </c>
      <c r="T150" s="60" t="str">
        <f t="shared" ref="T150:T157" si="198">IF(R150&gt;0,IF(ROUND(K150*R150,0)&lt;&gt;S150,"E",""),"")</f>
        <v/>
      </c>
      <c r="W150" s="45">
        <f t="shared" si="188"/>
        <v>0</v>
      </c>
      <c r="X150" s="60" t="str">
        <f t="shared" si="189"/>
        <v/>
      </c>
      <c r="Z150" s="45">
        <f t="shared" si="190"/>
        <v>0</v>
      </c>
      <c r="AB150" s="64" t="str">
        <f t="shared" si="191"/>
        <v/>
      </c>
      <c r="AC150" s="45">
        <f t="shared" si="192"/>
        <v>0</v>
      </c>
      <c r="AD150" s="45">
        <f t="shared" si="193"/>
        <v>0</v>
      </c>
      <c r="AE150" s="85">
        <f t="shared" si="194"/>
        <v>439</v>
      </c>
      <c r="AF150" s="85">
        <f t="shared" si="195"/>
        <v>0</v>
      </c>
      <c r="AG150" s="48"/>
      <c r="AI150" s="45">
        <f t="shared" si="196"/>
        <v>0</v>
      </c>
      <c r="AK150" s="45">
        <f t="shared" si="197"/>
        <v>0</v>
      </c>
    </row>
    <row r="151" spans="1:37" x14ac:dyDescent="0.2">
      <c r="A151" s="67" t="s">
        <v>264</v>
      </c>
      <c r="B151" s="55" t="s">
        <v>199</v>
      </c>
      <c r="C151" s="55" t="s">
        <v>194</v>
      </c>
      <c r="D151" s="121" t="s">
        <v>228</v>
      </c>
      <c r="E151" s="87">
        <v>1</v>
      </c>
      <c r="F151" s="86">
        <v>9</v>
      </c>
      <c r="G151" s="139">
        <v>1</v>
      </c>
      <c r="H151" s="86">
        <v>418</v>
      </c>
      <c r="I151" s="136">
        <v>1.05</v>
      </c>
      <c r="J151" s="139">
        <v>1</v>
      </c>
      <c r="K151" s="45">
        <f t="shared" si="181"/>
        <v>3951</v>
      </c>
      <c r="L151" s="56" t="s">
        <v>193</v>
      </c>
      <c r="N151" s="45">
        <f t="shared" si="182"/>
        <v>0</v>
      </c>
      <c r="O151" s="58" t="str">
        <f t="shared" si="183"/>
        <v/>
      </c>
      <c r="P151" s="45">
        <f t="shared" si="184"/>
        <v>0</v>
      </c>
      <c r="Q151" s="58" t="str">
        <f t="shared" si="185"/>
        <v/>
      </c>
      <c r="S151" s="45">
        <f t="shared" si="186"/>
        <v>0</v>
      </c>
      <c r="T151" s="60" t="str">
        <f t="shared" si="198"/>
        <v/>
      </c>
      <c r="W151" s="45">
        <f t="shared" si="188"/>
        <v>0</v>
      </c>
      <c r="X151" s="60" t="str">
        <f t="shared" si="189"/>
        <v/>
      </c>
      <c r="Z151" s="45">
        <f t="shared" si="190"/>
        <v>0</v>
      </c>
      <c r="AB151" s="64" t="str">
        <f t="shared" si="191"/>
        <v/>
      </c>
      <c r="AC151" s="45">
        <f t="shared" si="192"/>
        <v>0</v>
      </c>
      <c r="AD151" s="45">
        <f t="shared" si="193"/>
        <v>0</v>
      </c>
      <c r="AE151" s="85">
        <f t="shared" si="194"/>
        <v>3951</v>
      </c>
      <c r="AF151" s="85">
        <f t="shared" si="195"/>
        <v>0</v>
      </c>
      <c r="AG151" s="48"/>
      <c r="AI151" s="45">
        <f t="shared" si="196"/>
        <v>0</v>
      </c>
      <c r="AK151" s="45">
        <f t="shared" si="197"/>
        <v>0</v>
      </c>
    </row>
    <row r="152" spans="1:37" x14ac:dyDescent="0.2">
      <c r="A152" s="67" t="s">
        <v>264</v>
      </c>
      <c r="B152" s="55" t="s">
        <v>199</v>
      </c>
      <c r="C152" s="55" t="s">
        <v>194</v>
      </c>
      <c r="D152" s="121" t="s">
        <v>229</v>
      </c>
      <c r="E152" s="87">
        <v>418</v>
      </c>
      <c r="F152" s="86">
        <v>1</v>
      </c>
      <c r="G152" s="139">
        <v>1</v>
      </c>
      <c r="H152" s="86">
        <v>1</v>
      </c>
      <c r="I152" s="136">
        <v>1.05</v>
      </c>
      <c r="J152" s="139">
        <v>1</v>
      </c>
      <c r="K152" s="45">
        <f t="shared" si="181"/>
        <v>439</v>
      </c>
      <c r="L152" s="56" t="s">
        <v>193</v>
      </c>
      <c r="N152" s="45">
        <f t="shared" si="182"/>
        <v>0</v>
      </c>
      <c r="O152" s="58" t="str">
        <f t="shared" si="183"/>
        <v/>
      </c>
      <c r="P152" s="45">
        <f t="shared" si="184"/>
        <v>0</v>
      </c>
      <c r="Q152" s="58" t="str">
        <f t="shared" si="185"/>
        <v/>
      </c>
      <c r="S152" s="45">
        <f t="shared" si="186"/>
        <v>0</v>
      </c>
      <c r="T152" s="60" t="str">
        <f t="shared" si="198"/>
        <v/>
      </c>
      <c r="W152" s="45">
        <f t="shared" si="188"/>
        <v>0</v>
      </c>
      <c r="X152" s="60" t="str">
        <f t="shared" si="189"/>
        <v/>
      </c>
      <c r="Z152" s="45">
        <f t="shared" si="190"/>
        <v>0</v>
      </c>
      <c r="AB152" s="64" t="str">
        <f t="shared" si="191"/>
        <v/>
      </c>
      <c r="AC152" s="45">
        <f t="shared" si="192"/>
        <v>0</v>
      </c>
      <c r="AD152" s="45">
        <f t="shared" si="193"/>
        <v>0</v>
      </c>
      <c r="AE152" s="85">
        <f t="shared" si="194"/>
        <v>439</v>
      </c>
      <c r="AF152" s="85">
        <f t="shared" si="195"/>
        <v>0</v>
      </c>
      <c r="AG152" s="48"/>
      <c r="AI152" s="45">
        <f t="shared" si="196"/>
        <v>0</v>
      </c>
      <c r="AK152" s="45">
        <f t="shared" si="197"/>
        <v>0</v>
      </c>
    </row>
    <row r="153" spans="1:37" x14ac:dyDescent="0.2">
      <c r="A153" s="67" t="s">
        <v>264</v>
      </c>
      <c r="B153" s="55" t="s">
        <v>199</v>
      </c>
      <c r="C153" s="55" t="s">
        <v>194</v>
      </c>
      <c r="D153" s="121" t="s">
        <v>230</v>
      </c>
      <c r="E153" s="87">
        <v>201</v>
      </c>
      <c r="F153" s="86">
        <v>1</v>
      </c>
      <c r="G153" s="139">
        <v>1</v>
      </c>
      <c r="H153" s="86">
        <v>3</v>
      </c>
      <c r="I153" s="136">
        <v>1.05</v>
      </c>
      <c r="J153" s="139">
        <v>1</v>
      </c>
      <c r="K153" s="45">
        <f t="shared" si="181"/>
        <v>634</v>
      </c>
      <c r="L153" s="56" t="s">
        <v>193</v>
      </c>
      <c r="N153" s="45">
        <f t="shared" si="182"/>
        <v>0</v>
      </c>
      <c r="O153" s="58" t="str">
        <f t="shared" si="183"/>
        <v/>
      </c>
      <c r="P153" s="45">
        <f t="shared" si="184"/>
        <v>0</v>
      </c>
      <c r="Q153" s="58" t="str">
        <f t="shared" si="185"/>
        <v/>
      </c>
      <c r="S153" s="45">
        <f t="shared" si="186"/>
        <v>0</v>
      </c>
      <c r="T153" s="60" t="str">
        <f t="shared" si="198"/>
        <v/>
      </c>
      <c r="W153" s="45">
        <f t="shared" si="188"/>
        <v>0</v>
      </c>
      <c r="X153" s="60" t="str">
        <f t="shared" si="189"/>
        <v/>
      </c>
      <c r="Z153" s="45">
        <f t="shared" si="190"/>
        <v>0</v>
      </c>
      <c r="AB153" s="64" t="str">
        <f t="shared" si="191"/>
        <v/>
      </c>
      <c r="AC153" s="45">
        <f t="shared" si="192"/>
        <v>0</v>
      </c>
      <c r="AD153" s="45">
        <f t="shared" si="193"/>
        <v>0</v>
      </c>
      <c r="AE153" s="85">
        <f t="shared" si="194"/>
        <v>634</v>
      </c>
      <c r="AF153" s="85">
        <f t="shared" si="195"/>
        <v>0</v>
      </c>
      <c r="AG153" s="48"/>
      <c r="AI153" s="45">
        <f t="shared" si="196"/>
        <v>0</v>
      </c>
      <c r="AK153" s="45">
        <f t="shared" si="197"/>
        <v>0</v>
      </c>
    </row>
    <row r="154" spans="1:37" x14ac:dyDescent="0.2">
      <c r="A154" s="67" t="s">
        <v>264</v>
      </c>
      <c r="B154" s="55" t="s">
        <v>199</v>
      </c>
      <c r="C154" s="55" t="s">
        <v>194</v>
      </c>
      <c r="D154" s="121" t="s">
        <v>231</v>
      </c>
      <c r="E154" s="87">
        <v>217</v>
      </c>
      <c r="F154" s="86">
        <v>1</v>
      </c>
      <c r="G154" s="139">
        <v>1</v>
      </c>
      <c r="H154" s="86">
        <v>4</v>
      </c>
      <c r="I154" s="136">
        <v>1.05</v>
      </c>
      <c r="J154" s="139">
        <v>1</v>
      </c>
      <c r="K154" s="45">
        <f t="shared" si="181"/>
        <v>912</v>
      </c>
      <c r="L154" s="56" t="s">
        <v>193</v>
      </c>
      <c r="N154" s="45">
        <f t="shared" si="182"/>
        <v>0</v>
      </c>
      <c r="O154" s="58" t="str">
        <f t="shared" si="183"/>
        <v/>
      </c>
      <c r="P154" s="45">
        <f t="shared" si="184"/>
        <v>0</v>
      </c>
      <c r="Q154" s="58" t="str">
        <f t="shared" si="185"/>
        <v/>
      </c>
      <c r="S154" s="45">
        <f t="shared" si="186"/>
        <v>0</v>
      </c>
      <c r="T154" s="60" t="str">
        <f t="shared" si="198"/>
        <v/>
      </c>
      <c r="W154" s="45">
        <f t="shared" si="188"/>
        <v>0</v>
      </c>
      <c r="X154" s="60" t="str">
        <f t="shared" si="189"/>
        <v/>
      </c>
      <c r="Z154" s="45">
        <f t="shared" si="190"/>
        <v>0</v>
      </c>
      <c r="AB154" s="64" t="str">
        <f t="shared" si="191"/>
        <v/>
      </c>
      <c r="AC154" s="45">
        <f t="shared" si="192"/>
        <v>0</v>
      </c>
      <c r="AD154" s="45">
        <f t="shared" si="193"/>
        <v>0</v>
      </c>
      <c r="AE154" s="85">
        <f t="shared" si="194"/>
        <v>912</v>
      </c>
      <c r="AF154" s="85">
        <f t="shared" si="195"/>
        <v>0</v>
      </c>
      <c r="AG154" s="48"/>
      <c r="AI154" s="45">
        <f t="shared" si="196"/>
        <v>0</v>
      </c>
      <c r="AK154" s="45">
        <f t="shared" si="197"/>
        <v>0</v>
      </c>
    </row>
    <row r="155" spans="1:37" x14ac:dyDescent="0.2">
      <c r="A155" s="67" t="s">
        <v>264</v>
      </c>
      <c r="B155" s="55" t="s">
        <v>199</v>
      </c>
      <c r="C155" s="55" t="s">
        <v>194</v>
      </c>
      <c r="D155" s="121" t="s">
        <v>232</v>
      </c>
      <c r="E155" s="87">
        <v>1</v>
      </c>
      <c r="F155" s="86">
        <v>9</v>
      </c>
      <c r="G155" s="139">
        <v>1</v>
      </c>
      <c r="H155" s="86">
        <v>214</v>
      </c>
      <c r="I155" s="136">
        <v>1.05</v>
      </c>
      <c r="J155" s="139">
        <v>1</v>
      </c>
      <c r="K155" s="45">
        <f t="shared" si="181"/>
        <v>2023</v>
      </c>
      <c r="L155" s="56" t="s">
        <v>193</v>
      </c>
      <c r="M155" s="122"/>
      <c r="N155" s="45">
        <f t="shared" si="182"/>
        <v>0</v>
      </c>
      <c r="O155" s="58" t="str">
        <f t="shared" si="183"/>
        <v/>
      </c>
      <c r="P155" s="45">
        <f t="shared" si="184"/>
        <v>0</v>
      </c>
      <c r="Q155" s="58" t="str">
        <f t="shared" si="185"/>
        <v/>
      </c>
      <c r="S155" s="45">
        <f t="shared" si="186"/>
        <v>0</v>
      </c>
      <c r="T155" s="60" t="str">
        <f t="shared" si="198"/>
        <v/>
      </c>
      <c r="W155" s="45">
        <f t="shared" si="188"/>
        <v>0</v>
      </c>
      <c r="X155" s="60" t="str">
        <f t="shared" si="189"/>
        <v/>
      </c>
      <c r="Z155" s="45">
        <f t="shared" si="190"/>
        <v>0</v>
      </c>
      <c r="AB155" s="64" t="str">
        <f t="shared" si="191"/>
        <v/>
      </c>
      <c r="AC155" s="45">
        <f t="shared" si="192"/>
        <v>0</v>
      </c>
      <c r="AD155" s="45">
        <f t="shared" si="193"/>
        <v>0</v>
      </c>
      <c r="AE155" s="85">
        <f t="shared" si="194"/>
        <v>2023</v>
      </c>
      <c r="AF155" s="85">
        <f t="shared" si="195"/>
        <v>0</v>
      </c>
      <c r="AG155" s="48"/>
      <c r="AI155" s="45">
        <f t="shared" si="196"/>
        <v>0</v>
      </c>
      <c r="AK155" s="45">
        <f t="shared" si="197"/>
        <v>0</v>
      </c>
    </row>
    <row r="156" spans="1:37" x14ac:dyDescent="0.2">
      <c r="A156" s="67" t="s">
        <v>264</v>
      </c>
      <c r="B156" s="55" t="s">
        <v>199</v>
      </c>
      <c r="C156" s="55" t="s">
        <v>194</v>
      </c>
      <c r="D156" s="121" t="s">
        <v>326</v>
      </c>
      <c r="E156" s="87">
        <v>1</v>
      </c>
      <c r="F156" s="86">
        <v>9</v>
      </c>
      <c r="G156" s="139">
        <v>1</v>
      </c>
      <c r="H156" s="86">
        <v>192</v>
      </c>
      <c r="I156" s="136">
        <v>1.05</v>
      </c>
      <c r="J156" s="139">
        <v>1</v>
      </c>
      <c r="K156" s="45">
        <f t="shared" si="181"/>
        <v>1815</v>
      </c>
      <c r="L156" s="56" t="s">
        <v>193</v>
      </c>
      <c r="N156" s="45">
        <f t="shared" si="182"/>
        <v>0</v>
      </c>
      <c r="O156" s="58" t="str">
        <f t="shared" si="183"/>
        <v/>
      </c>
      <c r="P156" s="45">
        <f t="shared" si="184"/>
        <v>0</v>
      </c>
      <c r="Q156" s="58" t="str">
        <f t="shared" si="185"/>
        <v/>
      </c>
      <c r="S156" s="45">
        <f t="shared" si="186"/>
        <v>0</v>
      </c>
      <c r="T156" s="60" t="str">
        <f t="shared" si="198"/>
        <v/>
      </c>
      <c r="W156" s="45">
        <f t="shared" si="188"/>
        <v>0</v>
      </c>
      <c r="X156" s="60" t="str">
        <f t="shared" si="189"/>
        <v/>
      </c>
      <c r="Z156" s="45">
        <f t="shared" si="190"/>
        <v>0</v>
      </c>
      <c r="AB156" s="64" t="str">
        <f t="shared" si="191"/>
        <v/>
      </c>
      <c r="AC156" s="45">
        <f t="shared" si="192"/>
        <v>0</v>
      </c>
      <c r="AD156" s="45">
        <f t="shared" si="193"/>
        <v>0</v>
      </c>
      <c r="AE156" s="85">
        <f t="shared" si="194"/>
        <v>1815</v>
      </c>
      <c r="AF156" s="85">
        <f t="shared" si="195"/>
        <v>0</v>
      </c>
      <c r="AG156" s="48"/>
      <c r="AI156" s="45">
        <f t="shared" si="196"/>
        <v>0</v>
      </c>
      <c r="AK156" s="45">
        <f t="shared" si="197"/>
        <v>0</v>
      </c>
    </row>
    <row r="157" spans="1:37" x14ac:dyDescent="0.2">
      <c r="A157" s="67" t="s">
        <v>264</v>
      </c>
      <c r="B157" s="55" t="s">
        <v>250</v>
      </c>
      <c r="C157" s="55" t="s">
        <v>194</v>
      </c>
      <c r="D157" s="121" t="s">
        <v>251</v>
      </c>
      <c r="E157" s="87">
        <v>110</v>
      </c>
      <c r="F157" s="86">
        <v>1</v>
      </c>
      <c r="G157" s="139">
        <v>1</v>
      </c>
      <c r="H157" s="86">
        <v>2</v>
      </c>
      <c r="I157" s="136">
        <v>1.05</v>
      </c>
      <c r="J157" s="139">
        <v>1.33</v>
      </c>
      <c r="K157" s="45">
        <f t="shared" si="181"/>
        <v>308</v>
      </c>
      <c r="L157" s="56" t="s">
        <v>193</v>
      </c>
      <c r="N157" s="45">
        <f t="shared" si="182"/>
        <v>0</v>
      </c>
      <c r="O157" s="58" t="str">
        <f t="shared" si="183"/>
        <v/>
      </c>
      <c r="P157" s="45">
        <f t="shared" si="184"/>
        <v>0</v>
      </c>
      <c r="Q157" s="58" t="str">
        <f t="shared" si="185"/>
        <v/>
      </c>
      <c r="S157" s="45">
        <f t="shared" si="186"/>
        <v>0</v>
      </c>
      <c r="T157" s="60" t="str">
        <f t="shared" si="198"/>
        <v/>
      </c>
      <c r="W157" s="45">
        <f t="shared" si="188"/>
        <v>0</v>
      </c>
      <c r="X157" s="60" t="str">
        <f t="shared" si="189"/>
        <v/>
      </c>
      <c r="Z157" s="45">
        <f t="shared" si="190"/>
        <v>0</v>
      </c>
      <c r="AB157" s="64" t="str">
        <f t="shared" si="191"/>
        <v/>
      </c>
      <c r="AC157" s="45">
        <f t="shared" si="192"/>
        <v>0</v>
      </c>
      <c r="AD157" s="45">
        <f t="shared" si="193"/>
        <v>0</v>
      </c>
      <c r="AE157" s="85">
        <f t="shared" si="194"/>
        <v>308</v>
      </c>
      <c r="AF157" s="85">
        <f t="shared" si="195"/>
        <v>0</v>
      </c>
      <c r="AG157" s="48"/>
      <c r="AI157" s="45">
        <f t="shared" si="196"/>
        <v>0</v>
      </c>
      <c r="AK157" s="45">
        <f t="shared" si="197"/>
        <v>0</v>
      </c>
    </row>
    <row r="158" spans="1:37" x14ac:dyDescent="0.2">
      <c r="D158" s="121"/>
      <c r="G158" s="139"/>
      <c r="J158" s="139"/>
      <c r="N158" s="45"/>
      <c r="AB158" s="64"/>
      <c r="AC158" s="45"/>
      <c r="AD158" s="45"/>
      <c r="AE158" s="85"/>
      <c r="AF158" s="85"/>
      <c r="AG158" s="48"/>
    </row>
    <row r="159" spans="1:37" x14ac:dyDescent="0.2">
      <c r="D159" s="153" t="s">
        <v>340</v>
      </c>
      <c r="E159" s="102">
        <f>SUM(K124:K157)-SUM(K159:K164)</f>
        <v>0</v>
      </c>
      <c r="G159" s="139"/>
      <c r="H159" s="2" t="s">
        <v>346</v>
      </c>
      <c r="J159" s="146" t="s">
        <v>334</v>
      </c>
      <c r="K159" s="100">
        <v>0</v>
      </c>
      <c r="L159" s="95" t="s">
        <v>193</v>
      </c>
      <c r="N159" s="45">
        <f t="shared" ref="N159:N164" si="199">ROUND(K159*M159,0)</f>
        <v>0</v>
      </c>
      <c r="O159" s="123" t="str">
        <f t="shared" ref="O159:O164" si="200">IF(M159&gt;0,IF(ROUND(K159*M159,0)&lt;&gt;N159,"E",""),"")</f>
        <v/>
      </c>
      <c r="P159" s="45">
        <f t="shared" ref="P159:P164" si="201">ROUND($P$2*N159,0)</f>
        <v>0</v>
      </c>
      <c r="Q159" s="123" t="str">
        <f t="shared" ref="Q159:Q164" si="202">IF(ROUND(N159*P$2,0)&lt;&gt;P159,"E","")</f>
        <v/>
      </c>
      <c r="S159" s="45">
        <f t="shared" ref="S159:S164" si="203">ROUND(K159*R159,0)</f>
        <v>0</v>
      </c>
      <c r="T159" s="102" t="str">
        <f t="shared" ref="T159:T160" si="204">IF(R159&gt;0,IF(ROUND(K159*R159,0)&lt;&gt;S159,"E",""),"")</f>
        <v/>
      </c>
      <c r="W159" s="45">
        <f t="shared" ref="W159:W164" si="205">ROUND(K159*V159,0)</f>
        <v>0</v>
      </c>
      <c r="X159" s="60" t="str">
        <f t="shared" ref="X159:X164" si="206">IF(V159&gt;0,IF(ROUND(K159*V159,0)&lt;&gt;W159,"E",""),"")</f>
        <v/>
      </c>
      <c r="Z159" s="45">
        <f t="shared" ref="Z159:Z164" si="207">ROUND(SUM(P159+S159+U159+W159,0),2)</f>
        <v>0</v>
      </c>
      <c r="AB159" s="64" t="str">
        <f t="shared" ref="AB159:AB164" si="208">IF(ROUND(P159+S159+U159+W159,2)&lt;&gt;Z159,"E","")</f>
        <v/>
      </c>
      <c r="AC159" s="45">
        <f t="shared" ref="AC159:AC164" si="209">IF($Z$2&gt;0,((Z159/$Z$2)*$AC$2),0)</f>
        <v>0</v>
      </c>
      <c r="AD159" s="45">
        <f t="shared" ref="AD159:AD164" si="210">Z159+AC159</f>
        <v>0</v>
      </c>
      <c r="AE159" s="85">
        <f t="shared" ref="AE159:AE164" si="211">K159</f>
        <v>0</v>
      </c>
      <c r="AF159" s="85">
        <f t="shared" ref="AF159:AF164" si="212">IF(AE159&gt;0,AD159/AE159,0)</f>
        <v>0</v>
      </c>
      <c r="AG159" s="48"/>
      <c r="AI159" s="45">
        <f t="shared" ref="AI159:AI164" si="213">ROUND(K159*AH159,0)</f>
        <v>0</v>
      </c>
      <c r="AK159" s="45">
        <f t="shared" ref="AK159:AK164" si="214">ROUND(AI159*AJ159*0.01,0)</f>
        <v>0</v>
      </c>
    </row>
    <row r="160" spans="1:37" x14ac:dyDescent="0.2">
      <c r="D160" s="121"/>
      <c r="J160" s="146" t="s">
        <v>335</v>
      </c>
      <c r="K160" s="100">
        <v>0</v>
      </c>
      <c r="L160" s="95" t="s">
        <v>193</v>
      </c>
      <c r="N160" s="45">
        <f t="shared" si="199"/>
        <v>0</v>
      </c>
      <c r="O160" s="58" t="str">
        <f t="shared" si="200"/>
        <v/>
      </c>
      <c r="P160" s="45">
        <f t="shared" si="201"/>
        <v>0</v>
      </c>
      <c r="Q160" s="58" t="str">
        <f t="shared" si="202"/>
        <v/>
      </c>
      <c r="S160" s="45">
        <f t="shared" si="203"/>
        <v>0</v>
      </c>
      <c r="T160" s="60" t="str">
        <f t="shared" si="204"/>
        <v/>
      </c>
      <c r="W160" s="45">
        <f t="shared" si="205"/>
        <v>0</v>
      </c>
      <c r="X160" s="60" t="str">
        <f t="shared" si="206"/>
        <v/>
      </c>
      <c r="Z160" s="45">
        <f t="shared" si="207"/>
        <v>0</v>
      </c>
      <c r="AB160" s="64" t="str">
        <f t="shared" si="208"/>
        <v/>
      </c>
      <c r="AC160" s="45">
        <f t="shared" si="209"/>
        <v>0</v>
      </c>
      <c r="AD160" s="45">
        <f t="shared" si="210"/>
        <v>0</v>
      </c>
      <c r="AE160" s="85">
        <f t="shared" si="211"/>
        <v>0</v>
      </c>
      <c r="AF160" s="85">
        <f t="shared" si="212"/>
        <v>0</v>
      </c>
      <c r="AG160" s="48"/>
      <c r="AI160" s="45">
        <f t="shared" si="213"/>
        <v>0</v>
      </c>
      <c r="AK160" s="45">
        <f t="shared" si="214"/>
        <v>0</v>
      </c>
    </row>
    <row r="161" spans="4:37" x14ac:dyDescent="0.2">
      <c r="D161" s="121"/>
      <c r="G161" s="139"/>
      <c r="J161" s="146" t="s">
        <v>336</v>
      </c>
      <c r="K161" s="100">
        <f>SUM(K125:K132)</f>
        <v>17456</v>
      </c>
      <c r="L161" s="95" t="s">
        <v>193</v>
      </c>
      <c r="N161" s="45">
        <f t="shared" si="199"/>
        <v>0</v>
      </c>
      <c r="O161" s="123" t="str">
        <f t="shared" si="200"/>
        <v/>
      </c>
      <c r="P161" s="45">
        <f t="shared" si="201"/>
        <v>0</v>
      </c>
      <c r="Q161" s="123" t="str">
        <f t="shared" si="202"/>
        <v/>
      </c>
      <c r="S161" s="45">
        <f t="shared" si="203"/>
        <v>0</v>
      </c>
      <c r="T161" s="102"/>
      <c r="W161" s="45">
        <f t="shared" si="205"/>
        <v>0</v>
      </c>
      <c r="X161" s="60" t="str">
        <f t="shared" si="206"/>
        <v/>
      </c>
      <c r="Z161" s="45">
        <f t="shared" si="207"/>
        <v>0</v>
      </c>
      <c r="AB161" s="64" t="str">
        <f t="shared" si="208"/>
        <v/>
      </c>
      <c r="AC161" s="45">
        <f t="shared" si="209"/>
        <v>0</v>
      </c>
      <c r="AD161" s="45">
        <f t="shared" si="210"/>
        <v>0</v>
      </c>
      <c r="AE161" s="85">
        <f t="shared" si="211"/>
        <v>17456</v>
      </c>
      <c r="AF161" s="85">
        <f t="shared" si="212"/>
        <v>0</v>
      </c>
      <c r="AG161" s="48"/>
      <c r="AI161" s="45">
        <f t="shared" si="213"/>
        <v>0</v>
      </c>
      <c r="AK161" s="45">
        <f t="shared" si="214"/>
        <v>0</v>
      </c>
    </row>
    <row r="162" spans="4:37" x14ac:dyDescent="0.2">
      <c r="D162" s="121"/>
      <c r="G162" s="139"/>
      <c r="J162" s="146" t="s">
        <v>337</v>
      </c>
      <c r="K162" s="100">
        <f>SUM(K133:K156)</f>
        <v>45542</v>
      </c>
      <c r="L162" s="95" t="s">
        <v>193</v>
      </c>
      <c r="N162" s="45">
        <f t="shared" si="199"/>
        <v>0</v>
      </c>
      <c r="O162" s="123" t="str">
        <f t="shared" si="200"/>
        <v/>
      </c>
      <c r="P162" s="45">
        <f t="shared" si="201"/>
        <v>0</v>
      </c>
      <c r="Q162" s="123" t="str">
        <f t="shared" si="202"/>
        <v/>
      </c>
      <c r="S162" s="45">
        <f t="shared" si="203"/>
        <v>0</v>
      </c>
      <c r="T162" s="102" t="str">
        <f t="shared" ref="T162" si="215">IF(R162&gt;0,IF(ROUND(K162*R162,0)&lt;&gt;S162,"E",""),"")</f>
        <v/>
      </c>
      <c r="W162" s="45">
        <f t="shared" si="205"/>
        <v>0</v>
      </c>
      <c r="X162" s="60" t="str">
        <f t="shared" si="206"/>
        <v/>
      </c>
      <c r="Z162" s="45">
        <f t="shared" si="207"/>
        <v>0</v>
      </c>
      <c r="AB162" s="64" t="str">
        <f t="shared" si="208"/>
        <v/>
      </c>
      <c r="AC162" s="45">
        <f t="shared" si="209"/>
        <v>0</v>
      </c>
      <c r="AD162" s="45">
        <f t="shared" si="210"/>
        <v>0</v>
      </c>
      <c r="AE162" s="85">
        <f t="shared" si="211"/>
        <v>45542</v>
      </c>
      <c r="AF162" s="85">
        <f t="shared" si="212"/>
        <v>0</v>
      </c>
      <c r="AG162" s="48"/>
      <c r="AI162" s="45">
        <f t="shared" si="213"/>
        <v>0</v>
      </c>
      <c r="AK162" s="45">
        <f t="shared" si="214"/>
        <v>0</v>
      </c>
    </row>
    <row r="163" spans="4:37" x14ac:dyDescent="0.2">
      <c r="D163" s="121"/>
      <c r="G163" s="139"/>
      <c r="J163" s="146" t="s">
        <v>341</v>
      </c>
      <c r="K163" s="100">
        <f>K157</f>
        <v>308</v>
      </c>
      <c r="L163" s="95" t="s">
        <v>193</v>
      </c>
      <c r="N163" s="45">
        <f t="shared" si="199"/>
        <v>0</v>
      </c>
      <c r="O163" s="123" t="str">
        <f t="shared" si="200"/>
        <v/>
      </c>
      <c r="P163" s="45">
        <f t="shared" si="201"/>
        <v>0</v>
      </c>
      <c r="Q163" s="123" t="str">
        <f t="shared" si="202"/>
        <v/>
      </c>
      <c r="S163" s="45">
        <f t="shared" si="203"/>
        <v>0</v>
      </c>
      <c r="T163" s="102"/>
      <c r="W163" s="45">
        <f t="shared" si="205"/>
        <v>0</v>
      </c>
      <c r="X163" s="60" t="str">
        <f t="shared" si="206"/>
        <v/>
      </c>
      <c r="Z163" s="45">
        <f t="shared" si="207"/>
        <v>0</v>
      </c>
      <c r="AB163" s="64" t="str">
        <f t="shared" si="208"/>
        <v/>
      </c>
      <c r="AC163" s="45">
        <f t="shared" si="209"/>
        <v>0</v>
      </c>
      <c r="AD163" s="45">
        <f t="shared" si="210"/>
        <v>0</v>
      </c>
      <c r="AE163" s="85">
        <f t="shared" si="211"/>
        <v>308</v>
      </c>
      <c r="AF163" s="85">
        <f t="shared" si="212"/>
        <v>0</v>
      </c>
      <c r="AG163" s="48"/>
      <c r="AI163" s="45">
        <f t="shared" si="213"/>
        <v>0</v>
      </c>
      <c r="AK163" s="45">
        <f t="shared" si="214"/>
        <v>0</v>
      </c>
    </row>
    <row r="164" spans="4:37" x14ac:dyDescent="0.2">
      <c r="D164" s="121"/>
      <c r="G164" s="139"/>
      <c r="J164" s="146" t="s">
        <v>343</v>
      </c>
      <c r="K164" s="100">
        <f>K124</f>
        <v>1449</v>
      </c>
      <c r="L164" s="95" t="s">
        <v>193</v>
      </c>
      <c r="N164" s="45">
        <f t="shared" si="199"/>
        <v>0</v>
      </c>
      <c r="O164" s="123" t="str">
        <f t="shared" si="200"/>
        <v/>
      </c>
      <c r="P164" s="45">
        <f t="shared" si="201"/>
        <v>0</v>
      </c>
      <c r="Q164" s="123" t="str">
        <f t="shared" si="202"/>
        <v/>
      </c>
      <c r="S164" s="45">
        <f t="shared" si="203"/>
        <v>0</v>
      </c>
      <c r="T164" s="102" t="str">
        <f t="shared" ref="T164" si="216">IF(R164&gt;0,IF(ROUND(K164*R164,0)&lt;&gt;S164,"E",""),"")</f>
        <v/>
      </c>
      <c r="W164" s="45">
        <f t="shared" si="205"/>
        <v>0</v>
      </c>
      <c r="X164" s="60" t="str">
        <f t="shared" si="206"/>
        <v/>
      </c>
      <c r="Z164" s="45">
        <f t="shared" si="207"/>
        <v>0</v>
      </c>
      <c r="AB164" s="64" t="str">
        <f t="shared" si="208"/>
        <v/>
      </c>
      <c r="AC164" s="45">
        <f t="shared" si="209"/>
        <v>0</v>
      </c>
      <c r="AD164" s="45">
        <f t="shared" si="210"/>
        <v>0</v>
      </c>
      <c r="AE164" s="85">
        <f t="shared" si="211"/>
        <v>1449</v>
      </c>
      <c r="AF164" s="85">
        <f t="shared" si="212"/>
        <v>0</v>
      </c>
      <c r="AG164" s="48"/>
      <c r="AI164" s="45">
        <f t="shared" si="213"/>
        <v>0</v>
      </c>
      <c r="AK164" s="45">
        <f t="shared" si="214"/>
        <v>0</v>
      </c>
    </row>
    <row r="165" spans="4:37" ht="10.5" customHeight="1" x14ac:dyDescent="0.2">
      <c r="D165" s="121"/>
      <c r="N165" s="45"/>
      <c r="AB165" s="64"/>
      <c r="AC165" s="45"/>
      <c r="AD165" s="45"/>
      <c r="AE165" s="85"/>
      <c r="AF165" s="85"/>
      <c r="AG165" s="48"/>
    </row>
    <row r="166" spans="4:37" x14ac:dyDescent="0.2">
      <c r="D166" s="153"/>
      <c r="E166" s="102"/>
      <c r="G166" s="139"/>
      <c r="H166" s="2" t="s">
        <v>347</v>
      </c>
      <c r="J166" s="146" t="s">
        <v>334</v>
      </c>
      <c r="K166" s="100">
        <f>K159</f>
        <v>0</v>
      </c>
      <c r="L166" s="95" t="s">
        <v>193</v>
      </c>
      <c r="N166" s="45">
        <f t="shared" ref="N166:N171" si="217">ROUND(K166*M166,0)</f>
        <v>0</v>
      </c>
      <c r="O166" s="123" t="str">
        <f t="shared" ref="O166:O171" si="218">IF(M166&gt;0,IF(ROUND(K166*M166,0)&lt;&gt;N166,"E",""),"")</f>
        <v/>
      </c>
      <c r="P166" s="45">
        <f t="shared" ref="P166:P171" si="219">ROUND($P$2*N166,0)</f>
        <v>0</v>
      </c>
      <c r="Q166" s="123" t="str">
        <f t="shared" ref="Q166:Q171" si="220">IF(ROUND(N166*P$2,0)&lt;&gt;P166,"E","")</f>
        <v/>
      </c>
      <c r="S166" s="45">
        <f t="shared" ref="S166:S171" si="221">ROUND(K166*R166,0)</f>
        <v>0</v>
      </c>
      <c r="T166" s="102" t="str">
        <f t="shared" ref="T166:T167" si="222">IF(R166&gt;0,IF(ROUND(K166*R166,0)&lt;&gt;S166,"E",""),"")</f>
        <v/>
      </c>
      <c r="W166" s="45">
        <f t="shared" ref="W166:W171" si="223">ROUND(K166*V166,0)</f>
        <v>0</v>
      </c>
      <c r="X166" s="60" t="str">
        <f t="shared" ref="X166:X171" si="224">IF(V166&gt;0,IF(ROUND(K166*V166,0)&lt;&gt;W166,"E",""),"")</f>
        <v/>
      </c>
      <c r="Z166" s="45">
        <f t="shared" ref="Z166:Z171" si="225">ROUND(SUM(P166+S166+U166+W166,0),2)</f>
        <v>0</v>
      </c>
      <c r="AB166" s="64" t="str">
        <f t="shared" ref="AB166:AB171" si="226">IF(ROUND(P166+S166+U166+W166,2)&lt;&gt;Z166,"E","")</f>
        <v/>
      </c>
      <c r="AC166" s="45">
        <f t="shared" ref="AC166:AC171" si="227">IF($Z$2&gt;0,((Z166/$Z$2)*$AC$2),0)</f>
        <v>0</v>
      </c>
      <c r="AD166" s="45">
        <f t="shared" ref="AD166:AD171" si="228">Z166+AC166</f>
        <v>0</v>
      </c>
      <c r="AE166" s="85">
        <f t="shared" ref="AE166:AE171" si="229">K166</f>
        <v>0</v>
      </c>
      <c r="AF166" s="85">
        <f t="shared" ref="AF166:AF171" si="230">IF(AE166&gt;0,AD166/AE166,0)</f>
        <v>0</v>
      </c>
      <c r="AG166" s="48"/>
      <c r="AI166" s="45">
        <f t="shared" ref="AI166:AI171" si="231">ROUND(K166*AH166,0)</f>
        <v>0</v>
      </c>
      <c r="AK166" s="45">
        <f t="shared" ref="AK166:AK171" si="232">ROUND(AI166*AJ166*0.01,0)</f>
        <v>0</v>
      </c>
    </row>
    <row r="167" spans="4:37" x14ac:dyDescent="0.2">
      <c r="D167" s="121"/>
      <c r="J167" s="146" t="s">
        <v>335</v>
      </c>
      <c r="K167" s="100">
        <f t="shared" ref="K167:K171" si="233">K160</f>
        <v>0</v>
      </c>
      <c r="L167" s="95" t="s">
        <v>193</v>
      </c>
      <c r="N167" s="45">
        <f t="shared" si="217"/>
        <v>0</v>
      </c>
      <c r="O167" s="58" t="str">
        <f t="shared" si="218"/>
        <v/>
      </c>
      <c r="P167" s="45">
        <f t="shared" si="219"/>
        <v>0</v>
      </c>
      <c r="Q167" s="58" t="str">
        <f t="shared" si="220"/>
        <v/>
      </c>
      <c r="S167" s="45">
        <f t="shared" si="221"/>
        <v>0</v>
      </c>
      <c r="T167" s="60" t="str">
        <f t="shared" si="222"/>
        <v/>
      </c>
      <c r="W167" s="45">
        <f t="shared" si="223"/>
        <v>0</v>
      </c>
      <c r="X167" s="60" t="str">
        <f t="shared" si="224"/>
        <v/>
      </c>
      <c r="Z167" s="45">
        <f t="shared" si="225"/>
        <v>0</v>
      </c>
      <c r="AB167" s="64" t="str">
        <f t="shared" si="226"/>
        <v/>
      </c>
      <c r="AC167" s="45">
        <f t="shared" si="227"/>
        <v>0</v>
      </c>
      <c r="AD167" s="45">
        <f t="shared" si="228"/>
        <v>0</v>
      </c>
      <c r="AE167" s="85">
        <f t="shared" si="229"/>
        <v>0</v>
      </c>
      <c r="AF167" s="85">
        <f t="shared" si="230"/>
        <v>0</v>
      </c>
      <c r="AG167" s="48"/>
      <c r="AI167" s="45">
        <f t="shared" si="231"/>
        <v>0</v>
      </c>
      <c r="AK167" s="45">
        <f t="shared" si="232"/>
        <v>0</v>
      </c>
    </row>
    <row r="168" spans="4:37" x14ac:dyDescent="0.2">
      <c r="D168" s="121"/>
      <c r="G168" s="139"/>
      <c r="J168" s="146" t="s">
        <v>336</v>
      </c>
      <c r="K168" s="100">
        <f t="shared" si="233"/>
        <v>17456</v>
      </c>
      <c r="L168" s="95" t="s">
        <v>193</v>
      </c>
      <c r="N168" s="45">
        <f t="shared" si="217"/>
        <v>0</v>
      </c>
      <c r="O168" s="123" t="str">
        <f t="shared" si="218"/>
        <v/>
      </c>
      <c r="P168" s="45">
        <f t="shared" si="219"/>
        <v>0</v>
      </c>
      <c r="Q168" s="123" t="str">
        <f t="shared" si="220"/>
        <v/>
      </c>
      <c r="S168" s="45">
        <f t="shared" si="221"/>
        <v>0</v>
      </c>
      <c r="T168" s="102"/>
      <c r="W168" s="45">
        <f t="shared" si="223"/>
        <v>0</v>
      </c>
      <c r="X168" s="60" t="str">
        <f t="shared" si="224"/>
        <v/>
      </c>
      <c r="Z168" s="45">
        <f t="shared" si="225"/>
        <v>0</v>
      </c>
      <c r="AB168" s="64" t="str">
        <f t="shared" si="226"/>
        <v/>
      </c>
      <c r="AC168" s="45">
        <f t="shared" si="227"/>
        <v>0</v>
      </c>
      <c r="AD168" s="45">
        <f t="shared" si="228"/>
        <v>0</v>
      </c>
      <c r="AE168" s="85">
        <f t="shared" si="229"/>
        <v>17456</v>
      </c>
      <c r="AF168" s="85">
        <f t="shared" si="230"/>
        <v>0</v>
      </c>
      <c r="AG168" s="48"/>
      <c r="AI168" s="45">
        <f t="shared" si="231"/>
        <v>0</v>
      </c>
      <c r="AK168" s="45">
        <f t="shared" si="232"/>
        <v>0</v>
      </c>
    </row>
    <row r="169" spans="4:37" x14ac:dyDescent="0.2">
      <c r="D169" s="121"/>
      <c r="G169" s="139"/>
      <c r="J169" s="146" t="s">
        <v>337</v>
      </c>
      <c r="K169" s="100">
        <f t="shared" si="233"/>
        <v>45542</v>
      </c>
      <c r="L169" s="95" t="s">
        <v>193</v>
      </c>
      <c r="N169" s="45">
        <f t="shared" si="217"/>
        <v>0</v>
      </c>
      <c r="O169" s="123" t="str">
        <f t="shared" si="218"/>
        <v/>
      </c>
      <c r="P169" s="45">
        <f t="shared" si="219"/>
        <v>0</v>
      </c>
      <c r="Q169" s="123" t="str">
        <f t="shared" si="220"/>
        <v/>
      </c>
      <c r="S169" s="45">
        <f t="shared" si="221"/>
        <v>0</v>
      </c>
      <c r="T169" s="102" t="str">
        <f t="shared" ref="T169" si="234">IF(R169&gt;0,IF(ROUND(K169*R169,0)&lt;&gt;S169,"E",""),"")</f>
        <v/>
      </c>
      <c r="W169" s="45">
        <f t="shared" si="223"/>
        <v>0</v>
      </c>
      <c r="X169" s="60" t="str">
        <f t="shared" si="224"/>
        <v/>
      </c>
      <c r="Z169" s="45">
        <f t="shared" si="225"/>
        <v>0</v>
      </c>
      <c r="AB169" s="64" t="str">
        <f t="shared" si="226"/>
        <v/>
      </c>
      <c r="AC169" s="45">
        <f t="shared" si="227"/>
        <v>0</v>
      </c>
      <c r="AD169" s="45">
        <f t="shared" si="228"/>
        <v>0</v>
      </c>
      <c r="AE169" s="85">
        <f t="shared" si="229"/>
        <v>45542</v>
      </c>
      <c r="AF169" s="85">
        <f t="shared" si="230"/>
        <v>0</v>
      </c>
      <c r="AG169" s="48"/>
      <c r="AI169" s="45">
        <f t="shared" si="231"/>
        <v>0</v>
      </c>
      <c r="AK169" s="45">
        <f t="shared" si="232"/>
        <v>0</v>
      </c>
    </row>
    <row r="170" spans="4:37" x14ac:dyDescent="0.2">
      <c r="D170" s="121"/>
      <c r="G170" s="139"/>
      <c r="J170" s="146" t="s">
        <v>341</v>
      </c>
      <c r="K170" s="100">
        <f t="shared" si="233"/>
        <v>308</v>
      </c>
      <c r="L170" s="95" t="s">
        <v>193</v>
      </c>
      <c r="N170" s="45">
        <f t="shared" si="217"/>
        <v>0</v>
      </c>
      <c r="O170" s="123" t="str">
        <f t="shared" si="218"/>
        <v/>
      </c>
      <c r="P170" s="45">
        <f t="shared" si="219"/>
        <v>0</v>
      </c>
      <c r="Q170" s="123" t="str">
        <f t="shared" si="220"/>
        <v/>
      </c>
      <c r="S170" s="45">
        <f t="shared" si="221"/>
        <v>0</v>
      </c>
      <c r="T170" s="102"/>
      <c r="W170" s="45">
        <f t="shared" si="223"/>
        <v>0</v>
      </c>
      <c r="X170" s="60" t="str">
        <f t="shared" si="224"/>
        <v/>
      </c>
      <c r="Z170" s="45">
        <f t="shared" si="225"/>
        <v>0</v>
      </c>
      <c r="AB170" s="64" t="str">
        <f t="shared" si="226"/>
        <v/>
      </c>
      <c r="AC170" s="45">
        <f t="shared" si="227"/>
        <v>0</v>
      </c>
      <c r="AD170" s="45">
        <f t="shared" si="228"/>
        <v>0</v>
      </c>
      <c r="AE170" s="85">
        <f t="shared" si="229"/>
        <v>308</v>
      </c>
      <c r="AF170" s="85">
        <f t="shared" si="230"/>
        <v>0</v>
      </c>
      <c r="AG170" s="48"/>
      <c r="AI170" s="45">
        <f t="shared" si="231"/>
        <v>0</v>
      </c>
      <c r="AK170" s="45">
        <f t="shared" si="232"/>
        <v>0</v>
      </c>
    </row>
    <row r="171" spans="4:37" x14ac:dyDescent="0.2">
      <c r="D171" s="121"/>
      <c r="G171" s="139"/>
      <c r="J171" s="146" t="s">
        <v>343</v>
      </c>
      <c r="K171" s="100">
        <f t="shared" si="233"/>
        <v>1449</v>
      </c>
      <c r="L171" s="95" t="s">
        <v>193</v>
      </c>
      <c r="N171" s="45">
        <f t="shared" si="217"/>
        <v>0</v>
      </c>
      <c r="O171" s="123" t="str">
        <f t="shared" si="218"/>
        <v/>
      </c>
      <c r="P171" s="45">
        <f t="shared" si="219"/>
        <v>0</v>
      </c>
      <c r="Q171" s="123" t="str">
        <f t="shared" si="220"/>
        <v/>
      </c>
      <c r="S171" s="45">
        <f t="shared" si="221"/>
        <v>0</v>
      </c>
      <c r="T171" s="102" t="str">
        <f t="shared" ref="T171" si="235">IF(R171&gt;0,IF(ROUND(K171*R171,0)&lt;&gt;S171,"E",""),"")</f>
        <v/>
      </c>
      <c r="W171" s="45">
        <f t="shared" si="223"/>
        <v>0</v>
      </c>
      <c r="X171" s="60" t="str">
        <f t="shared" si="224"/>
        <v/>
      </c>
      <c r="Z171" s="45">
        <f t="shared" si="225"/>
        <v>0</v>
      </c>
      <c r="AB171" s="64" t="str">
        <f t="shared" si="226"/>
        <v/>
      </c>
      <c r="AC171" s="45">
        <f t="shared" si="227"/>
        <v>0</v>
      </c>
      <c r="AD171" s="45">
        <f t="shared" si="228"/>
        <v>0</v>
      </c>
      <c r="AE171" s="85">
        <f t="shared" si="229"/>
        <v>1449</v>
      </c>
      <c r="AF171" s="85">
        <f t="shared" si="230"/>
        <v>0</v>
      </c>
      <c r="AG171" s="48"/>
      <c r="AI171" s="45">
        <f t="shared" si="231"/>
        <v>0</v>
      </c>
      <c r="AK171" s="45">
        <f t="shared" si="232"/>
        <v>0</v>
      </c>
    </row>
    <row r="172" spans="4:37" x14ac:dyDescent="0.2">
      <c r="D172" s="121"/>
      <c r="G172" s="139"/>
      <c r="J172" s="139"/>
      <c r="N172" s="45"/>
      <c r="AB172" s="64"/>
      <c r="AC172" s="45"/>
      <c r="AD172" s="45"/>
      <c r="AE172" s="85"/>
      <c r="AF172" s="85"/>
      <c r="AG172" s="48"/>
    </row>
    <row r="173" spans="4:37" x14ac:dyDescent="0.2">
      <c r="D173" s="153"/>
      <c r="E173" s="102"/>
      <c r="G173" s="139"/>
      <c r="H173" s="2" t="s">
        <v>348</v>
      </c>
      <c r="J173" s="146" t="s">
        <v>334</v>
      </c>
      <c r="K173" s="100">
        <f>K166</f>
        <v>0</v>
      </c>
      <c r="L173" s="95" t="s">
        <v>193</v>
      </c>
      <c r="N173" s="45">
        <f t="shared" ref="N173:N178" si="236">ROUND(K173*M173,0)</f>
        <v>0</v>
      </c>
      <c r="O173" s="123" t="str">
        <f t="shared" ref="O173:O178" si="237">IF(M173&gt;0,IF(ROUND(K173*M173,0)&lt;&gt;N173,"E",""),"")</f>
        <v/>
      </c>
      <c r="P173" s="45">
        <f t="shared" ref="P173:P178" si="238">ROUND($P$2*N173,0)</f>
        <v>0</v>
      </c>
      <c r="Q173" s="123" t="str">
        <f t="shared" ref="Q173:Q178" si="239">IF(ROUND(N173*P$2,0)&lt;&gt;P173,"E","")</f>
        <v/>
      </c>
      <c r="S173" s="45">
        <f t="shared" ref="S173:S178" si="240">ROUND(K173*R173,0)</f>
        <v>0</v>
      </c>
      <c r="T173" s="102" t="str">
        <f t="shared" ref="T173:T174" si="241">IF(R173&gt;0,IF(ROUND(K173*R173,0)&lt;&gt;S173,"E",""),"")</f>
        <v/>
      </c>
      <c r="W173" s="45">
        <f t="shared" ref="W173:W178" si="242">ROUND(K173*V173,0)</f>
        <v>0</v>
      </c>
      <c r="X173" s="60" t="str">
        <f t="shared" ref="X173:X178" si="243">IF(V173&gt;0,IF(ROUND(K173*V173,0)&lt;&gt;W173,"E",""),"")</f>
        <v/>
      </c>
      <c r="Z173" s="45">
        <f t="shared" ref="Z173:Z178" si="244">ROUND(SUM(P173+S173+U173+W173,0),2)</f>
        <v>0</v>
      </c>
      <c r="AB173" s="64" t="str">
        <f t="shared" ref="AB173:AB178" si="245">IF(ROUND(P173+S173+U173+W173,2)&lt;&gt;Z173,"E","")</f>
        <v/>
      </c>
      <c r="AC173" s="45">
        <f t="shared" ref="AC173:AC178" si="246">IF($Z$2&gt;0,((Z173/$Z$2)*$AC$2),0)</f>
        <v>0</v>
      </c>
      <c r="AD173" s="45">
        <f t="shared" ref="AD173:AD178" si="247">Z173+AC173</f>
        <v>0</v>
      </c>
      <c r="AE173" s="85">
        <f t="shared" ref="AE173:AE178" si="248">K173</f>
        <v>0</v>
      </c>
      <c r="AF173" s="85">
        <f t="shared" ref="AF173:AF178" si="249">IF(AE173&gt;0,AD173/AE173,0)</f>
        <v>0</v>
      </c>
      <c r="AG173" s="48"/>
      <c r="AI173" s="45">
        <f t="shared" ref="AI173:AI178" si="250">ROUND(K173*AH173,0)</f>
        <v>0</v>
      </c>
      <c r="AK173" s="45">
        <f t="shared" ref="AK173:AK178" si="251">ROUND(AI173*AJ173*0.01,0)</f>
        <v>0</v>
      </c>
    </row>
    <row r="174" spans="4:37" x14ac:dyDescent="0.2">
      <c r="D174" s="121"/>
      <c r="J174" s="146" t="s">
        <v>335</v>
      </c>
      <c r="K174" s="100">
        <f t="shared" ref="K174:K178" si="252">K167</f>
        <v>0</v>
      </c>
      <c r="L174" s="95" t="s">
        <v>193</v>
      </c>
      <c r="N174" s="45">
        <f t="shared" si="236"/>
        <v>0</v>
      </c>
      <c r="O174" s="58" t="str">
        <f t="shared" si="237"/>
        <v/>
      </c>
      <c r="P174" s="45">
        <f t="shared" si="238"/>
        <v>0</v>
      </c>
      <c r="Q174" s="58" t="str">
        <f t="shared" si="239"/>
        <v/>
      </c>
      <c r="S174" s="45">
        <f t="shared" si="240"/>
        <v>0</v>
      </c>
      <c r="T174" s="60" t="str">
        <f t="shared" si="241"/>
        <v/>
      </c>
      <c r="W174" s="45">
        <f t="shared" si="242"/>
        <v>0</v>
      </c>
      <c r="X174" s="60" t="str">
        <f t="shared" si="243"/>
        <v/>
      </c>
      <c r="Z174" s="45">
        <f t="shared" si="244"/>
        <v>0</v>
      </c>
      <c r="AB174" s="64" t="str">
        <f t="shared" si="245"/>
        <v/>
      </c>
      <c r="AC174" s="45">
        <f t="shared" si="246"/>
        <v>0</v>
      </c>
      <c r="AD174" s="45">
        <f t="shared" si="247"/>
        <v>0</v>
      </c>
      <c r="AE174" s="85">
        <f t="shared" si="248"/>
        <v>0</v>
      </c>
      <c r="AF174" s="85">
        <f t="shared" si="249"/>
        <v>0</v>
      </c>
      <c r="AG174" s="48"/>
      <c r="AI174" s="45">
        <f t="shared" si="250"/>
        <v>0</v>
      </c>
      <c r="AK174" s="45">
        <f t="shared" si="251"/>
        <v>0</v>
      </c>
    </row>
    <row r="175" spans="4:37" x14ac:dyDescent="0.2">
      <c r="D175" s="121"/>
      <c r="G175" s="139"/>
      <c r="J175" s="146" t="s">
        <v>336</v>
      </c>
      <c r="K175" s="100">
        <f t="shared" si="252"/>
        <v>17456</v>
      </c>
      <c r="L175" s="95" t="s">
        <v>193</v>
      </c>
      <c r="N175" s="45">
        <f t="shared" si="236"/>
        <v>0</v>
      </c>
      <c r="O175" s="123" t="str">
        <f t="shared" si="237"/>
        <v/>
      </c>
      <c r="P175" s="45">
        <f t="shared" si="238"/>
        <v>0</v>
      </c>
      <c r="Q175" s="123" t="str">
        <f t="shared" si="239"/>
        <v/>
      </c>
      <c r="S175" s="45">
        <f t="shared" si="240"/>
        <v>0</v>
      </c>
      <c r="T175" s="102"/>
      <c r="W175" s="45">
        <f t="shared" si="242"/>
        <v>0</v>
      </c>
      <c r="X175" s="60" t="str">
        <f t="shared" si="243"/>
        <v/>
      </c>
      <c r="Z175" s="45">
        <f t="shared" si="244"/>
        <v>0</v>
      </c>
      <c r="AB175" s="64" t="str">
        <f t="shared" si="245"/>
        <v/>
      </c>
      <c r="AC175" s="45">
        <f t="shared" si="246"/>
        <v>0</v>
      </c>
      <c r="AD175" s="45">
        <f t="shared" si="247"/>
        <v>0</v>
      </c>
      <c r="AE175" s="85">
        <f t="shared" si="248"/>
        <v>17456</v>
      </c>
      <c r="AF175" s="85">
        <f t="shared" si="249"/>
        <v>0</v>
      </c>
      <c r="AG175" s="48"/>
      <c r="AI175" s="45">
        <f t="shared" si="250"/>
        <v>0</v>
      </c>
      <c r="AK175" s="45">
        <f t="shared" si="251"/>
        <v>0</v>
      </c>
    </row>
    <row r="176" spans="4:37" x14ac:dyDescent="0.2">
      <c r="D176" s="121"/>
      <c r="G176" s="139"/>
      <c r="J176" s="146" t="s">
        <v>337</v>
      </c>
      <c r="K176" s="100">
        <f t="shared" si="252"/>
        <v>45542</v>
      </c>
      <c r="L176" s="95" t="s">
        <v>193</v>
      </c>
      <c r="N176" s="45">
        <f t="shared" si="236"/>
        <v>0</v>
      </c>
      <c r="O176" s="123" t="str">
        <f t="shared" si="237"/>
        <v/>
      </c>
      <c r="P176" s="45">
        <f t="shared" si="238"/>
        <v>0</v>
      </c>
      <c r="Q176" s="123" t="str">
        <f t="shared" si="239"/>
        <v/>
      </c>
      <c r="S176" s="45">
        <f t="shared" si="240"/>
        <v>0</v>
      </c>
      <c r="T176" s="102" t="str">
        <f t="shared" ref="T176" si="253">IF(R176&gt;0,IF(ROUND(K176*R176,0)&lt;&gt;S176,"E",""),"")</f>
        <v/>
      </c>
      <c r="W176" s="45">
        <f t="shared" si="242"/>
        <v>0</v>
      </c>
      <c r="X176" s="60" t="str">
        <f t="shared" si="243"/>
        <v/>
      </c>
      <c r="Z176" s="45">
        <f t="shared" si="244"/>
        <v>0</v>
      </c>
      <c r="AB176" s="64" t="str">
        <f t="shared" si="245"/>
        <v/>
      </c>
      <c r="AC176" s="45">
        <f t="shared" si="246"/>
        <v>0</v>
      </c>
      <c r="AD176" s="45">
        <f t="shared" si="247"/>
        <v>0</v>
      </c>
      <c r="AE176" s="85">
        <f t="shared" si="248"/>
        <v>45542</v>
      </c>
      <c r="AF176" s="85">
        <f t="shared" si="249"/>
        <v>0</v>
      </c>
      <c r="AG176" s="48"/>
      <c r="AI176" s="45">
        <f t="shared" si="250"/>
        <v>0</v>
      </c>
      <c r="AK176" s="45">
        <f t="shared" si="251"/>
        <v>0</v>
      </c>
    </row>
    <row r="177" spans="1:37" x14ac:dyDescent="0.2">
      <c r="D177" s="121"/>
      <c r="G177" s="139"/>
      <c r="J177" s="146" t="s">
        <v>341</v>
      </c>
      <c r="K177" s="100">
        <f t="shared" si="252"/>
        <v>308</v>
      </c>
      <c r="L177" s="95" t="s">
        <v>193</v>
      </c>
      <c r="N177" s="45">
        <f t="shared" si="236"/>
        <v>0</v>
      </c>
      <c r="O177" s="123" t="str">
        <f t="shared" si="237"/>
        <v/>
      </c>
      <c r="P177" s="45">
        <f t="shared" si="238"/>
        <v>0</v>
      </c>
      <c r="Q177" s="123" t="str">
        <f t="shared" si="239"/>
        <v/>
      </c>
      <c r="S177" s="45">
        <f t="shared" si="240"/>
        <v>0</v>
      </c>
      <c r="T177" s="102"/>
      <c r="W177" s="45">
        <f t="shared" si="242"/>
        <v>0</v>
      </c>
      <c r="X177" s="60" t="str">
        <f t="shared" si="243"/>
        <v/>
      </c>
      <c r="Z177" s="45">
        <f t="shared" si="244"/>
        <v>0</v>
      </c>
      <c r="AB177" s="64" t="str">
        <f t="shared" si="245"/>
        <v/>
      </c>
      <c r="AC177" s="45">
        <f t="shared" si="246"/>
        <v>0</v>
      </c>
      <c r="AD177" s="45">
        <f t="shared" si="247"/>
        <v>0</v>
      </c>
      <c r="AE177" s="85">
        <f t="shared" si="248"/>
        <v>308</v>
      </c>
      <c r="AF177" s="85">
        <f t="shared" si="249"/>
        <v>0</v>
      </c>
      <c r="AG177" s="48"/>
      <c r="AI177" s="45">
        <f t="shared" si="250"/>
        <v>0</v>
      </c>
      <c r="AK177" s="45">
        <f t="shared" si="251"/>
        <v>0</v>
      </c>
    </row>
    <row r="178" spans="1:37" x14ac:dyDescent="0.2">
      <c r="D178" s="121"/>
      <c r="G178" s="139"/>
      <c r="J178" s="146" t="s">
        <v>343</v>
      </c>
      <c r="K178" s="100">
        <f t="shared" si="252"/>
        <v>1449</v>
      </c>
      <c r="L178" s="95" t="s">
        <v>193</v>
      </c>
      <c r="N178" s="45">
        <f t="shared" si="236"/>
        <v>0</v>
      </c>
      <c r="O178" s="123" t="str">
        <f t="shared" si="237"/>
        <v/>
      </c>
      <c r="P178" s="45">
        <f t="shared" si="238"/>
        <v>0</v>
      </c>
      <c r="Q178" s="123" t="str">
        <f t="shared" si="239"/>
        <v/>
      </c>
      <c r="S178" s="45">
        <f t="shared" si="240"/>
        <v>0</v>
      </c>
      <c r="T178" s="102" t="str">
        <f t="shared" ref="T178" si="254">IF(R178&gt;0,IF(ROUND(K178*R178,0)&lt;&gt;S178,"E",""),"")</f>
        <v/>
      </c>
      <c r="W178" s="45">
        <f t="shared" si="242"/>
        <v>0</v>
      </c>
      <c r="X178" s="60" t="str">
        <f t="shared" si="243"/>
        <v/>
      </c>
      <c r="Z178" s="45">
        <f t="shared" si="244"/>
        <v>0</v>
      </c>
      <c r="AB178" s="64" t="str">
        <f t="shared" si="245"/>
        <v/>
      </c>
      <c r="AC178" s="45">
        <f t="shared" si="246"/>
        <v>0</v>
      </c>
      <c r="AD178" s="45">
        <f t="shared" si="247"/>
        <v>0</v>
      </c>
      <c r="AE178" s="85">
        <f t="shared" si="248"/>
        <v>1449</v>
      </c>
      <c r="AF178" s="85">
        <f t="shared" si="249"/>
        <v>0</v>
      </c>
      <c r="AG178" s="48"/>
      <c r="AI178" s="45">
        <f t="shared" si="250"/>
        <v>0</v>
      </c>
      <c r="AK178" s="45">
        <f t="shared" si="251"/>
        <v>0</v>
      </c>
    </row>
    <row r="179" spans="1:37" x14ac:dyDescent="0.2">
      <c r="D179" s="121"/>
      <c r="G179" s="139"/>
      <c r="J179" s="139"/>
      <c r="N179" s="45"/>
      <c r="AB179" s="64"/>
      <c r="AC179" s="45"/>
      <c r="AD179" s="45"/>
      <c r="AE179" s="85"/>
      <c r="AF179" s="85"/>
      <c r="AG179" s="48"/>
    </row>
    <row r="180" spans="1:37" x14ac:dyDescent="0.2">
      <c r="A180" s="67" t="s">
        <v>307</v>
      </c>
      <c r="B180" s="55" t="s">
        <v>250</v>
      </c>
      <c r="C180" s="55" t="s">
        <v>194</v>
      </c>
      <c r="D180" s="121" t="s">
        <v>303</v>
      </c>
      <c r="E180" s="87">
        <v>881</v>
      </c>
      <c r="F180" s="86">
        <v>1</v>
      </c>
      <c r="G180" s="86">
        <v>1</v>
      </c>
      <c r="H180" s="86">
        <v>1</v>
      </c>
      <c r="I180" s="136">
        <v>1.05</v>
      </c>
      <c r="J180" s="86">
        <v>1.33</v>
      </c>
      <c r="K180" s="45">
        <f t="shared" ref="K180:K186" si="255">ROUNDUP(J180*I180*H180*G180*F180*E180,0)</f>
        <v>1231</v>
      </c>
      <c r="L180" s="56" t="s">
        <v>193</v>
      </c>
      <c r="N180" s="45">
        <f t="shared" ref="N180:N204" si="256">ROUND(K180*M180,0)</f>
        <v>0</v>
      </c>
      <c r="O180" s="58" t="str">
        <f t="shared" ref="O180:O204" si="257">IF(M180&gt;0,IF(ROUND(K180*M180,0)&lt;&gt;N180,"E",""),"")</f>
        <v/>
      </c>
      <c r="P180" s="45">
        <f t="shared" ref="P180:P204" si="258">ROUND($P$2*N180,0)</f>
        <v>0</v>
      </c>
      <c r="Q180" s="58" t="str">
        <f t="shared" ref="Q180:Q204" si="259">IF(ROUND(N180*P$2,0)&lt;&gt;P180,"E","")</f>
        <v/>
      </c>
      <c r="S180" s="45">
        <f t="shared" ref="S180:S204" si="260">ROUND(K180*R180,0)</f>
        <v>0</v>
      </c>
      <c r="T180" s="60" t="str">
        <f t="shared" ref="T180:T189" si="261">IF(R180&gt;0,IF(ROUND(K180*R180,0)&lt;&gt;S180,"E",""),"")</f>
        <v/>
      </c>
      <c r="W180" s="45">
        <f t="shared" ref="W180:W204" si="262">ROUND(K180*V180,0)</f>
        <v>0</v>
      </c>
      <c r="X180" s="60" t="str">
        <f t="shared" ref="X180:X204" si="263">IF(V180&gt;0,IF(ROUND(K180*V180,0)&lt;&gt;W180,"E",""),"")</f>
        <v/>
      </c>
      <c r="Z180" s="45">
        <f t="shared" ref="Z180:Z204" si="264">ROUND(SUM(P180+S180+U180+W180,0),2)</f>
        <v>0</v>
      </c>
      <c r="AB180" s="64" t="str">
        <f t="shared" ref="AB180:AB204" si="265">IF(ROUND(P180+S180+U180+W180,2)&lt;&gt;Z180,"E","")</f>
        <v/>
      </c>
      <c r="AC180" s="45">
        <f t="shared" ref="AC180:AC204" si="266">IF($Z$2&gt;0,((Z180/$Z$2)*$AC$2),0)</f>
        <v>0</v>
      </c>
      <c r="AD180" s="45">
        <f t="shared" ref="AD180:AD204" si="267">Z180+AC180</f>
        <v>0</v>
      </c>
      <c r="AE180" s="85">
        <f t="shared" ref="AE180:AE204" si="268">K180</f>
        <v>1231</v>
      </c>
      <c r="AF180" s="85">
        <f t="shared" ref="AF180:AF204" si="269">IF(AE180&gt;0,AD180/AE180,0)</f>
        <v>0</v>
      </c>
      <c r="AG180" s="48"/>
      <c r="AI180" s="45">
        <f t="shared" ref="AI180:AI204" si="270">ROUND(K180*AH180,0)</f>
        <v>0</v>
      </c>
      <c r="AK180" s="45">
        <f t="shared" ref="AK180:AK204" si="271">ROUND(AI180*AJ180*0.01,0)</f>
        <v>0</v>
      </c>
    </row>
    <row r="181" spans="1:37" x14ac:dyDescent="0.2">
      <c r="A181" s="67" t="s">
        <v>307</v>
      </c>
      <c r="B181" s="55" t="s">
        <v>250</v>
      </c>
      <c r="C181" s="55" t="s">
        <v>194</v>
      </c>
      <c r="D181" s="121" t="s">
        <v>304</v>
      </c>
      <c r="E181" s="87">
        <v>1</v>
      </c>
      <c r="F181" s="86">
        <v>3</v>
      </c>
      <c r="G181" s="139">
        <v>1</v>
      </c>
      <c r="H181" s="124">
        <f>E180/1.5</f>
        <v>587.33333333333337</v>
      </c>
      <c r="I181" s="136">
        <v>1.05</v>
      </c>
      <c r="J181" s="139">
        <v>1.33</v>
      </c>
      <c r="K181" s="45">
        <f t="shared" si="255"/>
        <v>2461</v>
      </c>
      <c r="L181" s="56" t="s">
        <v>193</v>
      </c>
      <c r="N181" s="45">
        <f t="shared" si="256"/>
        <v>0</v>
      </c>
      <c r="O181" s="58" t="str">
        <f t="shared" si="257"/>
        <v/>
      </c>
      <c r="P181" s="45">
        <f t="shared" si="258"/>
        <v>0</v>
      </c>
      <c r="Q181" s="58" t="str">
        <f t="shared" si="259"/>
        <v/>
      </c>
      <c r="S181" s="45">
        <f t="shared" si="260"/>
        <v>0</v>
      </c>
      <c r="T181" s="60" t="str">
        <f t="shared" si="261"/>
        <v/>
      </c>
      <c r="W181" s="45">
        <f t="shared" si="262"/>
        <v>0</v>
      </c>
      <c r="X181" s="60" t="str">
        <f t="shared" si="263"/>
        <v/>
      </c>
      <c r="Z181" s="45">
        <f t="shared" si="264"/>
        <v>0</v>
      </c>
      <c r="AB181" s="64" t="str">
        <f t="shared" si="265"/>
        <v/>
      </c>
      <c r="AC181" s="45">
        <f t="shared" si="266"/>
        <v>0</v>
      </c>
      <c r="AD181" s="45">
        <f t="shared" si="267"/>
        <v>0</v>
      </c>
      <c r="AE181" s="85">
        <f t="shared" si="268"/>
        <v>2461</v>
      </c>
      <c r="AF181" s="85">
        <f t="shared" si="269"/>
        <v>0</v>
      </c>
      <c r="AG181" s="48"/>
      <c r="AI181" s="45">
        <f t="shared" si="270"/>
        <v>0</v>
      </c>
      <c r="AK181" s="45">
        <f t="shared" si="271"/>
        <v>0</v>
      </c>
    </row>
    <row r="182" spans="1:37" x14ac:dyDescent="0.2">
      <c r="A182" s="67" t="s">
        <v>307</v>
      </c>
      <c r="B182" s="55" t="s">
        <v>250</v>
      </c>
      <c r="C182" s="55" t="s">
        <v>194</v>
      </c>
      <c r="D182" s="121" t="s">
        <v>305</v>
      </c>
      <c r="E182" s="87">
        <v>881</v>
      </c>
      <c r="F182" s="86">
        <v>1</v>
      </c>
      <c r="G182" s="86">
        <v>1</v>
      </c>
      <c r="H182" s="86">
        <v>1</v>
      </c>
      <c r="I182" s="136">
        <v>1.05</v>
      </c>
      <c r="J182" s="86">
        <v>1.33</v>
      </c>
      <c r="K182" s="45">
        <f t="shared" si="255"/>
        <v>1231</v>
      </c>
      <c r="L182" s="56" t="s">
        <v>193</v>
      </c>
      <c r="N182" s="45">
        <f t="shared" si="256"/>
        <v>0</v>
      </c>
      <c r="O182" s="58" t="str">
        <f t="shared" si="257"/>
        <v/>
      </c>
      <c r="P182" s="45">
        <f t="shared" si="258"/>
        <v>0</v>
      </c>
      <c r="Q182" s="58" t="str">
        <f t="shared" si="259"/>
        <v/>
      </c>
      <c r="S182" s="45">
        <f t="shared" si="260"/>
        <v>0</v>
      </c>
      <c r="T182" s="60" t="str">
        <f t="shared" si="261"/>
        <v/>
      </c>
      <c r="W182" s="45">
        <f t="shared" si="262"/>
        <v>0</v>
      </c>
      <c r="X182" s="60" t="str">
        <f t="shared" si="263"/>
        <v/>
      </c>
      <c r="Z182" s="45">
        <f t="shared" si="264"/>
        <v>0</v>
      </c>
      <c r="AB182" s="64" t="str">
        <f t="shared" si="265"/>
        <v/>
      </c>
      <c r="AC182" s="45">
        <f t="shared" si="266"/>
        <v>0</v>
      </c>
      <c r="AD182" s="45">
        <f t="shared" si="267"/>
        <v>0</v>
      </c>
      <c r="AE182" s="85">
        <f t="shared" si="268"/>
        <v>1231</v>
      </c>
      <c r="AF182" s="85">
        <f t="shared" si="269"/>
        <v>0</v>
      </c>
      <c r="AG182" s="48"/>
      <c r="AI182" s="45">
        <f t="shared" si="270"/>
        <v>0</v>
      </c>
      <c r="AK182" s="45">
        <f t="shared" si="271"/>
        <v>0</v>
      </c>
    </row>
    <row r="183" spans="1:37" x14ac:dyDescent="0.2">
      <c r="D183" s="121"/>
      <c r="N183" s="45"/>
      <c r="AB183" s="64"/>
      <c r="AC183" s="45"/>
      <c r="AD183" s="45"/>
      <c r="AE183" s="85"/>
      <c r="AF183" s="85"/>
      <c r="AG183" s="48"/>
    </row>
    <row r="184" spans="1:37" x14ac:dyDescent="0.2">
      <c r="A184" s="67" t="s">
        <v>332</v>
      </c>
      <c r="B184" s="55" t="s">
        <v>199</v>
      </c>
      <c r="C184" s="55" t="s">
        <v>194</v>
      </c>
      <c r="D184" s="121" t="s">
        <v>258</v>
      </c>
      <c r="E184" s="149">
        <v>50</v>
      </c>
      <c r="F184" s="139">
        <v>1</v>
      </c>
      <c r="G184" s="139">
        <v>1</v>
      </c>
      <c r="H184" s="139">
        <v>1</v>
      </c>
      <c r="I184" s="140">
        <v>1.05</v>
      </c>
      <c r="J184" s="139">
        <v>1</v>
      </c>
      <c r="K184" s="45">
        <f t="shared" si="255"/>
        <v>53</v>
      </c>
      <c r="L184" s="56" t="s">
        <v>193</v>
      </c>
      <c r="N184" s="45">
        <f t="shared" si="256"/>
        <v>0</v>
      </c>
      <c r="O184" s="123" t="str">
        <f t="shared" si="257"/>
        <v/>
      </c>
      <c r="P184" s="45">
        <f t="shared" si="258"/>
        <v>0</v>
      </c>
      <c r="Q184" s="123" t="str">
        <f t="shared" si="259"/>
        <v/>
      </c>
      <c r="S184" s="45">
        <f t="shared" si="260"/>
        <v>0</v>
      </c>
      <c r="T184" s="102" t="str">
        <f t="shared" si="261"/>
        <v/>
      </c>
      <c r="W184" s="45">
        <f t="shared" si="262"/>
        <v>0</v>
      </c>
      <c r="X184" s="60" t="str">
        <f t="shared" si="263"/>
        <v/>
      </c>
      <c r="Z184" s="45">
        <f t="shared" si="264"/>
        <v>0</v>
      </c>
      <c r="AB184" s="64" t="str">
        <f t="shared" si="265"/>
        <v/>
      </c>
      <c r="AC184" s="45">
        <f t="shared" si="266"/>
        <v>0</v>
      </c>
      <c r="AD184" s="45">
        <f t="shared" si="267"/>
        <v>0</v>
      </c>
      <c r="AE184" s="85">
        <f t="shared" si="268"/>
        <v>53</v>
      </c>
      <c r="AF184" s="85">
        <f t="shared" si="269"/>
        <v>0</v>
      </c>
      <c r="AG184" s="48"/>
      <c r="AI184" s="45">
        <f t="shared" si="270"/>
        <v>0</v>
      </c>
      <c r="AK184" s="45">
        <f t="shared" si="271"/>
        <v>0</v>
      </c>
    </row>
    <row r="185" spans="1:37" x14ac:dyDescent="0.2">
      <c r="A185" s="67" t="s">
        <v>332</v>
      </c>
      <c r="B185" s="55" t="s">
        <v>199</v>
      </c>
      <c r="C185" s="55" t="s">
        <v>194</v>
      </c>
      <c r="D185" s="121" t="s">
        <v>259</v>
      </c>
      <c r="E185" s="87">
        <v>1</v>
      </c>
      <c r="F185" s="86">
        <v>6</v>
      </c>
      <c r="G185" s="86">
        <v>1</v>
      </c>
      <c r="H185" s="86">
        <f>E184*1.5</f>
        <v>75</v>
      </c>
      <c r="I185" s="136">
        <v>1.05</v>
      </c>
      <c r="J185" s="86">
        <v>1</v>
      </c>
      <c r="K185" s="45">
        <f t="shared" si="255"/>
        <v>473</v>
      </c>
      <c r="L185" s="56" t="s">
        <v>193</v>
      </c>
      <c r="N185" s="45">
        <f t="shared" si="256"/>
        <v>0</v>
      </c>
      <c r="O185" s="123" t="str">
        <f t="shared" si="257"/>
        <v/>
      </c>
      <c r="P185" s="45">
        <f t="shared" si="258"/>
        <v>0</v>
      </c>
      <c r="Q185" s="123" t="str">
        <f t="shared" si="259"/>
        <v/>
      </c>
      <c r="S185" s="45">
        <f t="shared" si="260"/>
        <v>0</v>
      </c>
      <c r="T185" s="102" t="str">
        <f t="shared" si="261"/>
        <v/>
      </c>
      <c r="W185" s="45">
        <f t="shared" si="262"/>
        <v>0</v>
      </c>
      <c r="X185" s="60" t="str">
        <f t="shared" si="263"/>
        <v/>
      </c>
      <c r="Z185" s="45">
        <f t="shared" si="264"/>
        <v>0</v>
      </c>
      <c r="AB185" s="64" t="str">
        <f t="shared" si="265"/>
        <v/>
      </c>
      <c r="AC185" s="45">
        <f t="shared" si="266"/>
        <v>0</v>
      </c>
      <c r="AD185" s="45">
        <f t="shared" si="267"/>
        <v>0</v>
      </c>
      <c r="AE185" s="85">
        <f t="shared" si="268"/>
        <v>473</v>
      </c>
      <c r="AF185" s="85">
        <f t="shared" si="269"/>
        <v>0</v>
      </c>
      <c r="AG185" s="48"/>
      <c r="AI185" s="45">
        <f t="shared" si="270"/>
        <v>0</v>
      </c>
      <c r="AK185" s="45">
        <f t="shared" si="271"/>
        <v>0</v>
      </c>
    </row>
    <row r="186" spans="1:37" x14ac:dyDescent="0.2">
      <c r="A186" s="67" t="s">
        <v>332</v>
      </c>
      <c r="B186" s="55" t="s">
        <v>199</v>
      </c>
      <c r="C186" s="55" t="s">
        <v>194</v>
      </c>
      <c r="D186" s="121" t="s">
        <v>260</v>
      </c>
      <c r="E186" s="87">
        <v>50</v>
      </c>
      <c r="F186" s="86">
        <v>1</v>
      </c>
      <c r="G186" s="86">
        <v>1</v>
      </c>
      <c r="H186" s="86">
        <v>2</v>
      </c>
      <c r="I186" s="136">
        <v>1.05</v>
      </c>
      <c r="J186" s="86">
        <v>1</v>
      </c>
      <c r="K186" s="45">
        <f t="shared" si="255"/>
        <v>105</v>
      </c>
      <c r="L186" s="56" t="s">
        <v>193</v>
      </c>
      <c r="N186" s="45">
        <f t="shared" si="256"/>
        <v>0</v>
      </c>
      <c r="O186" s="123" t="str">
        <f t="shared" si="257"/>
        <v/>
      </c>
      <c r="P186" s="45">
        <f t="shared" si="258"/>
        <v>0</v>
      </c>
      <c r="Q186" s="123" t="str">
        <f t="shared" si="259"/>
        <v/>
      </c>
      <c r="S186" s="45">
        <f t="shared" si="260"/>
        <v>0</v>
      </c>
      <c r="T186" s="102" t="str">
        <f t="shared" si="261"/>
        <v/>
      </c>
      <c r="W186" s="45">
        <f t="shared" si="262"/>
        <v>0</v>
      </c>
      <c r="X186" s="60" t="str">
        <f t="shared" si="263"/>
        <v/>
      </c>
      <c r="Z186" s="45">
        <f t="shared" si="264"/>
        <v>0</v>
      </c>
      <c r="AB186" s="64" t="str">
        <f t="shared" si="265"/>
        <v/>
      </c>
      <c r="AC186" s="45">
        <f t="shared" si="266"/>
        <v>0</v>
      </c>
      <c r="AD186" s="45">
        <f t="shared" si="267"/>
        <v>0</v>
      </c>
      <c r="AE186" s="85">
        <f t="shared" si="268"/>
        <v>105</v>
      </c>
      <c r="AF186" s="85">
        <f t="shared" si="269"/>
        <v>0</v>
      </c>
      <c r="AG186" s="48"/>
      <c r="AI186" s="45">
        <f t="shared" si="270"/>
        <v>0</v>
      </c>
      <c r="AK186" s="45">
        <f t="shared" si="271"/>
        <v>0</v>
      </c>
    </row>
    <row r="187" spans="1:37" x14ac:dyDescent="0.2">
      <c r="D187" s="121"/>
      <c r="N187" s="45"/>
      <c r="AB187" s="64"/>
      <c r="AC187" s="45"/>
      <c r="AD187" s="45"/>
      <c r="AE187" s="85"/>
      <c r="AF187" s="85"/>
      <c r="AG187" s="48"/>
    </row>
    <row r="188" spans="1:37" x14ac:dyDescent="0.2">
      <c r="D188" s="153" t="s">
        <v>340</v>
      </c>
      <c r="E188" s="102">
        <f>SUM(K180:K186)-SUM(K188:K193)</f>
        <v>0</v>
      </c>
      <c r="G188" s="139"/>
      <c r="H188" s="2" t="s">
        <v>346</v>
      </c>
      <c r="J188" s="146" t="s">
        <v>334</v>
      </c>
      <c r="K188" s="100">
        <v>0</v>
      </c>
      <c r="L188" s="95" t="s">
        <v>193</v>
      </c>
      <c r="N188" s="45">
        <f t="shared" si="256"/>
        <v>0</v>
      </c>
      <c r="O188" s="123" t="str">
        <f t="shared" si="257"/>
        <v/>
      </c>
      <c r="P188" s="45">
        <f t="shared" si="258"/>
        <v>0</v>
      </c>
      <c r="Q188" s="123" t="str">
        <f t="shared" si="259"/>
        <v/>
      </c>
      <c r="S188" s="45">
        <f t="shared" si="260"/>
        <v>0</v>
      </c>
      <c r="T188" s="102" t="str">
        <f t="shared" si="261"/>
        <v/>
      </c>
      <c r="W188" s="45">
        <f t="shared" si="262"/>
        <v>0</v>
      </c>
      <c r="X188" s="60" t="str">
        <f t="shared" si="263"/>
        <v/>
      </c>
      <c r="Z188" s="45">
        <f t="shared" si="264"/>
        <v>0</v>
      </c>
      <c r="AB188" s="64" t="str">
        <f t="shared" si="265"/>
        <v/>
      </c>
      <c r="AC188" s="45">
        <f t="shared" si="266"/>
        <v>0</v>
      </c>
      <c r="AD188" s="45">
        <f t="shared" si="267"/>
        <v>0</v>
      </c>
      <c r="AE188" s="85">
        <f t="shared" si="268"/>
        <v>0</v>
      </c>
      <c r="AF188" s="85">
        <f t="shared" si="269"/>
        <v>0</v>
      </c>
      <c r="AG188" s="48"/>
      <c r="AI188" s="45">
        <f t="shared" si="270"/>
        <v>0</v>
      </c>
      <c r="AK188" s="45">
        <f t="shared" si="271"/>
        <v>0</v>
      </c>
    </row>
    <row r="189" spans="1:37" x14ac:dyDescent="0.2">
      <c r="D189" s="121"/>
      <c r="J189" s="146" t="s">
        <v>335</v>
      </c>
      <c r="K189" s="100">
        <v>0</v>
      </c>
      <c r="L189" s="95" t="s">
        <v>193</v>
      </c>
      <c r="N189" s="45">
        <f t="shared" si="256"/>
        <v>0</v>
      </c>
      <c r="O189" s="58" t="str">
        <f t="shared" si="257"/>
        <v/>
      </c>
      <c r="P189" s="45">
        <f t="shared" si="258"/>
        <v>0</v>
      </c>
      <c r="Q189" s="58" t="str">
        <f t="shared" si="259"/>
        <v/>
      </c>
      <c r="S189" s="45">
        <f t="shared" si="260"/>
        <v>0</v>
      </c>
      <c r="T189" s="60" t="str">
        <f t="shared" si="261"/>
        <v/>
      </c>
      <c r="W189" s="45">
        <f t="shared" si="262"/>
        <v>0</v>
      </c>
      <c r="X189" s="60" t="str">
        <f t="shared" si="263"/>
        <v/>
      </c>
      <c r="Z189" s="45">
        <f t="shared" si="264"/>
        <v>0</v>
      </c>
      <c r="AB189" s="64" t="str">
        <f t="shared" si="265"/>
        <v/>
      </c>
      <c r="AC189" s="45">
        <f t="shared" si="266"/>
        <v>0</v>
      </c>
      <c r="AD189" s="45">
        <f t="shared" si="267"/>
        <v>0</v>
      </c>
      <c r="AE189" s="85">
        <f t="shared" si="268"/>
        <v>0</v>
      </c>
      <c r="AF189" s="85">
        <f t="shared" si="269"/>
        <v>0</v>
      </c>
      <c r="AG189" s="48"/>
      <c r="AI189" s="45">
        <f t="shared" si="270"/>
        <v>0</v>
      </c>
      <c r="AK189" s="45">
        <f t="shared" si="271"/>
        <v>0</v>
      </c>
    </row>
    <row r="190" spans="1:37" x14ac:dyDescent="0.2">
      <c r="D190" s="121"/>
      <c r="G190" s="139"/>
      <c r="J190" s="146" t="s">
        <v>336</v>
      </c>
      <c r="K190" s="100">
        <v>0</v>
      </c>
      <c r="L190" s="95" t="s">
        <v>193</v>
      </c>
      <c r="N190" s="45">
        <f t="shared" si="256"/>
        <v>0</v>
      </c>
      <c r="O190" s="123" t="str">
        <f t="shared" si="257"/>
        <v/>
      </c>
      <c r="P190" s="45">
        <f t="shared" si="258"/>
        <v>0</v>
      </c>
      <c r="Q190" s="123" t="str">
        <f t="shared" si="259"/>
        <v/>
      </c>
      <c r="S190" s="45">
        <f t="shared" si="260"/>
        <v>0</v>
      </c>
      <c r="T190" s="102"/>
      <c r="W190" s="45">
        <f t="shared" si="262"/>
        <v>0</v>
      </c>
      <c r="X190" s="60" t="str">
        <f t="shared" si="263"/>
        <v/>
      </c>
      <c r="Z190" s="45">
        <f t="shared" si="264"/>
        <v>0</v>
      </c>
      <c r="AB190" s="64" t="str">
        <f t="shared" si="265"/>
        <v/>
      </c>
      <c r="AC190" s="45">
        <f t="shared" si="266"/>
        <v>0</v>
      </c>
      <c r="AD190" s="45">
        <f t="shared" si="267"/>
        <v>0</v>
      </c>
      <c r="AE190" s="85">
        <f t="shared" si="268"/>
        <v>0</v>
      </c>
      <c r="AF190" s="85">
        <f t="shared" si="269"/>
        <v>0</v>
      </c>
      <c r="AG190" s="48"/>
      <c r="AI190" s="45">
        <f t="shared" si="270"/>
        <v>0</v>
      </c>
      <c r="AK190" s="45">
        <f t="shared" si="271"/>
        <v>0</v>
      </c>
    </row>
    <row r="191" spans="1:37" x14ac:dyDescent="0.2">
      <c r="D191" s="121"/>
      <c r="G191" s="139"/>
      <c r="J191" s="146" t="s">
        <v>337</v>
      </c>
      <c r="K191" s="100">
        <f>SUM(K184:K186)</f>
        <v>631</v>
      </c>
      <c r="L191" s="95" t="s">
        <v>193</v>
      </c>
      <c r="N191" s="45">
        <f t="shared" si="256"/>
        <v>0</v>
      </c>
      <c r="O191" s="123" t="str">
        <f t="shared" si="257"/>
        <v/>
      </c>
      <c r="P191" s="45">
        <f t="shared" si="258"/>
        <v>0</v>
      </c>
      <c r="Q191" s="123" t="str">
        <f t="shared" si="259"/>
        <v/>
      </c>
      <c r="S191" s="45">
        <f t="shared" si="260"/>
        <v>0</v>
      </c>
      <c r="T191" s="102" t="str">
        <f t="shared" ref="T191" si="272">IF(R191&gt;0,IF(ROUND(K191*R191,0)&lt;&gt;S191,"E",""),"")</f>
        <v/>
      </c>
      <c r="W191" s="45">
        <f t="shared" si="262"/>
        <v>0</v>
      </c>
      <c r="X191" s="60" t="str">
        <f t="shared" si="263"/>
        <v/>
      </c>
      <c r="Z191" s="45">
        <f t="shared" si="264"/>
        <v>0</v>
      </c>
      <c r="AB191" s="64" t="str">
        <f t="shared" si="265"/>
        <v/>
      </c>
      <c r="AC191" s="45">
        <f t="shared" si="266"/>
        <v>0</v>
      </c>
      <c r="AD191" s="45">
        <f t="shared" si="267"/>
        <v>0</v>
      </c>
      <c r="AE191" s="85">
        <f t="shared" si="268"/>
        <v>631</v>
      </c>
      <c r="AF191" s="85">
        <f t="shared" si="269"/>
        <v>0</v>
      </c>
      <c r="AG191" s="48"/>
      <c r="AI191" s="45">
        <f t="shared" si="270"/>
        <v>0</v>
      </c>
      <c r="AK191" s="45">
        <f t="shared" si="271"/>
        <v>0</v>
      </c>
    </row>
    <row r="192" spans="1:37" x14ac:dyDescent="0.2">
      <c r="D192" s="121"/>
      <c r="G192" s="139"/>
      <c r="J192" s="146" t="s">
        <v>341</v>
      </c>
      <c r="K192" s="100">
        <f>SUM(K180:K182)</f>
        <v>4923</v>
      </c>
      <c r="L192" s="95" t="s">
        <v>193</v>
      </c>
      <c r="N192" s="45">
        <f t="shared" si="256"/>
        <v>0</v>
      </c>
      <c r="O192" s="123" t="str">
        <f t="shared" si="257"/>
        <v/>
      </c>
      <c r="P192" s="45">
        <f t="shared" si="258"/>
        <v>0</v>
      </c>
      <c r="Q192" s="123" t="str">
        <f t="shared" si="259"/>
        <v/>
      </c>
      <c r="S192" s="45">
        <f t="shared" si="260"/>
        <v>0</v>
      </c>
      <c r="T192" s="102"/>
      <c r="W192" s="45">
        <f t="shared" si="262"/>
        <v>0</v>
      </c>
      <c r="X192" s="60" t="str">
        <f t="shared" si="263"/>
        <v/>
      </c>
      <c r="Z192" s="45">
        <f t="shared" si="264"/>
        <v>0</v>
      </c>
      <c r="AB192" s="64" t="str">
        <f t="shared" si="265"/>
        <v/>
      </c>
      <c r="AC192" s="45">
        <f t="shared" si="266"/>
        <v>0</v>
      </c>
      <c r="AD192" s="45">
        <f t="shared" si="267"/>
        <v>0</v>
      </c>
      <c r="AE192" s="85">
        <f t="shared" si="268"/>
        <v>4923</v>
      </c>
      <c r="AF192" s="85">
        <f t="shared" si="269"/>
        <v>0</v>
      </c>
      <c r="AG192" s="48"/>
      <c r="AI192" s="45">
        <f t="shared" si="270"/>
        <v>0</v>
      </c>
      <c r="AK192" s="45">
        <f t="shared" si="271"/>
        <v>0</v>
      </c>
    </row>
    <row r="193" spans="2:37" x14ac:dyDescent="0.2">
      <c r="D193" s="121"/>
      <c r="G193" s="139"/>
      <c r="J193" s="146" t="s">
        <v>343</v>
      </c>
      <c r="K193" s="100">
        <v>0</v>
      </c>
      <c r="L193" s="95" t="s">
        <v>193</v>
      </c>
      <c r="N193" s="45">
        <f t="shared" si="256"/>
        <v>0</v>
      </c>
      <c r="O193" s="123" t="str">
        <f t="shared" si="257"/>
        <v/>
      </c>
      <c r="P193" s="45">
        <f t="shared" si="258"/>
        <v>0</v>
      </c>
      <c r="Q193" s="123" t="str">
        <f t="shared" si="259"/>
        <v/>
      </c>
      <c r="S193" s="45">
        <f t="shared" si="260"/>
        <v>0</v>
      </c>
      <c r="T193" s="102" t="str">
        <f t="shared" ref="T193:T204" si="273">IF(R193&gt;0,IF(ROUND(K193*R193,0)&lt;&gt;S193,"E",""),"")</f>
        <v/>
      </c>
      <c r="W193" s="45">
        <f t="shared" si="262"/>
        <v>0</v>
      </c>
      <c r="X193" s="60" t="str">
        <f t="shared" si="263"/>
        <v/>
      </c>
      <c r="Z193" s="45">
        <f t="shared" si="264"/>
        <v>0</v>
      </c>
      <c r="AB193" s="64" t="str">
        <f t="shared" si="265"/>
        <v/>
      </c>
      <c r="AC193" s="45">
        <f t="shared" si="266"/>
        <v>0</v>
      </c>
      <c r="AD193" s="45">
        <f t="shared" si="267"/>
        <v>0</v>
      </c>
      <c r="AE193" s="85">
        <f t="shared" si="268"/>
        <v>0</v>
      </c>
      <c r="AF193" s="85">
        <f t="shared" si="269"/>
        <v>0</v>
      </c>
      <c r="AG193" s="48"/>
      <c r="AI193" s="45">
        <f t="shared" si="270"/>
        <v>0</v>
      </c>
      <c r="AK193" s="45">
        <f t="shared" si="271"/>
        <v>0</v>
      </c>
    </row>
    <row r="194" spans="2:37" x14ac:dyDescent="0.2">
      <c r="D194" s="121"/>
      <c r="N194" s="45"/>
      <c r="AB194" s="64"/>
      <c r="AC194" s="45"/>
      <c r="AD194" s="45"/>
      <c r="AE194" s="85"/>
      <c r="AF194" s="85"/>
      <c r="AG194" s="48"/>
    </row>
    <row r="195" spans="2:37" x14ac:dyDescent="0.2">
      <c r="D195" s="121"/>
      <c r="N195" s="45"/>
      <c r="AB195" s="64"/>
      <c r="AC195" s="45"/>
      <c r="AD195" s="45"/>
      <c r="AE195" s="85"/>
      <c r="AF195" s="85"/>
      <c r="AG195" s="48"/>
    </row>
    <row r="196" spans="2:37" x14ac:dyDescent="0.2">
      <c r="D196" s="191" t="s">
        <v>340</v>
      </c>
      <c r="E196" s="192">
        <f>(SUM(K74:K79)+SUM(K117:K122)+SUM(K159:K178))-SUM(K196:K201)</f>
        <v>0</v>
      </c>
      <c r="F196" s="160"/>
      <c r="G196" s="193"/>
      <c r="H196" s="194" t="s">
        <v>349</v>
      </c>
      <c r="I196" s="161"/>
      <c r="J196" s="195" t="s">
        <v>334</v>
      </c>
      <c r="K196" s="196">
        <f t="shared" ref="K196:K201" si="274">K74+K117+K159+K166+K173</f>
        <v>458</v>
      </c>
      <c r="L196" s="197" t="s">
        <v>193</v>
      </c>
      <c r="N196" s="45">
        <f t="shared" ref="N196:N201" si="275">ROUND(K196*M196,0)</f>
        <v>0</v>
      </c>
      <c r="O196" s="123" t="str">
        <f t="shared" ref="O196:O201" si="276">IF(M196&gt;0,IF(ROUND(K196*M196,0)&lt;&gt;N196,"E",""),"")</f>
        <v/>
      </c>
      <c r="P196" s="45">
        <f t="shared" ref="P196:P201" si="277">ROUND($P$2*N196,0)</f>
        <v>0</v>
      </c>
      <c r="Q196" s="123" t="str">
        <f t="shared" ref="Q196:Q201" si="278">IF(ROUND(N196*P$2,0)&lt;&gt;P196,"E","")</f>
        <v/>
      </c>
      <c r="R196" s="92">
        <v>1.125</v>
      </c>
      <c r="S196" s="45">
        <f t="shared" ref="S196:S201" si="279">ROUND(K196*R196,0)</f>
        <v>515</v>
      </c>
      <c r="T196" s="102" t="str">
        <f t="shared" si="273"/>
        <v/>
      </c>
      <c r="W196" s="45">
        <f t="shared" ref="W196:W201" si="280">ROUND(K196*V196,0)</f>
        <v>0</v>
      </c>
      <c r="X196" s="60" t="str">
        <f t="shared" ref="X196:X201" si="281">IF(V196&gt;0,IF(ROUND(K196*V196,0)&lt;&gt;W196,"E",""),"")</f>
        <v/>
      </c>
      <c r="Z196" s="45">
        <f t="shared" ref="Z196:Z201" si="282">ROUND(SUM(P196+S196+U196+W196,0),2)</f>
        <v>515</v>
      </c>
      <c r="AB196" s="64" t="str">
        <f t="shared" ref="AB196:AB201" si="283">IF(ROUND(P196+S196+U196+W196,2)&lt;&gt;Z196,"E","")</f>
        <v/>
      </c>
      <c r="AC196" s="45">
        <f t="shared" ref="AC196:AC201" si="284">IF($Z$2&gt;0,((Z196/$Z$2)*$AC$2),0)</f>
        <v>0</v>
      </c>
      <c r="AD196" s="45">
        <f t="shared" ref="AD196:AD201" si="285">Z196+AC196</f>
        <v>515</v>
      </c>
      <c r="AE196" s="85">
        <f t="shared" ref="AE196:AE201" si="286">K196</f>
        <v>458</v>
      </c>
      <c r="AF196" s="85">
        <f t="shared" ref="AF196:AF201" si="287">IF(AE196&gt;0,AD196/AE196,0)</f>
        <v>1.1244541484716157</v>
      </c>
      <c r="AG196" s="48"/>
      <c r="AI196" s="45">
        <f t="shared" ref="AI196:AI201" si="288">ROUND(K196*AH196,0)</f>
        <v>0</v>
      </c>
      <c r="AK196" s="45">
        <f t="shared" ref="AK196:AK201" si="289">ROUND(AI196*AJ196*0.01,0)</f>
        <v>0</v>
      </c>
    </row>
    <row r="197" spans="2:37" x14ac:dyDescent="0.2">
      <c r="D197" s="158"/>
      <c r="E197" s="159"/>
      <c r="F197" s="160"/>
      <c r="G197" s="160"/>
      <c r="H197" s="160"/>
      <c r="I197" s="161"/>
      <c r="J197" s="195" t="s">
        <v>335</v>
      </c>
      <c r="K197" s="196">
        <f t="shared" si="274"/>
        <v>2401</v>
      </c>
      <c r="L197" s="197" t="s">
        <v>193</v>
      </c>
      <c r="N197" s="45">
        <f t="shared" si="275"/>
        <v>0</v>
      </c>
      <c r="O197" s="58" t="str">
        <f t="shared" si="276"/>
        <v/>
      </c>
      <c r="P197" s="45">
        <f t="shared" si="277"/>
        <v>0</v>
      </c>
      <c r="Q197" s="58" t="str">
        <f t="shared" si="278"/>
        <v/>
      </c>
      <c r="R197" s="92">
        <v>1.125</v>
      </c>
      <c r="S197" s="45">
        <f t="shared" si="279"/>
        <v>2701</v>
      </c>
      <c r="T197" s="60" t="str">
        <f t="shared" si="273"/>
        <v/>
      </c>
      <c r="W197" s="45">
        <f t="shared" si="280"/>
        <v>0</v>
      </c>
      <c r="X197" s="60" t="str">
        <f t="shared" si="281"/>
        <v/>
      </c>
      <c r="Z197" s="45">
        <f t="shared" si="282"/>
        <v>2701</v>
      </c>
      <c r="AB197" s="64" t="str">
        <f t="shared" si="283"/>
        <v/>
      </c>
      <c r="AC197" s="45">
        <f t="shared" si="284"/>
        <v>0</v>
      </c>
      <c r="AD197" s="45">
        <f t="shared" si="285"/>
        <v>2701</v>
      </c>
      <c r="AE197" s="85">
        <f t="shared" si="286"/>
        <v>2401</v>
      </c>
      <c r="AF197" s="85">
        <f t="shared" si="287"/>
        <v>1.1249479383590171</v>
      </c>
      <c r="AG197" s="48"/>
      <c r="AI197" s="45">
        <f t="shared" si="288"/>
        <v>0</v>
      </c>
      <c r="AK197" s="45">
        <f t="shared" si="289"/>
        <v>0</v>
      </c>
    </row>
    <row r="198" spans="2:37" x14ac:dyDescent="0.2">
      <c r="D198" s="158"/>
      <c r="E198" s="159"/>
      <c r="F198" s="160"/>
      <c r="G198" s="193"/>
      <c r="H198" s="160"/>
      <c r="I198" s="161"/>
      <c r="J198" s="195" t="s">
        <v>336</v>
      </c>
      <c r="K198" s="196">
        <f t="shared" si="274"/>
        <v>64817</v>
      </c>
      <c r="L198" s="197" t="s">
        <v>193</v>
      </c>
      <c r="N198" s="45">
        <f t="shared" si="275"/>
        <v>0</v>
      </c>
      <c r="O198" s="123" t="str">
        <f t="shared" si="276"/>
        <v/>
      </c>
      <c r="P198" s="45">
        <f t="shared" si="277"/>
        <v>0</v>
      </c>
      <c r="Q198" s="123" t="str">
        <f t="shared" si="278"/>
        <v/>
      </c>
      <c r="R198" s="92">
        <v>1.038</v>
      </c>
      <c r="S198" s="45">
        <f t="shared" si="279"/>
        <v>67280</v>
      </c>
      <c r="T198" s="102"/>
      <c r="W198" s="45">
        <f t="shared" si="280"/>
        <v>0</v>
      </c>
      <c r="X198" s="60" t="str">
        <f t="shared" si="281"/>
        <v/>
      </c>
      <c r="Z198" s="45">
        <f t="shared" si="282"/>
        <v>67280</v>
      </c>
      <c r="AB198" s="64" t="str">
        <f t="shared" si="283"/>
        <v/>
      </c>
      <c r="AC198" s="45">
        <f t="shared" si="284"/>
        <v>0</v>
      </c>
      <c r="AD198" s="45">
        <f t="shared" si="285"/>
        <v>67280</v>
      </c>
      <c r="AE198" s="85">
        <f t="shared" si="286"/>
        <v>64817</v>
      </c>
      <c r="AF198" s="85">
        <f t="shared" si="287"/>
        <v>1.0379992903096409</v>
      </c>
      <c r="AG198" s="48"/>
      <c r="AI198" s="45">
        <f t="shared" si="288"/>
        <v>0</v>
      </c>
      <c r="AK198" s="45">
        <f t="shared" si="289"/>
        <v>0</v>
      </c>
    </row>
    <row r="199" spans="2:37" x14ac:dyDescent="0.2">
      <c r="D199" s="158"/>
      <c r="E199" s="159"/>
      <c r="F199" s="160"/>
      <c r="G199" s="193"/>
      <c r="H199" s="160"/>
      <c r="I199" s="161"/>
      <c r="J199" s="195" t="s">
        <v>337</v>
      </c>
      <c r="K199" s="196">
        <f t="shared" si="274"/>
        <v>164506</v>
      </c>
      <c r="L199" s="197" t="s">
        <v>193</v>
      </c>
      <c r="N199" s="45">
        <f t="shared" si="275"/>
        <v>0</v>
      </c>
      <c r="O199" s="123" t="str">
        <f t="shared" si="276"/>
        <v/>
      </c>
      <c r="P199" s="45">
        <f t="shared" si="277"/>
        <v>0</v>
      </c>
      <c r="Q199" s="123" t="str">
        <f t="shared" si="278"/>
        <v/>
      </c>
      <c r="R199" s="92">
        <v>0.97199999999999998</v>
      </c>
      <c r="S199" s="45">
        <f t="shared" si="279"/>
        <v>159900</v>
      </c>
      <c r="T199" s="102" t="str">
        <f t="shared" ref="T199" si="290">IF(R199&gt;0,IF(ROUND(K199*R199,0)&lt;&gt;S199,"E",""),"")</f>
        <v/>
      </c>
      <c r="W199" s="45">
        <f t="shared" si="280"/>
        <v>0</v>
      </c>
      <c r="X199" s="60" t="str">
        <f t="shared" si="281"/>
        <v/>
      </c>
      <c r="Z199" s="45">
        <f t="shared" si="282"/>
        <v>159900</v>
      </c>
      <c r="AB199" s="64" t="str">
        <f t="shared" si="283"/>
        <v/>
      </c>
      <c r="AC199" s="45">
        <f t="shared" si="284"/>
        <v>0</v>
      </c>
      <c r="AD199" s="45">
        <f t="shared" si="285"/>
        <v>159900</v>
      </c>
      <c r="AE199" s="85">
        <f t="shared" si="286"/>
        <v>164506</v>
      </c>
      <c r="AF199" s="85">
        <f t="shared" si="287"/>
        <v>0.97200102123934684</v>
      </c>
      <c r="AG199" s="48"/>
      <c r="AI199" s="45">
        <f t="shared" si="288"/>
        <v>0</v>
      </c>
      <c r="AK199" s="45">
        <f t="shared" si="289"/>
        <v>0</v>
      </c>
    </row>
    <row r="200" spans="2:37" x14ac:dyDescent="0.2">
      <c r="D200" s="158"/>
      <c r="E200" s="159"/>
      <c r="F200" s="160"/>
      <c r="G200" s="193"/>
      <c r="H200" s="160"/>
      <c r="I200" s="161"/>
      <c r="J200" s="195" t="s">
        <v>341</v>
      </c>
      <c r="K200" s="196">
        <f t="shared" si="274"/>
        <v>1017</v>
      </c>
      <c r="L200" s="197" t="s">
        <v>193</v>
      </c>
      <c r="N200" s="45">
        <f t="shared" si="275"/>
        <v>0</v>
      </c>
      <c r="O200" s="123" t="str">
        <f t="shared" si="276"/>
        <v/>
      </c>
      <c r="P200" s="45">
        <f t="shared" si="277"/>
        <v>0</v>
      </c>
      <c r="Q200" s="123" t="str">
        <f t="shared" si="278"/>
        <v/>
      </c>
      <c r="R200" s="92">
        <v>0.94199999999999995</v>
      </c>
      <c r="S200" s="45">
        <f t="shared" si="279"/>
        <v>958</v>
      </c>
      <c r="T200" s="102"/>
      <c r="W200" s="45">
        <f t="shared" si="280"/>
        <v>0</v>
      </c>
      <c r="X200" s="60" t="str">
        <f t="shared" si="281"/>
        <v/>
      </c>
      <c r="Z200" s="45">
        <f t="shared" si="282"/>
        <v>958</v>
      </c>
      <c r="AB200" s="64" t="str">
        <f t="shared" si="283"/>
        <v/>
      </c>
      <c r="AC200" s="45">
        <f t="shared" si="284"/>
        <v>0</v>
      </c>
      <c r="AD200" s="45">
        <f t="shared" si="285"/>
        <v>958</v>
      </c>
      <c r="AE200" s="85">
        <f t="shared" si="286"/>
        <v>1017</v>
      </c>
      <c r="AF200" s="85">
        <f t="shared" si="287"/>
        <v>0.94198623402163228</v>
      </c>
      <c r="AG200" s="48"/>
      <c r="AI200" s="45">
        <f t="shared" si="288"/>
        <v>0</v>
      </c>
      <c r="AK200" s="45">
        <f t="shared" si="289"/>
        <v>0</v>
      </c>
    </row>
    <row r="201" spans="2:37" x14ac:dyDescent="0.2">
      <c r="D201" s="158"/>
      <c r="E201" s="159"/>
      <c r="F201" s="160"/>
      <c r="G201" s="193"/>
      <c r="H201" s="160"/>
      <c r="I201" s="161"/>
      <c r="J201" s="195" t="s">
        <v>343</v>
      </c>
      <c r="K201" s="196">
        <f t="shared" si="274"/>
        <v>5040</v>
      </c>
      <c r="L201" s="197" t="s">
        <v>193</v>
      </c>
      <c r="N201" s="45">
        <f t="shared" si="275"/>
        <v>0</v>
      </c>
      <c r="O201" s="123" t="str">
        <f t="shared" si="276"/>
        <v/>
      </c>
      <c r="P201" s="45">
        <f t="shared" si="277"/>
        <v>0</v>
      </c>
      <c r="Q201" s="123" t="str">
        <f t="shared" si="278"/>
        <v/>
      </c>
      <c r="R201" s="92">
        <v>1.0620000000000001</v>
      </c>
      <c r="S201" s="45">
        <f t="shared" si="279"/>
        <v>5352</v>
      </c>
      <c r="T201" s="102" t="str">
        <f t="shared" ref="T201" si="291">IF(R201&gt;0,IF(ROUND(K201*R201,0)&lt;&gt;S201,"E",""),"")</f>
        <v/>
      </c>
      <c r="W201" s="45">
        <f t="shared" si="280"/>
        <v>0</v>
      </c>
      <c r="X201" s="60" t="str">
        <f t="shared" si="281"/>
        <v/>
      </c>
      <c r="Z201" s="45">
        <f t="shared" si="282"/>
        <v>5352</v>
      </c>
      <c r="AB201" s="64" t="str">
        <f t="shared" si="283"/>
        <v/>
      </c>
      <c r="AC201" s="45">
        <f t="shared" si="284"/>
        <v>0</v>
      </c>
      <c r="AD201" s="45">
        <f t="shared" si="285"/>
        <v>5352</v>
      </c>
      <c r="AE201" s="85">
        <f t="shared" si="286"/>
        <v>5040</v>
      </c>
      <c r="AF201" s="85">
        <f t="shared" si="287"/>
        <v>1.0619047619047619</v>
      </c>
      <c r="AG201" s="48"/>
      <c r="AI201" s="45">
        <f t="shared" si="288"/>
        <v>0</v>
      </c>
      <c r="AK201" s="45">
        <f t="shared" si="289"/>
        <v>0</v>
      </c>
    </row>
    <row r="202" spans="2:37" x14ac:dyDescent="0.2">
      <c r="D202" s="156"/>
      <c r="E202" s="159"/>
      <c r="F202" s="160"/>
      <c r="G202" s="193"/>
      <c r="H202" s="160"/>
      <c r="I202" s="161"/>
      <c r="J202" s="193"/>
      <c r="K202" s="162"/>
      <c r="L202" s="163"/>
      <c r="N202" s="45"/>
      <c r="O202" s="123"/>
      <c r="Q202" s="123"/>
      <c r="R202" s="96" t="s">
        <v>529</v>
      </c>
      <c r="S202" s="96">
        <f>SUM(S196:S201)/SUM(K196:K201)</f>
        <v>0.9935652852807475</v>
      </c>
      <c r="T202" s="102"/>
      <c r="AB202" s="64"/>
      <c r="AC202" s="45"/>
      <c r="AD202" s="45"/>
      <c r="AE202" s="85"/>
      <c r="AF202" s="85"/>
      <c r="AG202" s="48"/>
    </row>
    <row r="203" spans="2:37" x14ac:dyDescent="0.2">
      <c r="D203" s="156"/>
      <c r="E203" s="159"/>
      <c r="F203" s="160"/>
      <c r="G203" s="160"/>
      <c r="H203" s="160"/>
      <c r="I203" s="161"/>
      <c r="J203" s="160"/>
      <c r="K203" s="162"/>
      <c r="L203" s="163"/>
      <c r="N203" s="45"/>
      <c r="O203" s="123"/>
      <c r="Q203" s="123"/>
      <c r="T203" s="102"/>
      <c r="AB203" s="64"/>
      <c r="AC203" s="45"/>
      <c r="AD203" s="45"/>
      <c r="AE203" s="85"/>
      <c r="AF203" s="85"/>
      <c r="AG203" s="48"/>
    </row>
    <row r="204" spans="2:37" x14ac:dyDescent="0.2">
      <c r="D204" s="158"/>
      <c r="E204" s="159"/>
      <c r="F204" s="160"/>
      <c r="G204" s="160"/>
      <c r="H204" s="160"/>
      <c r="I204" s="161"/>
      <c r="J204" s="194" t="s">
        <v>350</v>
      </c>
      <c r="K204" s="196">
        <f>SUM(K196:K201)</f>
        <v>238239</v>
      </c>
      <c r="L204" s="163"/>
      <c r="N204" s="45">
        <f t="shared" si="256"/>
        <v>0</v>
      </c>
      <c r="O204" s="58" t="str">
        <f t="shared" si="257"/>
        <v/>
      </c>
      <c r="P204" s="45">
        <f t="shared" si="258"/>
        <v>0</v>
      </c>
      <c r="Q204" s="58" t="str">
        <f t="shared" si="259"/>
        <v/>
      </c>
      <c r="S204" s="45">
        <f t="shared" si="260"/>
        <v>0</v>
      </c>
      <c r="T204" s="60" t="str">
        <f t="shared" si="273"/>
        <v/>
      </c>
      <c r="W204" s="45">
        <f t="shared" si="262"/>
        <v>0</v>
      </c>
      <c r="X204" s="60" t="str">
        <f t="shared" si="263"/>
        <v/>
      </c>
      <c r="Z204" s="45">
        <f t="shared" si="264"/>
        <v>0</v>
      </c>
      <c r="AB204" s="64" t="str">
        <f t="shared" si="265"/>
        <v/>
      </c>
      <c r="AC204" s="45">
        <f t="shared" si="266"/>
        <v>0</v>
      </c>
      <c r="AD204" s="45">
        <f t="shared" si="267"/>
        <v>0</v>
      </c>
      <c r="AE204" s="85">
        <f t="shared" si="268"/>
        <v>238239</v>
      </c>
      <c r="AF204" s="85">
        <f t="shared" si="269"/>
        <v>0</v>
      </c>
      <c r="AG204" s="48"/>
      <c r="AI204" s="45">
        <f t="shared" si="270"/>
        <v>0</v>
      </c>
      <c r="AK204" s="45">
        <f t="shared" si="271"/>
        <v>0</v>
      </c>
    </row>
    <row r="205" spans="2:37" x14ac:dyDescent="0.2">
      <c r="D205" s="158"/>
      <c r="E205" s="159"/>
      <c r="F205" s="160"/>
      <c r="G205" s="160"/>
      <c r="H205" s="160"/>
      <c r="I205" s="161"/>
      <c r="J205" s="194" t="s">
        <v>351</v>
      </c>
      <c r="K205" s="196">
        <v>238250</v>
      </c>
      <c r="L205" s="163"/>
      <c r="N205" s="45">
        <f t="shared" ref="N205" si="292">ROUND(K205*M205,0)</f>
        <v>0</v>
      </c>
      <c r="O205" s="58" t="str">
        <f t="shared" ref="O205" si="293">IF(M205&gt;0,IF(ROUND(K205*M205,0)&lt;&gt;N205,"E",""),"")</f>
        <v/>
      </c>
      <c r="P205" s="45">
        <f t="shared" ref="P205" si="294">ROUND($P$2*N205,0)</f>
        <v>0</v>
      </c>
      <c r="Q205" s="58" t="str">
        <f t="shared" ref="Q205" si="295">IF(ROUND(N205*P$2,0)&lt;&gt;P205,"E","")</f>
        <v/>
      </c>
      <c r="S205" s="45">
        <f t="shared" ref="S205" si="296">ROUND(K205*R205,0)</f>
        <v>0</v>
      </c>
      <c r="T205" s="60" t="str">
        <f t="shared" ref="T205" si="297">IF(R205&gt;0,IF(ROUND(K205*R205,0)&lt;&gt;S205,"E",""),"")</f>
        <v/>
      </c>
      <c r="W205" s="45">
        <f t="shared" ref="W205" si="298">ROUND(K205*V205,0)</f>
        <v>0</v>
      </c>
      <c r="X205" s="60" t="str">
        <f t="shared" ref="X205" si="299">IF(V205&gt;0,IF(ROUND(K205*V205,0)&lt;&gt;W205,"E",""),"")</f>
        <v/>
      </c>
      <c r="Z205" s="45">
        <f t="shared" ref="Z205" si="300">ROUND(SUM(P205+S205+U205+W205,0),2)</f>
        <v>0</v>
      </c>
      <c r="AB205" s="64" t="str">
        <f t="shared" ref="AB205" si="301">IF(ROUND(P205+S205+U205+W205,2)&lt;&gt;Z205,"E","")</f>
        <v/>
      </c>
      <c r="AC205" s="45">
        <f t="shared" ref="AC205" si="302">IF($Z$2&gt;0,((Z205/$Z$2)*$AC$2),0)</f>
        <v>0</v>
      </c>
      <c r="AD205" s="45">
        <f t="shared" ref="AD205" si="303">Z205+AC205</f>
        <v>0</v>
      </c>
      <c r="AE205" s="85">
        <f t="shared" ref="AE205" si="304">K205</f>
        <v>238250</v>
      </c>
      <c r="AF205" s="85">
        <f t="shared" ref="AF205" si="305">IF(AE205&gt;0,AD205/AE205,0)</f>
        <v>0</v>
      </c>
      <c r="AG205" s="48"/>
      <c r="AI205" s="45">
        <f t="shared" ref="AI205" si="306">ROUND(K205*AH205,0)</f>
        <v>0</v>
      </c>
      <c r="AK205" s="45">
        <f t="shared" ref="AK205" si="307">ROUND(AI205*AJ205*0.01,0)</f>
        <v>0</v>
      </c>
    </row>
    <row r="206" spans="2:37" x14ac:dyDescent="0.2">
      <c r="D206" s="121"/>
      <c r="N206" s="45"/>
      <c r="AB206" s="64"/>
      <c r="AC206" s="45"/>
      <c r="AD206" s="45"/>
      <c r="AE206" s="85"/>
      <c r="AF206" s="85"/>
      <c r="AG206" s="48"/>
    </row>
    <row r="207" spans="2:37" x14ac:dyDescent="0.2">
      <c r="D207" s="121"/>
      <c r="N207" s="45"/>
      <c r="AB207" s="64"/>
      <c r="AC207" s="45"/>
      <c r="AD207" s="45"/>
      <c r="AE207" s="85"/>
      <c r="AF207" s="85"/>
      <c r="AG207" s="48"/>
    </row>
    <row r="208" spans="2:37" s="156" customFormat="1" ht="15" x14ac:dyDescent="0.25">
      <c r="B208" s="157"/>
      <c r="C208" s="157"/>
      <c r="D208" s="176" t="s">
        <v>364</v>
      </c>
      <c r="E208" s="159"/>
      <c r="F208" s="160"/>
      <c r="G208" s="160"/>
      <c r="H208" s="160"/>
      <c r="I208" s="161"/>
      <c r="J208" s="160"/>
      <c r="K208" s="162"/>
      <c r="L208" s="163"/>
      <c r="M208" s="164"/>
      <c r="N208" s="162"/>
      <c r="O208" s="165"/>
      <c r="P208" s="162"/>
      <c r="Q208" s="165"/>
      <c r="R208" s="166"/>
      <c r="S208" s="162"/>
      <c r="T208" s="167"/>
      <c r="U208" s="162"/>
      <c r="V208" s="168"/>
      <c r="W208" s="162"/>
      <c r="X208" s="167"/>
      <c r="Y208" s="160"/>
      <c r="Z208" s="162"/>
      <c r="AA208" s="159"/>
      <c r="AB208" s="169"/>
      <c r="AC208" s="162"/>
      <c r="AD208" s="162"/>
      <c r="AE208" s="170"/>
      <c r="AF208" s="170"/>
      <c r="AG208" s="171"/>
      <c r="AH208" s="172"/>
      <c r="AI208" s="162"/>
      <c r="AJ208" s="172"/>
      <c r="AK208" s="162"/>
    </row>
    <row r="209" spans="1:37" x14ac:dyDescent="0.2">
      <c r="D209" s="121"/>
      <c r="N209" s="45"/>
      <c r="AB209" s="64"/>
      <c r="AC209" s="45"/>
      <c r="AD209" s="45"/>
      <c r="AE209" s="85"/>
      <c r="AF209" s="85"/>
      <c r="AG209" s="48"/>
    </row>
    <row r="210" spans="1:37" x14ac:dyDescent="0.2">
      <c r="A210" s="67" t="s">
        <v>243</v>
      </c>
      <c r="B210" s="55" t="s">
        <v>234</v>
      </c>
      <c r="C210" s="55" t="s">
        <v>189</v>
      </c>
      <c r="D210" s="121" t="s">
        <v>237</v>
      </c>
      <c r="E210" s="87">
        <v>5644</v>
      </c>
      <c r="F210" s="86">
        <v>1</v>
      </c>
      <c r="G210" s="139">
        <v>1</v>
      </c>
      <c r="H210" s="86">
        <v>1</v>
      </c>
      <c r="I210" s="136">
        <v>1.05</v>
      </c>
      <c r="J210" s="139">
        <v>1</v>
      </c>
      <c r="K210" s="45">
        <f t="shared" ref="K210:K217" si="308">ROUNDUP(J210*I210*H210*G210*F210*E210,0)</f>
        <v>5927</v>
      </c>
      <c r="L210" s="56" t="s">
        <v>71</v>
      </c>
      <c r="N210" s="45">
        <f t="shared" ref="N210:N216" si="309">ROUND(K210*M210,0)</f>
        <v>0</v>
      </c>
      <c r="O210" s="58" t="str">
        <f t="shared" ref="O210:O216" si="310">IF(M210&gt;0,IF(ROUND(K210*M210,0)&lt;&gt;N210,"E",""),"")</f>
        <v/>
      </c>
      <c r="P210" s="45">
        <f t="shared" ref="P210:P216" si="311">ROUND($P$2*N210,0)</f>
        <v>0</v>
      </c>
      <c r="Q210" s="58" t="str">
        <f t="shared" ref="Q210:Q211" si="312">IF(ROUND(N210*P$2,0)&lt;&gt;P210,"E","")</f>
        <v/>
      </c>
      <c r="S210" s="45">
        <f t="shared" ref="S210:S216" si="313">ROUND(K210*R210,0)</f>
        <v>0</v>
      </c>
      <c r="T210" s="60" t="str">
        <f>IF(R210&gt;0,IF(ROUND(K210*R210,0)&lt;&gt;S210,"E",""),"")</f>
        <v/>
      </c>
      <c r="W210" s="45">
        <f t="shared" ref="W210:W216" si="314">ROUND(K210*V210,0)</f>
        <v>0</v>
      </c>
      <c r="X210" s="60" t="str">
        <f t="shared" ref="X210:X216" si="315">IF(V210&gt;0,IF(ROUND(K210*V210,0)&lt;&gt;W210,"E",""),"")</f>
        <v/>
      </c>
      <c r="Z210" s="45">
        <f t="shared" ref="Z210:Z216" si="316">ROUND(SUM(P210+S210+U210+W210,0),2)</f>
        <v>0</v>
      </c>
      <c r="AB210" s="64" t="str">
        <f t="shared" ref="AB210:AB216" si="317">IF(ROUND(P210+S210+U210+W210,2)&lt;&gt;Z210,"E","")</f>
        <v/>
      </c>
      <c r="AC210" s="45">
        <f t="shared" ref="AC210:AC216" si="318">IF($Z$2&gt;0,((Z210/$Z$2)*$AC$2),0)</f>
        <v>0</v>
      </c>
      <c r="AD210" s="45">
        <f t="shared" ref="AD210:AD216" si="319">Z210+AC210</f>
        <v>0</v>
      </c>
      <c r="AE210" s="85">
        <f t="shared" ref="AE210:AE216" si="320">K210</f>
        <v>5927</v>
      </c>
      <c r="AF210" s="85">
        <f t="shared" ref="AF210:AF216" si="321">IF(AE210&gt;0,AD210/AE210,0)</f>
        <v>0</v>
      </c>
      <c r="AG210" s="48"/>
      <c r="AI210" s="45">
        <f t="shared" ref="AI210:AI216" si="322">ROUND(K210*AH210,0)</f>
        <v>0</v>
      </c>
      <c r="AK210" s="45">
        <f t="shared" ref="AK210:AK216" si="323">ROUND(AI210*AJ210*0.01,0)</f>
        <v>0</v>
      </c>
    </row>
    <row r="211" spans="1:37" x14ac:dyDescent="0.2">
      <c r="A211" s="67" t="s">
        <v>243</v>
      </c>
      <c r="B211" s="55" t="s">
        <v>234</v>
      </c>
      <c r="C211" s="55" t="s">
        <v>189</v>
      </c>
      <c r="D211" s="121" t="s">
        <v>238</v>
      </c>
      <c r="E211" s="87">
        <v>8434</v>
      </c>
      <c r="F211" s="86">
        <v>1</v>
      </c>
      <c r="G211" s="139">
        <v>1</v>
      </c>
      <c r="H211" s="86">
        <v>1</v>
      </c>
      <c r="I211" s="136">
        <v>1.05</v>
      </c>
      <c r="J211" s="139">
        <v>1</v>
      </c>
      <c r="K211" s="45">
        <f t="shared" ref="K211" si="324">ROUNDUP(J211*I211*H211*G211*F211*E211,0)</f>
        <v>8856</v>
      </c>
      <c r="L211" s="56" t="s">
        <v>71</v>
      </c>
      <c r="N211" s="45">
        <f t="shared" ref="N211" si="325">ROUND(K211*M211,0)</f>
        <v>0</v>
      </c>
      <c r="O211" s="58" t="str">
        <f t="shared" ref="O211" si="326">IF(M211&gt;0,IF(ROUND(K211*M211,0)&lt;&gt;N211,"E",""),"")</f>
        <v/>
      </c>
      <c r="P211" s="45">
        <f t="shared" ref="P211" si="327">ROUND($P$2*N211,0)</f>
        <v>0</v>
      </c>
      <c r="Q211" s="58" t="str">
        <f t="shared" si="312"/>
        <v/>
      </c>
      <c r="S211" s="45">
        <f t="shared" ref="S211" si="328">ROUND(K211*R211,0)</f>
        <v>0</v>
      </c>
      <c r="T211" s="60" t="str">
        <f>IF(R211&gt;0,IF(ROUND(K211*R211,0)&lt;&gt;S211,"E",""),"")</f>
        <v/>
      </c>
      <c r="W211" s="45">
        <f t="shared" ref="W211" si="329">ROUND(K211*V211,0)</f>
        <v>0</v>
      </c>
      <c r="X211" s="60" t="str">
        <f t="shared" ref="X211" si="330">IF(V211&gt;0,IF(ROUND(K211*V211,0)&lt;&gt;W211,"E",""),"")</f>
        <v/>
      </c>
      <c r="Z211" s="45">
        <f t="shared" ref="Z211" si="331">ROUND(SUM(P211+S211+U211+W211,0),2)</f>
        <v>0</v>
      </c>
      <c r="AB211" s="64" t="str">
        <f t="shared" ref="AB211" si="332">IF(ROUND(P211+S211+U211+W211,2)&lt;&gt;Z211,"E","")</f>
        <v/>
      </c>
      <c r="AC211" s="45">
        <f t="shared" ref="AC211" si="333">IF($Z$2&gt;0,((Z211/$Z$2)*$AC$2),0)</f>
        <v>0</v>
      </c>
      <c r="AD211" s="45">
        <f t="shared" ref="AD211" si="334">Z211+AC211</f>
        <v>0</v>
      </c>
      <c r="AE211" s="85">
        <f t="shared" ref="AE211" si="335">K211</f>
        <v>8856</v>
      </c>
      <c r="AF211" s="85">
        <f t="shared" ref="AF211" si="336">IF(AE211&gt;0,AD211/AE211,0)</f>
        <v>0</v>
      </c>
      <c r="AG211" s="48"/>
      <c r="AI211" s="45">
        <f t="shared" ref="AI211" si="337">ROUND(K211*AH211,0)</f>
        <v>0</v>
      </c>
      <c r="AK211" s="45">
        <f t="shared" ref="AK211" si="338">ROUND(AI211*AJ211*0.01,0)</f>
        <v>0</v>
      </c>
    </row>
    <row r="212" spans="1:37" x14ac:dyDescent="0.2">
      <c r="A212" s="67" t="s">
        <v>243</v>
      </c>
      <c r="B212" s="55" t="s">
        <v>233</v>
      </c>
      <c r="C212" s="55" t="s">
        <v>235</v>
      </c>
      <c r="D212" s="121" t="s">
        <v>246</v>
      </c>
      <c r="E212" s="87">
        <v>461</v>
      </c>
      <c r="F212" s="86">
        <v>1</v>
      </c>
      <c r="G212" s="139">
        <v>1</v>
      </c>
      <c r="H212" s="86">
        <v>1</v>
      </c>
      <c r="I212" s="136">
        <v>1.05</v>
      </c>
      <c r="J212" s="139">
        <v>1</v>
      </c>
      <c r="K212" s="45">
        <f t="shared" si="308"/>
        <v>485</v>
      </c>
      <c r="L212" s="56" t="s">
        <v>71</v>
      </c>
      <c r="N212" s="45">
        <f t="shared" si="309"/>
        <v>0</v>
      </c>
      <c r="O212" s="58" t="str">
        <f t="shared" si="310"/>
        <v/>
      </c>
      <c r="P212" s="45">
        <f t="shared" si="311"/>
        <v>0</v>
      </c>
      <c r="S212" s="45">
        <f t="shared" si="313"/>
        <v>0</v>
      </c>
      <c r="W212" s="45">
        <f t="shared" si="314"/>
        <v>0</v>
      </c>
      <c r="X212" s="60" t="str">
        <f t="shared" si="315"/>
        <v/>
      </c>
      <c r="Z212" s="45">
        <f t="shared" si="316"/>
        <v>0</v>
      </c>
      <c r="AB212" s="64" t="str">
        <f t="shared" si="317"/>
        <v/>
      </c>
      <c r="AC212" s="45">
        <f t="shared" si="318"/>
        <v>0</v>
      </c>
      <c r="AD212" s="45">
        <f t="shared" si="319"/>
        <v>0</v>
      </c>
      <c r="AE212" s="85">
        <f t="shared" si="320"/>
        <v>485</v>
      </c>
      <c r="AF212" s="85">
        <f t="shared" si="321"/>
        <v>0</v>
      </c>
      <c r="AG212" s="48"/>
      <c r="AI212" s="45">
        <f t="shared" si="322"/>
        <v>0</v>
      </c>
      <c r="AK212" s="45">
        <f t="shared" si="323"/>
        <v>0</v>
      </c>
    </row>
    <row r="213" spans="1:37" x14ac:dyDescent="0.2">
      <c r="A213" s="67" t="s">
        <v>243</v>
      </c>
      <c r="B213" s="55" t="s">
        <v>236</v>
      </c>
      <c r="C213" s="55" t="s">
        <v>235</v>
      </c>
      <c r="D213" s="121" t="s">
        <v>246</v>
      </c>
      <c r="E213" s="87">
        <v>117</v>
      </c>
      <c r="F213" s="86">
        <v>1</v>
      </c>
      <c r="G213" s="139">
        <v>1</v>
      </c>
      <c r="H213" s="86">
        <v>1</v>
      </c>
      <c r="I213" s="136">
        <v>1.05</v>
      </c>
      <c r="J213" s="139">
        <v>1</v>
      </c>
      <c r="K213" s="45">
        <f t="shared" si="308"/>
        <v>123</v>
      </c>
      <c r="L213" s="56" t="s">
        <v>71</v>
      </c>
      <c r="N213" s="45">
        <f t="shared" si="309"/>
        <v>0</v>
      </c>
      <c r="O213" s="58" t="str">
        <f t="shared" si="310"/>
        <v/>
      </c>
      <c r="P213" s="45">
        <f t="shared" si="311"/>
        <v>0</v>
      </c>
      <c r="Q213" s="58" t="str">
        <f t="shared" ref="Q213:Q214" si="339">IF(ROUND(N213*P$2,0)&lt;&gt;P213,"E","")</f>
        <v/>
      </c>
      <c r="S213" s="45">
        <f t="shared" si="313"/>
        <v>0</v>
      </c>
      <c r="T213" s="60" t="str">
        <f>IF(R213&gt;0,IF(ROUND(K213*R213,0)&lt;&gt;S213,"E",""),"")</f>
        <v/>
      </c>
      <c r="W213" s="45">
        <f t="shared" si="314"/>
        <v>0</v>
      </c>
      <c r="X213" s="60" t="str">
        <f t="shared" si="315"/>
        <v/>
      </c>
      <c r="Z213" s="45">
        <f t="shared" si="316"/>
        <v>0</v>
      </c>
      <c r="AB213" s="64" t="str">
        <f t="shared" si="317"/>
        <v/>
      </c>
      <c r="AC213" s="45">
        <f t="shared" si="318"/>
        <v>0</v>
      </c>
      <c r="AD213" s="45">
        <f t="shared" si="319"/>
        <v>0</v>
      </c>
      <c r="AE213" s="85">
        <f t="shared" si="320"/>
        <v>123</v>
      </c>
      <c r="AF213" s="85">
        <f t="shared" si="321"/>
        <v>0</v>
      </c>
      <c r="AG213" s="48"/>
      <c r="AI213" s="45">
        <f t="shared" si="322"/>
        <v>0</v>
      </c>
      <c r="AK213" s="45">
        <f t="shared" si="323"/>
        <v>0</v>
      </c>
    </row>
    <row r="214" spans="1:37" x14ac:dyDescent="0.2">
      <c r="A214" s="67" t="s">
        <v>243</v>
      </c>
      <c r="B214" s="55" t="s">
        <v>248</v>
      </c>
      <c r="C214" s="55" t="s">
        <v>235</v>
      </c>
      <c r="D214" s="121" t="s">
        <v>247</v>
      </c>
      <c r="E214" s="87">
        <v>664</v>
      </c>
      <c r="F214" s="86">
        <v>1</v>
      </c>
      <c r="G214" s="139">
        <v>1</v>
      </c>
      <c r="H214" s="86">
        <v>1</v>
      </c>
      <c r="I214" s="136">
        <v>1.05</v>
      </c>
      <c r="J214" s="139">
        <v>1</v>
      </c>
      <c r="K214" s="45">
        <f t="shared" ref="K214" si="340">ROUNDUP(J214*I214*H214*G214*F214*E214,0)</f>
        <v>698</v>
      </c>
      <c r="L214" s="56" t="s">
        <v>71</v>
      </c>
      <c r="N214" s="45">
        <f t="shared" ref="N214" si="341">ROUND(K214*M214,0)</f>
        <v>0</v>
      </c>
      <c r="O214" s="58" t="str">
        <f t="shared" ref="O214" si="342">IF(M214&gt;0,IF(ROUND(K214*M214,0)&lt;&gt;N214,"E",""),"")</f>
        <v/>
      </c>
      <c r="P214" s="45">
        <f t="shared" ref="P214" si="343">ROUND($P$2*N214,0)</f>
        <v>0</v>
      </c>
      <c r="Q214" s="58" t="str">
        <f t="shared" si="339"/>
        <v/>
      </c>
      <c r="S214" s="45">
        <f t="shared" ref="S214" si="344">ROUND(K214*R214,0)</f>
        <v>0</v>
      </c>
      <c r="T214" s="60" t="str">
        <f>IF(R214&gt;0,IF(ROUND(K214*R214,0)&lt;&gt;S214,"E",""),"")</f>
        <v/>
      </c>
      <c r="W214" s="45">
        <f t="shared" ref="W214" si="345">ROUND(K214*V214,0)</f>
        <v>0</v>
      </c>
      <c r="X214" s="60" t="str">
        <f t="shared" ref="X214" si="346">IF(V214&gt;0,IF(ROUND(K214*V214,0)&lt;&gt;W214,"E",""),"")</f>
        <v/>
      </c>
      <c r="Z214" s="45">
        <f t="shared" ref="Z214" si="347">ROUND(SUM(P214+S214+U214+W214,0),2)</f>
        <v>0</v>
      </c>
      <c r="AB214" s="64" t="str">
        <f t="shared" ref="AB214" si="348">IF(ROUND(P214+S214+U214+W214,2)&lt;&gt;Z214,"E","")</f>
        <v/>
      </c>
      <c r="AC214" s="45">
        <f t="shared" ref="AC214" si="349">IF($Z$2&gt;0,((Z214/$Z$2)*$AC$2),0)</f>
        <v>0</v>
      </c>
      <c r="AD214" s="45">
        <f t="shared" ref="AD214" si="350">Z214+AC214</f>
        <v>0</v>
      </c>
      <c r="AE214" s="85">
        <f t="shared" ref="AE214" si="351">K214</f>
        <v>698</v>
      </c>
      <c r="AF214" s="85">
        <f t="shared" ref="AF214" si="352">IF(AE214&gt;0,AD214/AE214,0)</f>
        <v>0</v>
      </c>
      <c r="AG214" s="48"/>
      <c r="AI214" s="45">
        <f t="shared" ref="AI214" si="353">ROUND(K214*AH214,0)</f>
        <v>0</v>
      </c>
      <c r="AK214" s="45">
        <f t="shared" ref="AK214" si="354">ROUND(AI214*AJ214*0.01,0)</f>
        <v>0</v>
      </c>
    </row>
    <row r="215" spans="1:37" x14ac:dyDescent="0.2">
      <c r="A215" s="67" t="s">
        <v>243</v>
      </c>
      <c r="B215" s="55" t="s">
        <v>233</v>
      </c>
      <c r="C215" s="55" t="s">
        <v>235</v>
      </c>
      <c r="D215" s="121" t="s">
        <v>247</v>
      </c>
      <c r="E215" s="87">
        <v>568</v>
      </c>
      <c r="F215" s="86">
        <v>1</v>
      </c>
      <c r="G215" s="139">
        <v>1</v>
      </c>
      <c r="H215" s="86">
        <v>1</v>
      </c>
      <c r="I215" s="136">
        <v>1.05</v>
      </c>
      <c r="J215" s="139">
        <v>1</v>
      </c>
      <c r="K215" s="45">
        <f t="shared" si="308"/>
        <v>597</v>
      </c>
      <c r="L215" s="56" t="s">
        <v>71</v>
      </c>
      <c r="N215" s="45">
        <f t="shared" si="309"/>
        <v>0</v>
      </c>
      <c r="O215" s="58" t="str">
        <f t="shared" si="310"/>
        <v/>
      </c>
      <c r="P215" s="45">
        <f t="shared" si="311"/>
        <v>0</v>
      </c>
      <c r="S215" s="45">
        <f t="shared" si="313"/>
        <v>0</v>
      </c>
      <c r="W215" s="45">
        <f t="shared" si="314"/>
        <v>0</v>
      </c>
      <c r="X215" s="60" t="str">
        <f t="shared" si="315"/>
        <v/>
      </c>
      <c r="Z215" s="45">
        <f t="shared" si="316"/>
        <v>0</v>
      </c>
      <c r="AB215" s="64" t="str">
        <f t="shared" si="317"/>
        <v/>
      </c>
      <c r="AC215" s="45">
        <f t="shared" si="318"/>
        <v>0</v>
      </c>
      <c r="AD215" s="45">
        <f t="shared" si="319"/>
        <v>0</v>
      </c>
      <c r="AE215" s="85">
        <f t="shared" si="320"/>
        <v>597</v>
      </c>
      <c r="AF215" s="85">
        <f t="shared" si="321"/>
        <v>0</v>
      </c>
      <c r="AG215" s="48"/>
      <c r="AI215" s="45">
        <f t="shared" si="322"/>
        <v>0</v>
      </c>
      <c r="AK215" s="45">
        <f t="shared" si="323"/>
        <v>0</v>
      </c>
    </row>
    <row r="216" spans="1:37" x14ac:dyDescent="0.2">
      <c r="A216" s="67" t="s">
        <v>243</v>
      </c>
      <c r="B216" s="55" t="s">
        <v>249</v>
      </c>
      <c r="C216" s="55" t="s">
        <v>235</v>
      </c>
      <c r="D216" s="121" t="s">
        <v>247</v>
      </c>
      <c r="E216" s="87">
        <v>518</v>
      </c>
      <c r="F216" s="86">
        <v>1</v>
      </c>
      <c r="G216" s="139">
        <v>1</v>
      </c>
      <c r="H216" s="86">
        <v>1</v>
      </c>
      <c r="I216" s="136">
        <v>1.05</v>
      </c>
      <c r="J216" s="139">
        <v>1</v>
      </c>
      <c r="K216" s="45">
        <f t="shared" si="308"/>
        <v>544</v>
      </c>
      <c r="L216" s="56" t="s">
        <v>71</v>
      </c>
      <c r="N216" s="45">
        <f t="shared" si="309"/>
        <v>0</v>
      </c>
      <c r="O216" s="58" t="str">
        <f t="shared" si="310"/>
        <v/>
      </c>
      <c r="P216" s="45">
        <f t="shared" si="311"/>
        <v>0</v>
      </c>
      <c r="Q216" s="58" t="str">
        <f t="shared" ref="Q216" si="355">IF(ROUND(N216*P$2,0)&lt;&gt;P216,"E","")</f>
        <v/>
      </c>
      <c r="S216" s="45">
        <f t="shared" si="313"/>
        <v>0</v>
      </c>
      <c r="T216" s="60" t="str">
        <f>IF(R216&gt;0,IF(ROUND(K216*R216,0)&lt;&gt;S216,"E",""),"")</f>
        <v/>
      </c>
      <c r="W216" s="45">
        <f t="shared" si="314"/>
        <v>0</v>
      </c>
      <c r="X216" s="60" t="str">
        <f t="shared" si="315"/>
        <v/>
      </c>
      <c r="Z216" s="45">
        <f t="shared" si="316"/>
        <v>0</v>
      </c>
      <c r="AB216" s="64" t="str">
        <f t="shared" si="317"/>
        <v/>
      </c>
      <c r="AC216" s="45">
        <f t="shared" si="318"/>
        <v>0</v>
      </c>
      <c r="AD216" s="45">
        <f t="shared" si="319"/>
        <v>0</v>
      </c>
      <c r="AE216" s="85">
        <f t="shared" si="320"/>
        <v>544</v>
      </c>
      <c r="AF216" s="85">
        <f t="shared" si="321"/>
        <v>0</v>
      </c>
      <c r="AG216" s="48"/>
      <c r="AI216" s="45">
        <f t="shared" si="322"/>
        <v>0</v>
      </c>
      <c r="AK216" s="45">
        <f t="shared" si="323"/>
        <v>0</v>
      </c>
    </row>
    <row r="217" spans="1:37" x14ac:dyDescent="0.2">
      <c r="A217" s="67" t="s">
        <v>243</v>
      </c>
      <c r="B217" s="55" t="s">
        <v>236</v>
      </c>
      <c r="C217" s="55" t="s">
        <v>235</v>
      </c>
      <c r="D217" s="121" t="s">
        <v>247</v>
      </c>
      <c r="E217" s="87">
        <v>63</v>
      </c>
      <c r="F217" s="86">
        <v>1</v>
      </c>
      <c r="G217" s="139">
        <v>1</v>
      </c>
      <c r="H217" s="86">
        <v>1</v>
      </c>
      <c r="I217" s="136">
        <v>1.05</v>
      </c>
      <c r="J217" s="139">
        <v>1</v>
      </c>
      <c r="K217" s="45">
        <f t="shared" si="308"/>
        <v>67</v>
      </c>
      <c r="L217" s="56" t="s">
        <v>71</v>
      </c>
      <c r="N217" s="45">
        <f t="shared" ref="N217:N284" si="356">ROUND(K217*M217,0)</f>
        <v>0</v>
      </c>
      <c r="O217" s="58" t="str">
        <f t="shared" ref="O217:O284" si="357">IF(M217&gt;0,IF(ROUND(K217*M217,0)&lt;&gt;N217,"E",""),"")</f>
        <v/>
      </c>
      <c r="P217" s="45">
        <f t="shared" ref="P217:P284" si="358">ROUND($P$2*N217,0)</f>
        <v>0</v>
      </c>
      <c r="Q217" s="58" t="str">
        <f>IF(ROUND(N217*P$2,0)&lt;&gt;P217,"E","")</f>
        <v/>
      </c>
      <c r="S217" s="45">
        <f t="shared" ref="S217:S284" si="359">ROUND(K217*R217,0)</f>
        <v>0</v>
      </c>
      <c r="T217" s="60" t="str">
        <f t="shared" ref="T217:T245" si="360">IF(R217&gt;0,IF(ROUND(K217*R217,0)&lt;&gt;S217,"E",""),"")</f>
        <v/>
      </c>
      <c r="W217" s="45">
        <f t="shared" ref="W217:W284" si="361">ROUND(K217*V217,0)</f>
        <v>0</v>
      </c>
      <c r="X217" s="60" t="str">
        <f t="shared" ref="X217:X284" si="362">IF(V217&gt;0,IF(ROUND(K217*V217,0)&lt;&gt;W217,"E",""),"")</f>
        <v/>
      </c>
      <c r="Z217" s="45">
        <f t="shared" ref="Z217:Z284" si="363">ROUND(SUM(P217+S217+U217+W217,0),2)</f>
        <v>0</v>
      </c>
      <c r="AB217" s="64" t="str">
        <f t="shared" ref="AB217:AB284" si="364">IF(ROUND(P217+S217+U217+W217,2)&lt;&gt;Z217,"E","")</f>
        <v/>
      </c>
      <c r="AC217" s="45">
        <f t="shared" ref="AC217:AC284" si="365">IF($Z$2&gt;0,((Z217/$Z$2)*$AC$2),0)</f>
        <v>0</v>
      </c>
      <c r="AD217" s="45">
        <f t="shared" ref="AD217:AD284" si="366">Z217+AC217</f>
        <v>0</v>
      </c>
      <c r="AE217" s="85">
        <f t="shared" ref="AE217:AE284" si="367">K217</f>
        <v>67</v>
      </c>
      <c r="AF217" s="85">
        <f t="shared" ref="AF217:AF284" si="368">IF(AE217&gt;0,AD217/AE217,0)</f>
        <v>0</v>
      </c>
      <c r="AG217" s="48"/>
      <c r="AI217" s="45">
        <f t="shared" ref="AI217:AI284" si="369">ROUND(K217*AH217,0)</f>
        <v>0</v>
      </c>
      <c r="AK217" s="45">
        <f t="shared" ref="AK217:AK284" si="370">ROUND(AI217*AJ217*0.01,0)</f>
        <v>0</v>
      </c>
    </row>
    <row r="218" spans="1:37" x14ac:dyDescent="0.2">
      <c r="A218" s="67" t="s">
        <v>243</v>
      </c>
      <c r="B218" s="55" t="s">
        <v>252</v>
      </c>
      <c r="C218" s="55" t="s">
        <v>235</v>
      </c>
      <c r="D218" s="121" t="s">
        <v>253</v>
      </c>
      <c r="E218" s="87">
        <v>168</v>
      </c>
      <c r="F218" s="86">
        <v>1</v>
      </c>
      <c r="G218" s="139">
        <v>1</v>
      </c>
      <c r="H218" s="86">
        <v>1</v>
      </c>
      <c r="I218" s="136">
        <v>1.05</v>
      </c>
      <c r="J218" s="139">
        <v>1</v>
      </c>
      <c r="K218" s="45">
        <f t="shared" ref="K218:K267" si="371">ROUNDUP(J218*I218*H218*G218*F218*E218,0)</f>
        <v>177</v>
      </c>
      <c r="L218" s="56" t="s">
        <v>71</v>
      </c>
      <c r="N218" s="45">
        <f t="shared" si="356"/>
        <v>0</v>
      </c>
      <c r="O218" s="58" t="str">
        <f t="shared" si="357"/>
        <v/>
      </c>
      <c r="P218" s="45">
        <f t="shared" si="358"/>
        <v>0</v>
      </c>
      <c r="Q218" s="58" t="str">
        <f t="shared" ref="Q218:Q245" si="372">IF(ROUND(N218*P$2,0)&lt;&gt;P218,"E","")</f>
        <v/>
      </c>
      <c r="S218" s="45">
        <f t="shared" si="359"/>
        <v>0</v>
      </c>
      <c r="T218" s="60" t="str">
        <f t="shared" si="360"/>
        <v/>
      </c>
      <c r="W218" s="45">
        <f t="shared" si="361"/>
        <v>0</v>
      </c>
      <c r="X218" s="60" t="str">
        <f t="shared" si="362"/>
        <v/>
      </c>
      <c r="Z218" s="45">
        <f t="shared" si="363"/>
        <v>0</v>
      </c>
      <c r="AB218" s="64" t="str">
        <f t="shared" si="364"/>
        <v/>
      </c>
      <c r="AC218" s="45">
        <f t="shared" si="365"/>
        <v>0</v>
      </c>
      <c r="AD218" s="45">
        <f t="shared" si="366"/>
        <v>0</v>
      </c>
      <c r="AE218" s="85">
        <f t="shared" si="367"/>
        <v>177</v>
      </c>
      <c r="AF218" s="85">
        <f t="shared" si="368"/>
        <v>0</v>
      </c>
      <c r="AG218" s="48"/>
      <c r="AI218" s="45">
        <f t="shared" si="369"/>
        <v>0</v>
      </c>
      <c r="AK218" s="45">
        <f t="shared" si="370"/>
        <v>0</v>
      </c>
    </row>
    <row r="219" spans="1:37" x14ac:dyDescent="0.2">
      <c r="A219" s="67" t="s">
        <v>243</v>
      </c>
      <c r="B219" s="55" t="s">
        <v>254</v>
      </c>
      <c r="C219" s="55" t="s">
        <v>255</v>
      </c>
      <c r="D219" s="121" t="s">
        <v>253</v>
      </c>
      <c r="E219" s="87">
        <v>109</v>
      </c>
      <c r="F219" s="86">
        <v>1</v>
      </c>
      <c r="G219" s="139">
        <v>1</v>
      </c>
      <c r="H219" s="86">
        <v>1</v>
      </c>
      <c r="I219" s="136">
        <v>1.05</v>
      </c>
      <c r="J219" s="139">
        <v>1</v>
      </c>
      <c r="K219" s="45">
        <f t="shared" si="371"/>
        <v>115</v>
      </c>
      <c r="L219" s="56" t="s">
        <v>71</v>
      </c>
      <c r="N219" s="45">
        <f t="shared" si="356"/>
        <v>0</v>
      </c>
      <c r="O219" s="58" t="str">
        <f t="shared" si="357"/>
        <v/>
      </c>
      <c r="P219" s="45">
        <f t="shared" si="358"/>
        <v>0</v>
      </c>
      <c r="Q219" s="58" t="str">
        <f t="shared" si="372"/>
        <v/>
      </c>
      <c r="S219" s="45">
        <f t="shared" si="359"/>
        <v>0</v>
      </c>
      <c r="T219" s="60" t="str">
        <f t="shared" si="360"/>
        <v/>
      </c>
      <c r="W219" s="45">
        <f t="shared" si="361"/>
        <v>0</v>
      </c>
      <c r="X219" s="60" t="str">
        <f t="shared" si="362"/>
        <v/>
      </c>
      <c r="Z219" s="45">
        <f t="shared" si="363"/>
        <v>0</v>
      </c>
      <c r="AB219" s="64" t="str">
        <f t="shared" si="364"/>
        <v/>
      </c>
      <c r="AC219" s="45">
        <f t="shared" si="365"/>
        <v>0</v>
      </c>
      <c r="AD219" s="45">
        <f t="shared" si="366"/>
        <v>0</v>
      </c>
      <c r="AE219" s="85">
        <f t="shared" si="367"/>
        <v>115</v>
      </c>
      <c r="AF219" s="85">
        <f t="shared" si="368"/>
        <v>0</v>
      </c>
      <c r="AG219" s="48"/>
      <c r="AI219" s="45">
        <f t="shared" si="369"/>
        <v>0</v>
      </c>
      <c r="AK219" s="45">
        <f t="shared" si="370"/>
        <v>0</v>
      </c>
    </row>
    <row r="220" spans="1:37" x14ac:dyDescent="0.2">
      <c r="A220" s="67" t="s">
        <v>243</v>
      </c>
      <c r="B220" s="55" t="s">
        <v>256</v>
      </c>
      <c r="C220" s="55" t="s">
        <v>194</v>
      </c>
      <c r="D220" s="121" t="s">
        <v>257</v>
      </c>
      <c r="E220" s="87">
        <v>47</v>
      </c>
      <c r="F220" s="86">
        <v>1</v>
      </c>
      <c r="G220" s="139">
        <v>1</v>
      </c>
      <c r="H220" s="86">
        <v>1</v>
      </c>
      <c r="I220" s="136">
        <v>1.05</v>
      </c>
      <c r="J220" s="139">
        <v>1.33</v>
      </c>
      <c r="K220" s="45">
        <f t="shared" si="371"/>
        <v>66</v>
      </c>
      <c r="L220" s="56" t="s">
        <v>193</v>
      </c>
      <c r="N220" s="45">
        <f t="shared" si="356"/>
        <v>0</v>
      </c>
      <c r="O220" s="58" t="str">
        <f t="shared" si="357"/>
        <v/>
      </c>
      <c r="P220" s="45">
        <f t="shared" si="358"/>
        <v>0</v>
      </c>
      <c r="Q220" s="58" t="str">
        <f t="shared" si="372"/>
        <v/>
      </c>
      <c r="S220" s="45">
        <f t="shared" si="359"/>
        <v>0</v>
      </c>
      <c r="T220" s="60" t="str">
        <f t="shared" si="360"/>
        <v/>
      </c>
      <c r="W220" s="45">
        <f t="shared" si="361"/>
        <v>0</v>
      </c>
      <c r="X220" s="60" t="str">
        <f t="shared" si="362"/>
        <v/>
      </c>
      <c r="Z220" s="45">
        <f t="shared" si="363"/>
        <v>0</v>
      </c>
      <c r="AB220" s="64" t="str">
        <f t="shared" si="364"/>
        <v/>
      </c>
      <c r="AC220" s="45">
        <f t="shared" si="365"/>
        <v>0</v>
      </c>
      <c r="AD220" s="45">
        <f t="shared" si="366"/>
        <v>0</v>
      </c>
      <c r="AE220" s="85">
        <f t="shared" si="367"/>
        <v>66</v>
      </c>
      <c r="AF220" s="85">
        <f t="shared" si="368"/>
        <v>0</v>
      </c>
      <c r="AG220" s="48"/>
      <c r="AI220" s="45">
        <f t="shared" si="369"/>
        <v>0</v>
      </c>
      <c r="AK220" s="45">
        <f t="shared" si="370"/>
        <v>0</v>
      </c>
    </row>
    <row r="221" spans="1:37" x14ac:dyDescent="0.2">
      <c r="A221" s="67" t="s">
        <v>243</v>
      </c>
      <c r="B221" s="55" t="s">
        <v>206</v>
      </c>
      <c r="C221" s="55" t="s">
        <v>194</v>
      </c>
      <c r="D221" s="121" t="s">
        <v>317</v>
      </c>
      <c r="E221" s="87">
        <v>709</v>
      </c>
      <c r="F221" s="86">
        <v>1</v>
      </c>
      <c r="G221" s="86">
        <v>1</v>
      </c>
      <c r="H221" s="86">
        <v>1</v>
      </c>
      <c r="I221" s="136">
        <v>1.05</v>
      </c>
      <c r="J221" s="86">
        <v>0.67</v>
      </c>
      <c r="K221" s="45">
        <f t="shared" ref="K221" si="373">ROUNDUP(J221*I221*H221*G221*F221*E221,0)</f>
        <v>499</v>
      </c>
      <c r="L221" s="56" t="s">
        <v>193</v>
      </c>
      <c r="N221" s="45">
        <f t="shared" ref="N221" si="374">ROUND(K221*M221,0)</f>
        <v>0</v>
      </c>
      <c r="O221" s="58" t="str">
        <f t="shared" ref="O221" si="375">IF(M221&gt;0,IF(ROUND(K221*M221,0)&lt;&gt;N221,"E",""),"")</f>
        <v/>
      </c>
      <c r="P221" s="45">
        <f t="shared" ref="P221" si="376">ROUND($P$2*N221,0)</f>
        <v>0</v>
      </c>
      <c r="Q221" s="58" t="str">
        <f t="shared" ref="Q221" si="377">IF(ROUND(N221*P$2,0)&lt;&gt;P221,"E","")</f>
        <v/>
      </c>
      <c r="S221" s="45">
        <f t="shared" ref="S221" si="378">ROUND(K221*R221,0)</f>
        <v>0</v>
      </c>
      <c r="T221" s="60" t="str">
        <f t="shared" ref="T221" si="379">IF(R221&gt;0,IF(ROUND(K221*R221,0)&lt;&gt;S221,"E",""),"")</f>
        <v/>
      </c>
      <c r="W221" s="45">
        <f t="shared" ref="W221" si="380">ROUND(K221*V221,0)</f>
        <v>0</v>
      </c>
      <c r="X221" s="60" t="str">
        <f t="shared" ref="X221" si="381">IF(V221&gt;0,IF(ROUND(K221*V221,0)&lt;&gt;W221,"E",""),"")</f>
        <v/>
      </c>
      <c r="Z221" s="45">
        <f t="shared" ref="Z221" si="382">ROUND(SUM(P221+S221+U221+W221,0),2)</f>
        <v>0</v>
      </c>
      <c r="AB221" s="64" t="str">
        <f t="shared" ref="AB221" si="383">IF(ROUND(P221+S221+U221+W221,2)&lt;&gt;Z221,"E","")</f>
        <v/>
      </c>
      <c r="AC221" s="45">
        <f t="shared" ref="AC221" si="384">IF($Z$2&gt;0,((Z221/$Z$2)*$AC$2),0)</f>
        <v>0</v>
      </c>
      <c r="AD221" s="45">
        <f t="shared" ref="AD221" si="385">Z221+AC221</f>
        <v>0</v>
      </c>
      <c r="AE221" s="85">
        <f t="shared" ref="AE221" si="386">K221</f>
        <v>499</v>
      </c>
      <c r="AF221" s="85">
        <f t="shared" ref="AF221" si="387">IF(AE221&gt;0,AD221/AE221,0)</f>
        <v>0</v>
      </c>
      <c r="AG221" s="48"/>
      <c r="AI221" s="45">
        <f t="shared" ref="AI221" si="388">ROUND(K221*AH221,0)</f>
        <v>0</v>
      </c>
      <c r="AK221" s="45">
        <f t="shared" ref="AK221" si="389">ROUND(AI221*AJ221*0.01,0)</f>
        <v>0</v>
      </c>
    </row>
    <row r="222" spans="1:37" x14ac:dyDescent="0.2">
      <c r="D222" s="121"/>
      <c r="K222" s="45">
        <f t="shared" si="371"/>
        <v>0</v>
      </c>
      <c r="N222" s="45">
        <f t="shared" si="356"/>
        <v>0</v>
      </c>
      <c r="O222" s="58" t="str">
        <f t="shared" si="357"/>
        <v/>
      </c>
      <c r="P222" s="45">
        <f t="shared" si="358"/>
        <v>0</v>
      </c>
      <c r="Q222" s="58" t="str">
        <f t="shared" si="372"/>
        <v/>
      </c>
      <c r="S222" s="45">
        <f t="shared" si="359"/>
        <v>0</v>
      </c>
      <c r="T222" s="60" t="str">
        <f t="shared" si="360"/>
        <v/>
      </c>
      <c r="W222" s="45">
        <f t="shared" si="361"/>
        <v>0</v>
      </c>
      <c r="X222" s="60" t="str">
        <f t="shared" si="362"/>
        <v/>
      </c>
      <c r="Z222" s="45">
        <f t="shared" si="363"/>
        <v>0</v>
      </c>
      <c r="AB222" s="64" t="str">
        <f t="shared" si="364"/>
        <v/>
      </c>
      <c r="AC222" s="45">
        <f t="shared" si="365"/>
        <v>0</v>
      </c>
      <c r="AD222" s="45">
        <f t="shared" si="366"/>
        <v>0</v>
      </c>
      <c r="AE222" s="85">
        <f t="shared" si="367"/>
        <v>0</v>
      </c>
      <c r="AF222" s="85">
        <f t="shared" si="368"/>
        <v>0</v>
      </c>
      <c r="AG222" s="48"/>
      <c r="AI222" s="45">
        <f t="shared" si="369"/>
        <v>0</v>
      </c>
      <c r="AK222" s="45">
        <f t="shared" si="370"/>
        <v>0</v>
      </c>
    </row>
    <row r="223" spans="1:37" x14ac:dyDescent="0.2">
      <c r="D223" s="121"/>
      <c r="K223" s="45">
        <f t="shared" si="371"/>
        <v>0</v>
      </c>
      <c r="N223" s="45">
        <f t="shared" si="356"/>
        <v>0</v>
      </c>
      <c r="O223" s="58" t="str">
        <f t="shared" si="357"/>
        <v/>
      </c>
      <c r="P223" s="45">
        <f t="shared" si="358"/>
        <v>0</v>
      </c>
      <c r="Q223" s="58" t="str">
        <f t="shared" si="372"/>
        <v/>
      </c>
      <c r="S223" s="45">
        <f t="shared" si="359"/>
        <v>0</v>
      </c>
      <c r="T223" s="60" t="str">
        <f t="shared" si="360"/>
        <v/>
      </c>
      <c r="W223" s="45">
        <f t="shared" si="361"/>
        <v>0</v>
      </c>
      <c r="X223" s="60" t="str">
        <f t="shared" si="362"/>
        <v/>
      </c>
      <c r="Z223" s="45">
        <f t="shared" si="363"/>
        <v>0</v>
      </c>
      <c r="AB223" s="64" t="str">
        <f t="shared" si="364"/>
        <v/>
      </c>
      <c r="AC223" s="45">
        <f t="shared" si="365"/>
        <v>0</v>
      </c>
      <c r="AD223" s="45">
        <f t="shared" si="366"/>
        <v>0</v>
      </c>
      <c r="AE223" s="85">
        <f t="shared" si="367"/>
        <v>0</v>
      </c>
      <c r="AF223" s="85">
        <f t="shared" si="368"/>
        <v>0</v>
      </c>
      <c r="AG223" s="48"/>
      <c r="AI223" s="45">
        <f t="shared" si="369"/>
        <v>0</v>
      </c>
      <c r="AK223" s="45">
        <f t="shared" si="370"/>
        <v>0</v>
      </c>
    </row>
    <row r="224" spans="1:37" x14ac:dyDescent="0.2">
      <c r="A224" s="67" t="s">
        <v>244</v>
      </c>
      <c r="B224" s="55" t="s">
        <v>234</v>
      </c>
      <c r="C224" s="55" t="s">
        <v>189</v>
      </c>
      <c r="D224" s="121" t="s">
        <v>323</v>
      </c>
      <c r="E224" s="87">
        <v>13946</v>
      </c>
      <c r="F224" s="86">
        <v>1</v>
      </c>
      <c r="G224" s="86">
        <v>1</v>
      </c>
      <c r="H224" s="86">
        <v>1</v>
      </c>
      <c r="I224" s="136">
        <v>1.05</v>
      </c>
      <c r="J224" s="86">
        <v>1</v>
      </c>
      <c r="K224" s="45">
        <f t="shared" si="371"/>
        <v>14644</v>
      </c>
      <c r="L224" s="56" t="s">
        <v>71</v>
      </c>
      <c r="N224" s="45">
        <f t="shared" si="356"/>
        <v>0</v>
      </c>
      <c r="O224" s="58" t="str">
        <f t="shared" si="357"/>
        <v/>
      </c>
      <c r="P224" s="45">
        <f t="shared" si="358"/>
        <v>0</v>
      </c>
      <c r="Q224" s="58" t="str">
        <f t="shared" si="372"/>
        <v/>
      </c>
      <c r="S224" s="45">
        <f t="shared" si="359"/>
        <v>0</v>
      </c>
      <c r="T224" s="60" t="str">
        <f t="shared" si="360"/>
        <v/>
      </c>
      <c r="W224" s="45">
        <f t="shared" si="361"/>
        <v>0</v>
      </c>
      <c r="X224" s="60" t="str">
        <f t="shared" si="362"/>
        <v/>
      </c>
      <c r="Z224" s="45">
        <f t="shared" si="363"/>
        <v>0</v>
      </c>
      <c r="AB224" s="64" t="str">
        <f t="shared" si="364"/>
        <v/>
      </c>
      <c r="AC224" s="45">
        <f t="shared" si="365"/>
        <v>0</v>
      </c>
      <c r="AD224" s="45">
        <f t="shared" si="366"/>
        <v>0</v>
      </c>
      <c r="AE224" s="85">
        <f t="shared" si="367"/>
        <v>14644</v>
      </c>
      <c r="AF224" s="85">
        <f t="shared" si="368"/>
        <v>0</v>
      </c>
      <c r="AG224" s="48"/>
      <c r="AI224" s="45">
        <f t="shared" si="369"/>
        <v>0</v>
      </c>
      <c r="AK224" s="45">
        <f t="shared" si="370"/>
        <v>0</v>
      </c>
    </row>
    <row r="225" spans="1:37" x14ac:dyDescent="0.2">
      <c r="A225" s="67" t="s">
        <v>244</v>
      </c>
      <c r="B225" s="55" t="s">
        <v>248</v>
      </c>
      <c r="C225" s="55" t="s">
        <v>235</v>
      </c>
      <c r="D225" s="121" t="s">
        <v>268</v>
      </c>
      <c r="E225" s="87">
        <v>1352</v>
      </c>
      <c r="F225" s="86">
        <v>1</v>
      </c>
      <c r="G225" s="86">
        <v>1</v>
      </c>
      <c r="H225" s="86">
        <v>1</v>
      </c>
      <c r="I225" s="136">
        <v>1.05</v>
      </c>
      <c r="J225" s="86">
        <v>1</v>
      </c>
      <c r="K225" s="45">
        <f t="shared" si="371"/>
        <v>1420</v>
      </c>
      <c r="L225" s="56" t="s">
        <v>71</v>
      </c>
      <c r="N225" s="45">
        <f t="shared" si="356"/>
        <v>0</v>
      </c>
      <c r="O225" s="58" t="str">
        <f t="shared" si="357"/>
        <v/>
      </c>
      <c r="P225" s="45">
        <f t="shared" si="358"/>
        <v>0</v>
      </c>
      <c r="Q225" s="58" t="str">
        <f t="shared" si="372"/>
        <v/>
      </c>
      <c r="S225" s="45">
        <f t="shared" si="359"/>
        <v>0</v>
      </c>
      <c r="T225" s="60" t="str">
        <f t="shared" si="360"/>
        <v/>
      </c>
      <c r="W225" s="45">
        <f t="shared" si="361"/>
        <v>0</v>
      </c>
      <c r="X225" s="60" t="str">
        <f t="shared" si="362"/>
        <v/>
      </c>
      <c r="Z225" s="45">
        <f t="shared" si="363"/>
        <v>0</v>
      </c>
      <c r="AB225" s="64" t="str">
        <f t="shared" si="364"/>
        <v/>
      </c>
      <c r="AC225" s="45">
        <f t="shared" si="365"/>
        <v>0</v>
      </c>
      <c r="AD225" s="45">
        <f t="shared" si="366"/>
        <v>0</v>
      </c>
      <c r="AE225" s="85">
        <f t="shared" si="367"/>
        <v>1420</v>
      </c>
      <c r="AF225" s="85">
        <f t="shared" si="368"/>
        <v>0</v>
      </c>
      <c r="AG225" s="48"/>
      <c r="AI225" s="45">
        <f t="shared" si="369"/>
        <v>0</v>
      </c>
      <c r="AK225" s="45">
        <f t="shared" si="370"/>
        <v>0</v>
      </c>
    </row>
    <row r="226" spans="1:37" x14ac:dyDescent="0.2">
      <c r="A226" s="67" t="s">
        <v>244</v>
      </c>
      <c r="B226" s="55" t="s">
        <v>233</v>
      </c>
      <c r="C226" s="55" t="s">
        <v>235</v>
      </c>
      <c r="D226" s="121" t="s">
        <v>268</v>
      </c>
      <c r="E226" s="149">
        <v>888</v>
      </c>
      <c r="F226" s="139">
        <v>1</v>
      </c>
      <c r="G226" s="139">
        <v>1</v>
      </c>
      <c r="H226" s="139">
        <v>1</v>
      </c>
      <c r="I226" s="140">
        <v>1.05</v>
      </c>
      <c r="J226" s="139">
        <v>1</v>
      </c>
      <c r="K226" s="45">
        <f t="shared" si="371"/>
        <v>933</v>
      </c>
      <c r="L226" s="56" t="s">
        <v>71</v>
      </c>
      <c r="N226" s="45">
        <f t="shared" si="356"/>
        <v>0</v>
      </c>
      <c r="O226" s="58" t="str">
        <f t="shared" si="357"/>
        <v/>
      </c>
      <c r="P226" s="45">
        <f t="shared" si="358"/>
        <v>0</v>
      </c>
      <c r="Q226" s="58" t="str">
        <f t="shared" si="372"/>
        <v/>
      </c>
      <c r="S226" s="45">
        <f t="shared" si="359"/>
        <v>0</v>
      </c>
      <c r="T226" s="60" t="str">
        <f t="shared" si="360"/>
        <v/>
      </c>
      <c r="W226" s="45">
        <f t="shared" si="361"/>
        <v>0</v>
      </c>
      <c r="X226" s="60" t="str">
        <f t="shared" si="362"/>
        <v/>
      </c>
      <c r="Z226" s="45">
        <f t="shared" si="363"/>
        <v>0</v>
      </c>
      <c r="AB226" s="64" t="str">
        <f t="shared" si="364"/>
        <v/>
      </c>
      <c r="AC226" s="45">
        <f t="shared" si="365"/>
        <v>0</v>
      </c>
      <c r="AD226" s="45">
        <f t="shared" si="366"/>
        <v>0</v>
      </c>
      <c r="AE226" s="85">
        <f t="shared" si="367"/>
        <v>933</v>
      </c>
      <c r="AF226" s="85">
        <f t="shared" si="368"/>
        <v>0</v>
      </c>
      <c r="AG226" s="48"/>
      <c r="AI226" s="45">
        <f t="shared" si="369"/>
        <v>0</v>
      </c>
      <c r="AK226" s="45">
        <f t="shared" si="370"/>
        <v>0</v>
      </c>
    </row>
    <row r="227" spans="1:37" x14ac:dyDescent="0.2">
      <c r="A227" s="67" t="s">
        <v>244</v>
      </c>
      <c r="B227" s="55" t="s">
        <v>249</v>
      </c>
      <c r="C227" s="55" t="s">
        <v>235</v>
      </c>
      <c r="D227" s="121" t="s">
        <v>268</v>
      </c>
      <c r="E227" s="87">
        <v>949</v>
      </c>
      <c r="F227" s="86">
        <v>1</v>
      </c>
      <c r="G227" s="86">
        <v>1</v>
      </c>
      <c r="H227" s="86">
        <v>1</v>
      </c>
      <c r="I227" s="136">
        <v>1.05</v>
      </c>
      <c r="J227" s="86">
        <v>1</v>
      </c>
      <c r="K227" s="45">
        <f t="shared" ref="K227" si="390">ROUNDUP(J227*I227*H227*G227*F227*E227,0)</f>
        <v>997</v>
      </c>
      <c r="L227" s="56" t="s">
        <v>71</v>
      </c>
      <c r="N227" s="45">
        <f t="shared" ref="N227" si="391">ROUND(K227*M227,0)</f>
        <v>0</v>
      </c>
      <c r="O227" s="58" t="str">
        <f t="shared" ref="O227" si="392">IF(M227&gt;0,IF(ROUND(K227*M227,0)&lt;&gt;N227,"E",""),"")</f>
        <v/>
      </c>
      <c r="P227" s="45">
        <f t="shared" ref="P227" si="393">ROUND($P$2*N227,0)</f>
        <v>0</v>
      </c>
      <c r="Q227" s="58" t="str">
        <f t="shared" ref="Q227" si="394">IF(ROUND(N227*P$2,0)&lt;&gt;P227,"E","")</f>
        <v/>
      </c>
      <c r="S227" s="45">
        <f t="shared" ref="S227" si="395">ROUND(K227*R227,0)</f>
        <v>0</v>
      </c>
      <c r="T227" s="60" t="str">
        <f t="shared" ref="T227" si="396">IF(R227&gt;0,IF(ROUND(K227*R227,0)&lt;&gt;S227,"E",""),"")</f>
        <v/>
      </c>
      <c r="W227" s="45">
        <f t="shared" ref="W227" si="397">ROUND(K227*V227,0)</f>
        <v>0</v>
      </c>
      <c r="X227" s="60" t="str">
        <f t="shared" ref="X227" si="398">IF(V227&gt;0,IF(ROUND(K227*V227,0)&lt;&gt;W227,"E",""),"")</f>
        <v/>
      </c>
      <c r="Z227" s="45">
        <f t="shared" ref="Z227" si="399">ROUND(SUM(P227+S227+U227+W227,0),2)</f>
        <v>0</v>
      </c>
      <c r="AB227" s="64" t="str">
        <f t="shared" ref="AB227" si="400">IF(ROUND(P227+S227+U227+W227,2)&lt;&gt;Z227,"E","")</f>
        <v/>
      </c>
      <c r="AC227" s="45">
        <f t="shared" ref="AC227" si="401">IF($Z$2&gt;0,((Z227/$Z$2)*$AC$2),0)</f>
        <v>0</v>
      </c>
      <c r="AD227" s="45">
        <f t="shared" ref="AD227" si="402">Z227+AC227</f>
        <v>0</v>
      </c>
      <c r="AE227" s="85">
        <f t="shared" ref="AE227" si="403">K227</f>
        <v>997</v>
      </c>
      <c r="AF227" s="85">
        <f t="shared" ref="AF227" si="404">IF(AE227&gt;0,AD227/AE227,0)</f>
        <v>0</v>
      </c>
      <c r="AG227" s="48"/>
      <c r="AI227" s="45">
        <f t="shared" ref="AI227" si="405">ROUND(K227*AH227,0)</f>
        <v>0</v>
      </c>
      <c r="AK227" s="45">
        <f t="shared" ref="AK227" si="406">ROUND(AI227*AJ227*0.01,0)</f>
        <v>0</v>
      </c>
    </row>
    <row r="228" spans="1:37" x14ac:dyDescent="0.2">
      <c r="A228" s="67" t="s">
        <v>244</v>
      </c>
      <c r="B228" s="55" t="s">
        <v>236</v>
      </c>
      <c r="C228" s="55" t="s">
        <v>235</v>
      </c>
      <c r="D228" s="121" t="s">
        <v>268</v>
      </c>
      <c r="E228" s="87">
        <v>219</v>
      </c>
      <c r="F228" s="86">
        <v>1</v>
      </c>
      <c r="G228" s="86">
        <v>1</v>
      </c>
      <c r="H228" s="86">
        <v>1</v>
      </c>
      <c r="I228" s="136">
        <v>1.05</v>
      </c>
      <c r="J228" s="86">
        <v>1</v>
      </c>
      <c r="K228" s="45">
        <f t="shared" si="371"/>
        <v>230</v>
      </c>
      <c r="L228" s="56" t="s">
        <v>71</v>
      </c>
      <c r="N228" s="45">
        <f t="shared" si="356"/>
        <v>0</v>
      </c>
      <c r="O228" s="58" t="str">
        <f t="shared" si="357"/>
        <v/>
      </c>
      <c r="P228" s="45">
        <f t="shared" si="358"/>
        <v>0</v>
      </c>
      <c r="Q228" s="58" t="str">
        <f t="shared" si="372"/>
        <v/>
      </c>
      <c r="S228" s="45">
        <f t="shared" si="359"/>
        <v>0</v>
      </c>
      <c r="T228" s="60" t="str">
        <f t="shared" si="360"/>
        <v/>
      </c>
      <c r="W228" s="45">
        <f t="shared" si="361"/>
        <v>0</v>
      </c>
      <c r="X228" s="60" t="str">
        <f t="shared" si="362"/>
        <v/>
      </c>
      <c r="Z228" s="45">
        <f t="shared" si="363"/>
        <v>0</v>
      </c>
      <c r="AB228" s="64" t="str">
        <f t="shared" si="364"/>
        <v/>
      </c>
      <c r="AC228" s="45">
        <f t="shared" si="365"/>
        <v>0</v>
      </c>
      <c r="AD228" s="45">
        <f t="shared" si="366"/>
        <v>0</v>
      </c>
      <c r="AE228" s="85">
        <f t="shared" si="367"/>
        <v>230</v>
      </c>
      <c r="AF228" s="85">
        <f t="shared" si="368"/>
        <v>0</v>
      </c>
      <c r="AG228" s="48"/>
      <c r="AI228" s="45">
        <f t="shared" si="369"/>
        <v>0</v>
      </c>
      <c r="AK228" s="45">
        <f t="shared" si="370"/>
        <v>0</v>
      </c>
    </row>
    <row r="229" spans="1:37" x14ac:dyDescent="0.2">
      <c r="A229" s="67" t="s">
        <v>244</v>
      </c>
      <c r="B229" s="55" t="s">
        <v>252</v>
      </c>
      <c r="C229" s="55" t="s">
        <v>235</v>
      </c>
      <c r="D229" s="121" t="s">
        <v>253</v>
      </c>
      <c r="E229" s="87">
        <v>224</v>
      </c>
      <c r="F229" s="86">
        <v>1</v>
      </c>
      <c r="G229" s="86">
        <v>1</v>
      </c>
      <c r="H229" s="86">
        <v>1</v>
      </c>
      <c r="I229" s="136">
        <v>1.05</v>
      </c>
      <c r="J229" s="86">
        <v>1</v>
      </c>
      <c r="K229" s="45">
        <f t="shared" si="371"/>
        <v>236</v>
      </c>
      <c r="L229" s="56" t="s">
        <v>71</v>
      </c>
      <c r="N229" s="45">
        <f t="shared" si="356"/>
        <v>0</v>
      </c>
      <c r="O229" s="58" t="str">
        <f t="shared" si="357"/>
        <v/>
      </c>
      <c r="P229" s="45">
        <f t="shared" si="358"/>
        <v>0</v>
      </c>
      <c r="Q229" s="58" t="str">
        <f t="shared" si="372"/>
        <v/>
      </c>
      <c r="S229" s="45">
        <f t="shared" si="359"/>
        <v>0</v>
      </c>
      <c r="T229" s="60" t="str">
        <f t="shared" si="360"/>
        <v/>
      </c>
      <c r="W229" s="45">
        <f t="shared" si="361"/>
        <v>0</v>
      </c>
      <c r="X229" s="60" t="str">
        <f t="shared" si="362"/>
        <v/>
      </c>
      <c r="Z229" s="45">
        <f t="shared" si="363"/>
        <v>0</v>
      </c>
      <c r="AB229" s="64" t="str">
        <f t="shared" si="364"/>
        <v/>
      </c>
      <c r="AC229" s="45">
        <f t="shared" si="365"/>
        <v>0</v>
      </c>
      <c r="AD229" s="45">
        <f t="shared" si="366"/>
        <v>0</v>
      </c>
      <c r="AE229" s="85">
        <f t="shared" si="367"/>
        <v>236</v>
      </c>
      <c r="AF229" s="85">
        <f t="shared" si="368"/>
        <v>0</v>
      </c>
      <c r="AG229" s="48"/>
      <c r="AI229" s="45">
        <f t="shared" si="369"/>
        <v>0</v>
      </c>
      <c r="AK229" s="45">
        <f t="shared" si="370"/>
        <v>0</v>
      </c>
    </row>
    <row r="230" spans="1:37" x14ac:dyDescent="0.2">
      <c r="A230" s="67" t="s">
        <v>244</v>
      </c>
      <c r="B230" s="55" t="s">
        <v>254</v>
      </c>
      <c r="C230" s="55" t="s">
        <v>255</v>
      </c>
      <c r="D230" s="121" t="s">
        <v>253</v>
      </c>
      <c r="E230" s="87">
        <v>236</v>
      </c>
      <c r="F230" s="86">
        <v>1</v>
      </c>
      <c r="G230" s="139">
        <v>1</v>
      </c>
      <c r="H230" s="86">
        <v>1</v>
      </c>
      <c r="I230" s="136">
        <v>1.05</v>
      </c>
      <c r="J230" s="139">
        <v>1</v>
      </c>
      <c r="K230" s="45">
        <f t="shared" si="371"/>
        <v>248</v>
      </c>
      <c r="L230" s="56" t="s">
        <v>71</v>
      </c>
      <c r="M230" s="122"/>
      <c r="N230" s="45">
        <f t="shared" si="356"/>
        <v>0</v>
      </c>
      <c r="O230" s="58" t="str">
        <f t="shared" si="357"/>
        <v/>
      </c>
      <c r="P230" s="45">
        <f t="shared" si="358"/>
        <v>0</v>
      </c>
      <c r="Q230" s="58" t="str">
        <f t="shared" si="372"/>
        <v/>
      </c>
      <c r="S230" s="45">
        <f t="shared" si="359"/>
        <v>0</v>
      </c>
      <c r="T230" s="60" t="str">
        <f t="shared" si="360"/>
        <v/>
      </c>
      <c r="W230" s="45">
        <f t="shared" si="361"/>
        <v>0</v>
      </c>
      <c r="X230" s="60" t="str">
        <f t="shared" si="362"/>
        <v/>
      </c>
      <c r="Z230" s="45">
        <f t="shared" si="363"/>
        <v>0</v>
      </c>
      <c r="AB230" s="64" t="str">
        <f t="shared" si="364"/>
        <v/>
      </c>
      <c r="AC230" s="45">
        <f t="shared" si="365"/>
        <v>0</v>
      </c>
      <c r="AD230" s="45">
        <f t="shared" si="366"/>
        <v>0</v>
      </c>
      <c r="AE230" s="85">
        <f t="shared" si="367"/>
        <v>248</v>
      </c>
      <c r="AF230" s="85">
        <f t="shared" si="368"/>
        <v>0</v>
      </c>
      <c r="AG230" s="48"/>
      <c r="AI230" s="45">
        <f t="shared" si="369"/>
        <v>0</v>
      </c>
      <c r="AK230" s="45">
        <f t="shared" si="370"/>
        <v>0</v>
      </c>
    </row>
    <row r="231" spans="1:37" x14ac:dyDescent="0.2">
      <c r="A231" s="67" t="s">
        <v>244</v>
      </c>
      <c r="B231" s="55" t="s">
        <v>256</v>
      </c>
      <c r="C231" s="55" t="s">
        <v>194</v>
      </c>
      <c r="D231" s="121" t="s">
        <v>257</v>
      </c>
      <c r="E231" s="87">
        <v>111</v>
      </c>
      <c r="F231" s="86">
        <v>1</v>
      </c>
      <c r="G231" s="139">
        <v>1</v>
      </c>
      <c r="H231" s="86">
        <v>1</v>
      </c>
      <c r="I231" s="136">
        <v>1.05</v>
      </c>
      <c r="J231" s="139">
        <v>1</v>
      </c>
      <c r="K231" s="45">
        <f t="shared" si="371"/>
        <v>117</v>
      </c>
      <c r="L231" s="56" t="s">
        <v>71</v>
      </c>
      <c r="N231" s="45">
        <f t="shared" si="356"/>
        <v>0</v>
      </c>
      <c r="O231" s="58" t="str">
        <f t="shared" si="357"/>
        <v/>
      </c>
      <c r="P231" s="45">
        <f t="shared" si="358"/>
        <v>0</v>
      </c>
      <c r="Q231" s="58" t="str">
        <f t="shared" si="372"/>
        <v/>
      </c>
      <c r="S231" s="45">
        <f t="shared" si="359"/>
        <v>0</v>
      </c>
      <c r="T231" s="60" t="str">
        <f t="shared" si="360"/>
        <v/>
      </c>
      <c r="W231" s="45">
        <f t="shared" si="361"/>
        <v>0</v>
      </c>
      <c r="X231" s="60" t="str">
        <f t="shared" si="362"/>
        <v/>
      </c>
      <c r="Z231" s="45">
        <f t="shared" si="363"/>
        <v>0</v>
      </c>
      <c r="AB231" s="64" t="str">
        <f t="shared" si="364"/>
        <v/>
      </c>
      <c r="AC231" s="45">
        <f t="shared" si="365"/>
        <v>0</v>
      </c>
      <c r="AD231" s="45">
        <f t="shared" si="366"/>
        <v>0</v>
      </c>
      <c r="AE231" s="85">
        <f t="shared" si="367"/>
        <v>117</v>
      </c>
      <c r="AF231" s="85">
        <f t="shared" si="368"/>
        <v>0</v>
      </c>
      <c r="AG231" s="48"/>
      <c r="AI231" s="45">
        <f t="shared" si="369"/>
        <v>0</v>
      </c>
      <c r="AK231" s="45">
        <f t="shared" si="370"/>
        <v>0</v>
      </c>
    </row>
    <row r="232" spans="1:37" x14ac:dyDescent="0.2">
      <c r="A232" s="67" t="s">
        <v>244</v>
      </c>
      <c r="B232" s="55" t="s">
        <v>206</v>
      </c>
      <c r="C232" s="55" t="s">
        <v>194</v>
      </c>
      <c r="D232" s="121" t="s">
        <v>317</v>
      </c>
      <c r="E232" s="87">
        <v>709</v>
      </c>
      <c r="F232" s="86">
        <v>1</v>
      </c>
      <c r="G232" s="86">
        <v>1</v>
      </c>
      <c r="H232" s="86">
        <v>1</v>
      </c>
      <c r="I232" s="136">
        <v>1.05</v>
      </c>
      <c r="J232" s="86">
        <v>0.67</v>
      </c>
      <c r="K232" s="45">
        <f t="shared" si="371"/>
        <v>499</v>
      </c>
      <c r="L232" s="56" t="s">
        <v>193</v>
      </c>
      <c r="N232" s="45">
        <f t="shared" si="356"/>
        <v>0</v>
      </c>
      <c r="O232" s="58" t="str">
        <f t="shared" si="357"/>
        <v/>
      </c>
      <c r="P232" s="45">
        <f t="shared" si="358"/>
        <v>0</v>
      </c>
      <c r="Q232" s="58" t="str">
        <f t="shared" si="372"/>
        <v/>
      </c>
      <c r="S232" s="45">
        <f t="shared" si="359"/>
        <v>0</v>
      </c>
      <c r="T232" s="60" t="str">
        <f t="shared" si="360"/>
        <v/>
      </c>
      <c r="W232" s="45">
        <f t="shared" si="361"/>
        <v>0</v>
      </c>
      <c r="X232" s="60" t="str">
        <f t="shared" si="362"/>
        <v/>
      </c>
      <c r="Z232" s="45">
        <f t="shared" si="363"/>
        <v>0</v>
      </c>
      <c r="AB232" s="64" t="str">
        <f t="shared" si="364"/>
        <v/>
      </c>
      <c r="AC232" s="45">
        <f t="shared" si="365"/>
        <v>0</v>
      </c>
      <c r="AD232" s="45">
        <f t="shared" si="366"/>
        <v>0</v>
      </c>
      <c r="AE232" s="85">
        <f t="shared" si="367"/>
        <v>499</v>
      </c>
      <c r="AF232" s="85">
        <f t="shared" si="368"/>
        <v>0</v>
      </c>
      <c r="AG232" s="48"/>
      <c r="AI232" s="45">
        <f t="shared" si="369"/>
        <v>0</v>
      </c>
      <c r="AK232" s="45">
        <f t="shared" si="370"/>
        <v>0</v>
      </c>
    </row>
    <row r="233" spans="1:37" x14ac:dyDescent="0.2">
      <c r="D233" s="121"/>
      <c r="G233" s="139"/>
      <c r="J233" s="139"/>
      <c r="K233" s="45">
        <f t="shared" si="371"/>
        <v>0</v>
      </c>
      <c r="N233" s="45">
        <f t="shared" si="356"/>
        <v>0</v>
      </c>
      <c r="O233" s="58" t="str">
        <f t="shared" si="357"/>
        <v/>
      </c>
      <c r="P233" s="45">
        <f t="shared" si="358"/>
        <v>0</v>
      </c>
      <c r="Q233" s="58" t="str">
        <f t="shared" si="372"/>
        <v/>
      </c>
      <c r="S233" s="45">
        <f t="shared" si="359"/>
        <v>0</v>
      </c>
      <c r="T233" s="60" t="str">
        <f t="shared" si="360"/>
        <v/>
      </c>
      <c r="W233" s="45">
        <f t="shared" si="361"/>
        <v>0</v>
      </c>
      <c r="X233" s="60" t="str">
        <f t="shared" si="362"/>
        <v/>
      </c>
      <c r="Z233" s="45">
        <f t="shared" si="363"/>
        <v>0</v>
      </c>
      <c r="AB233" s="64" t="str">
        <f t="shared" si="364"/>
        <v/>
      </c>
      <c r="AC233" s="45">
        <f t="shared" si="365"/>
        <v>0</v>
      </c>
      <c r="AD233" s="45">
        <f t="shared" si="366"/>
        <v>0</v>
      </c>
      <c r="AE233" s="85">
        <f t="shared" si="367"/>
        <v>0</v>
      </c>
      <c r="AF233" s="85">
        <f t="shared" si="368"/>
        <v>0</v>
      </c>
      <c r="AG233" s="48"/>
      <c r="AI233" s="45">
        <f t="shared" si="369"/>
        <v>0</v>
      </c>
      <c r="AK233" s="45">
        <f t="shared" si="370"/>
        <v>0</v>
      </c>
    </row>
    <row r="234" spans="1:37" x14ac:dyDescent="0.2">
      <c r="D234" s="121"/>
      <c r="G234" s="139"/>
      <c r="J234" s="139"/>
      <c r="K234" s="45">
        <f t="shared" si="371"/>
        <v>0</v>
      </c>
      <c r="N234" s="45">
        <f t="shared" si="356"/>
        <v>0</v>
      </c>
      <c r="O234" s="58" t="str">
        <f t="shared" si="357"/>
        <v/>
      </c>
      <c r="P234" s="45">
        <f t="shared" si="358"/>
        <v>0</v>
      </c>
      <c r="Q234" s="58" t="str">
        <f t="shared" si="372"/>
        <v/>
      </c>
      <c r="S234" s="45">
        <f t="shared" si="359"/>
        <v>0</v>
      </c>
      <c r="T234" s="60" t="str">
        <f t="shared" si="360"/>
        <v/>
      </c>
      <c r="W234" s="45">
        <f t="shared" si="361"/>
        <v>0</v>
      </c>
      <c r="X234" s="60" t="str">
        <f t="shared" si="362"/>
        <v/>
      </c>
      <c r="Z234" s="45">
        <f t="shared" si="363"/>
        <v>0</v>
      </c>
      <c r="AB234" s="64" t="str">
        <f t="shared" si="364"/>
        <v/>
      </c>
      <c r="AC234" s="45">
        <f t="shared" si="365"/>
        <v>0</v>
      </c>
      <c r="AD234" s="45">
        <f t="shared" si="366"/>
        <v>0</v>
      </c>
      <c r="AE234" s="85">
        <f t="shared" si="367"/>
        <v>0</v>
      </c>
      <c r="AF234" s="85">
        <f t="shared" si="368"/>
        <v>0</v>
      </c>
      <c r="AG234" s="48"/>
      <c r="AI234" s="45">
        <f t="shared" si="369"/>
        <v>0</v>
      </c>
      <c r="AK234" s="45">
        <f t="shared" si="370"/>
        <v>0</v>
      </c>
    </row>
    <row r="235" spans="1:37" x14ac:dyDescent="0.2">
      <c r="A235" s="67" t="s">
        <v>245</v>
      </c>
      <c r="B235" s="55" t="s">
        <v>234</v>
      </c>
      <c r="C235" s="55" t="s">
        <v>189</v>
      </c>
      <c r="D235" s="121" t="s">
        <v>323</v>
      </c>
      <c r="E235" s="87">
        <v>13946</v>
      </c>
      <c r="F235" s="86">
        <v>1</v>
      </c>
      <c r="G235" s="86">
        <v>1</v>
      </c>
      <c r="H235" s="86">
        <v>1</v>
      </c>
      <c r="I235" s="136">
        <v>1.05</v>
      </c>
      <c r="J235" s="86">
        <v>1</v>
      </c>
      <c r="K235" s="45">
        <f t="shared" ref="K235:K243" si="407">ROUNDUP(J235*I235*H235*G235*F235*E235,0)</f>
        <v>14644</v>
      </c>
      <c r="L235" s="56" t="s">
        <v>71</v>
      </c>
      <c r="N235" s="45">
        <f t="shared" ref="N235:N243" si="408">ROUND(K235*M235,0)</f>
        <v>0</v>
      </c>
      <c r="O235" s="58" t="str">
        <f t="shared" ref="O235:O243" si="409">IF(M235&gt;0,IF(ROUND(K235*M235,0)&lt;&gt;N235,"E",""),"")</f>
        <v/>
      </c>
      <c r="P235" s="45">
        <f t="shared" ref="P235:P243" si="410">ROUND($P$2*N235,0)</f>
        <v>0</v>
      </c>
      <c r="Q235" s="58" t="str">
        <f t="shared" ref="Q235:Q243" si="411">IF(ROUND(N235*P$2,0)&lt;&gt;P235,"E","")</f>
        <v/>
      </c>
      <c r="S235" s="45">
        <f t="shared" ref="S235:S243" si="412">ROUND(K235*R235,0)</f>
        <v>0</v>
      </c>
      <c r="T235" s="60" t="str">
        <f t="shared" ref="T235:T243" si="413">IF(R235&gt;0,IF(ROUND(K235*R235,0)&lt;&gt;S235,"E",""),"")</f>
        <v/>
      </c>
      <c r="W235" s="45">
        <f t="shared" ref="W235:W243" si="414">ROUND(K235*V235,0)</f>
        <v>0</v>
      </c>
      <c r="X235" s="60" t="str">
        <f t="shared" ref="X235:X243" si="415">IF(V235&gt;0,IF(ROUND(K235*V235,0)&lt;&gt;W235,"E",""),"")</f>
        <v/>
      </c>
      <c r="Z235" s="45">
        <f t="shared" ref="Z235:Z243" si="416">ROUND(SUM(P235+S235+U235+W235,0),2)</f>
        <v>0</v>
      </c>
      <c r="AB235" s="64" t="str">
        <f t="shared" ref="AB235:AB243" si="417">IF(ROUND(P235+S235+U235+W235,2)&lt;&gt;Z235,"E","")</f>
        <v/>
      </c>
      <c r="AC235" s="45">
        <f t="shared" ref="AC235:AC243" si="418">IF($Z$2&gt;0,((Z235/$Z$2)*$AC$2),0)</f>
        <v>0</v>
      </c>
      <c r="AD235" s="45">
        <f t="shared" ref="AD235:AD243" si="419">Z235+AC235</f>
        <v>0</v>
      </c>
      <c r="AE235" s="85">
        <f t="shared" ref="AE235:AE243" si="420">K235</f>
        <v>14644</v>
      </c>
      <c r="AF235" s="85">
        <f t="shared" ref="AF235:AF243" si="421">IF(AE235&gt;0,AD235/AE235,0)</f>
        <v>0</v>
      </c>
      <c r="AG235" s="48"/>
      <c r="AI235" s="45">
        <f t="shared" ref="AI235:AI243" si="422">ROUND(K235*AH235,0)</f>
        <v>0</v>
      </c>
      <c r="AK235" s="45">
        <f t="shared" ref="AK235:AK243" si="423">ROUND(AI235*AJ235*0.01,0)</f>
        <v>0</v>
      </c>
    </row>
    <row r="236" spans="1:37" x14ac:dyDescent="0.2">
      <c r="A236" s="67" t="s">
        <v>245</v>
      </c>
      <c r="B236" s="55" t="s">
        <v>248</v>
      </c>
      <c r="C236" s="55" t="s">
        <v>235</v>
      </c>
      <c r="D236" s="121" t="s">
        <v>268</v>
      </c>
      <c r="E236" s="87">
        <v>1352</v>
      </c>
      <c r="F236" s="86">
        <v>1</v>
      </c>
      <c r="G236" s="86">
        <v>1</v>
      </c>
      <c r="H236" s="86">
        <v>1</v>
      </c>
      <c r="I236" s="136">
        <v>1.05</v>
      </c>
      <c r="J236" s="86">
        <v>1</v>
      </c>
      <c r="K236" s="45">
        <f t="shared" si="407"/>
        <v>1420</v>
      </c>
      <c r="L236" s="56" t="s">
        <v>71</v>
      </c>
      <c r="N236" s="45">
        <f t="shared" si="408"/>
        <v>0</v>
      </c>
      <c r="O236" s="58" t="str">
        <f t="shared" si="409"/>
        <v/>
      </c>
      <c r="P236" s="45">
        <f t="shared" si="410"/>
        <v>0</v>
      </c>
      <c r="Q236" s="58" t="str">
        <f t="shared" si="411"/>
        <v/>
      </c>
      <c r="S236" s="45">
        <f t="shared" si="412"/>
        <v>0</v>
      </c>
      <c r="T236" s="60" t="str">
        <f t="shared" si="413"/>
        <v/>
      </c>
      <c r="W236" s="45">
        <f t="shared" si="414"/>
        <v>0</v>
      </c>
      <c r="X236" s="60" t="str">
        <f t="shared" si="415"/>
        <v/>
      </c>
      <c r="Z236" s="45">
        <f t="shared" si="416"/>
        <v>0</v>
      </c>
      <c r="AB236" s="64" t="str">
        <f t="shared" si="417"/>
        <v/>
      </c>
      <c r="AC236" s="45">
        <f t="shared" si="418"/>
        <v>0</v>
      </c>
      <c r="AD236" s="45">
        <f t="shared" si="419"/>
        <v>0</v>
      </c>
      <c r="AE236" s="85">
        <f t="shared" si="420"/>
        <v>1420</v>
      </c>
      <c r="AF236" s="85">
        <f t="shared" si="421"/>
        <v>0</v>
      </c>
      <c r="AG236" s="48"/>
      <c r="AI236" s="45">
        <f t="shared" si="422"/>
        <v>0</v>
      </c>
      <c r="AK236" s="45">
        <f t="shared" si="423"/>
        <v>0</v>
      </c>
    </row>
    <row r="237" spans="1:37" x14ac:dyDescent="0.2">
      <c r="A237" s="67" t="s">
        <v>245</v>
      </c>
      <c r="B237" s="55" t="s">
        <v>233</v>
      </c>
      <c r="C237" s="55" t="s">
        <v>235</v>
      </c>
      <c r="D237" s="121" t="s">
        <v>268</v>
      </c>
      <c r="E237" s="149">
        <v>888</v>
      </c>
      <c r="F237" s="139">
        <v>1</v>
      </c>
      <c r="G237" s="139">
        <v>1</v>
      </c>
      <c r="H237" s="139">
        <v>1</v>
      </c>
      <c r="I237" s="140">
        <v>1.05</v>
      </c>
      <c r="J237" s="139">
        <v>1</v>
      </c>
      <c r="K237" s="45">
        <f t="shared" si="407"/>
        <v>933</v>
      </c>
      <c r="L237" s="56" t="s">
        <v>71</v>
      </c>
      <c r="N237" s="45">
        <f t="shared" si="408"/>
        <v>0</v>
      </c>
      <c r="O237" s="58" t="str">
        <f t="shared" si="409"/>
        <v/>
      </c>
      <c r="P237" s="45">
        <f t="shared" si="410"/>
        <v>0</v>
      </c>
      <c r="Q237" s="58" t="str">
        <f t="shared" si="411"/>
        <v/>
      </c>
      <c r="S237" s="45">
        <f t="shared" si="412"/>
        <v>0</v>
      </c>
      <c r="T237" s="60" t="str">
        <f t="shared" si="413"/>
        <v/>
      </c>
      <c r="W237" s="45">
        <f t="shared" si="414"/>
        <v>0</v>
      </c>
      <c r="X237" s="60" t="str">
        <f t="shared" si="415"/>
        <v/>
      </c>
      <c r="Z237" s="45">
        <f t="shared" si="416"/>
        <v>0</v>
      </c>
      <c r="AB237" s="64" t="str">
        <f t="shared" si="417"/>
        <v/>
      </c>
      <c r="AC237" s="45">
        <f t="shared" si="418"/>
        <v>0</v>
      </c>
      <c r="AD237" s="45">
        <f t="shared" si="419"/>
        <v>0</v>
      </c>
      <c r="AE237" s="85">
        <f t="shared" si="420"/>
        <v>933</v>
      </c>
      <c r="AF237" s="85">
        <f t="shared" si="421"/>
        <v>0</v>
      </c>
      <c r="AG237" s="48"/>
      <c r="AI237" s="45">
        <f t="shared" si="422"/>
        <v>0</v>
      </c>
      <c r="AK237" s="45">
        <f t="shared" si="423"/>
        <v>0</v>
      </c>
    </row>
    <row r="238" spans="1:37" x14ac:dyDescent="0.2">
      <c r="A238" s="67" t="s">
        <v>245</v>
      </c>
      <c r="B238" s="55" t="s">
        <v>249</v>
      </c>
      <c r="C238" s="55" t="s">
        <v>235</v>
      </c>
      <c r="D238" s="121" t="s">
        <v>268</v>
      </c>
      <c r="E238" s="87">
        <v>949</v>
      </c>
      <c r="F238" s="86">
        <v>1</v>
      </c>
      <c r="G238" s="86">
        <v>1</v>
      </c>
      <c r="H238" s="86">
        <v>1</v>
      </c>
      <c r="I238" s="136">
        <v>1.05</v>
      </c>
      <c r="J238" s="86">
        <v>1</v>
      </c>
      <c r="K238" s="45">
        <f t="shared" ref="K238" si="424">ROUNDUP(J238*I238*H238*G238*F238*E238,0)</f>
        <v>997</v>
      </c>
      <c r="L238" s="56" t="s">
        <v>71</v>
      </c>
      <c r="N238" s="45">
        <f t="shared" ref="N238" si="425">ROUND(K238*M238,0)</f>
        <v>0</v>
      </c>
      <c r="O238" s="58" t="str">
        <f t="shared" ref="O238" si="426">IF(M238&gt;0,IF(ROUND(K238*M238,0)&lt;&gt;N238,"E",""),"")</f>
        <v/>
      </c>
      <c r="P238" s="45">
        <f t="shared" ref="P238" si="427">ROUND($P$2*N238,0)</f>
        <v>0</v>
      </c>
      <c r="Q238" s="58" t="str">
        <f t="shared" ref="Q238" si="428">IF(ROUND(N238*P$2,0)&lt;&gt;P238,"E","")</f>
        <v/>
      </c>
      <c r="S238" s="45">
        <f t="shared" ref="S238" si="429">ROUND(K238*R238,0)</f>
        <v>0</v>
      </c>
      <c r="T238" s="60" t="str">
        <f t="shared" ref="T238" si="430">IF(R238&gt;0,IF(ROUND(K238*R238,0)&lt;&gt;S238,"E",""),"")</f>
        <v/>
      </c>
      <c r="W238" s="45">
        <f t="shared" ref="W238" si="431">ROUND(K238*V238,0)</f>
        <v>0</v>
      </c>
      <c r="X238" s="60" t="str">
        <f t="shared" ref="X238" si="432">IF(V238&gt;0,IF(ROUND(K238*V238,0)&lt;&gt;W238,"E",""),"")</f>
        <v/>
      </c>
      <c r="Z238" s="45">
        <f t="shared" ref="Z238" si="433">ROUND(SUM(P238+S238+U238+W238,0),2)</f>
        <v>0</v>
      </c>
      <c r="AB238" s="64" t="str">
        <f t="shared" ref="AB238" si="434">IF(ROUND(P238+S238+U238+W238,2)&lt;&gt;Z238,"E","")</f>
        <v/>
      </c>
      <c r="AC238" s="45">
        <f t="shared" ref="AC238" si="435">IF($Z$2&gt;0,((Z238/$Z$2)*$AC$2),0)</f>
        <v>0</v>
      </c>
      <c r="AD238" s="45">
        <f t="shared" ref="AD238" si="436">Z238+AC238</f>
        <v>0</v>
      </c>
      <c r="AE238" s="85">
        <f t="shared" ref="AE238" si="437">K238</f>
        <v>997</v>
      </c>
      <c r="AF238" s="85">
        <f t="shared" ref="AF238" si="438">IF(AE238&gt;0,AD238/AE238,0)</f>
        <v>0</v>
      </c>
      <c r="AG238" s="48"/>
      <c r="AI238" s="45">
        <f t="shared" ref="AI238" si="439">ROUND(K238*AH238,0)</f>
        <v>0</v>
      </c>
      <c r="AK238" s="45">
        <f t="shared" ref="AK238" si="440">ROUND(AI238*AJ238*0.01,0)</f>
        <v>0</v>
      </c>
    </row>
    <row r="239" spans="1:37" x14ac:dyDescent="0.2">
      <c r="A239" s="67" t="s">
        <v>245</v>
      </c>
      <c r="B239" s="55" t="s">
        <v>236</v>
      </c>
      <c r="C239" s="55" t="s">
        <v>235</v>
      </c>
      <c r="D239" s="121" t="s">
        <v>268</v>
      </c>
      <c r="E239" s="87">
        <v>219</v>
      </c>
      <c r="F239" s="86">
        <v>1</v>
      </c>
      <c r="G239" s="86">
        <v>1</v>
      </c>
      <c r="H239" s="86">
        <v>1</v>
      </c>
      <c r="I239" s="136">
        <v>1.05</v>
      </c>
      <c r="J239" s="86">
        <v>1</v>
      </c>
      <c r="K239" s="45">
        <f t="shared" si="407"/>
        <v>230</v>
      </c>
      <c r="L239" s="56" t="s">
        <v>71</v>
      </c>
      <c r="N239" s="45">
        <f t="shared" si="408"/>
        <v>0</v>
      </c>
      <c r="O239" s="58" t="str">
        <f t="shared" si="409"/>
        <v/>
      </c>
      <c r="P239" s="45">
        <f t="shared" si="410"/>
        <v>0</v>
      </c>
      <c r="Q239" s="58" t="str">
        <f t="shared" si="411"/>
        <v/>
      </c>
      <c r="S239" s="45">
        <f t="shared" si="412"/>
        <v>0</v>
      </c>
      <c r="T239" s="60" t="str">
        <f t="shared" si="413"/>
        <v/>
      </c>
      <c r="W239" s="45">
        <f t="shared" si="414"/>
        <v>0</v>
      </c>
      <c r="X239" s="60" t="str">
        <f t="shared" si="415"/>
        <v/>
      </c>
      <c r="Z239" s="45">
        <f t="shared" si="416"/>
        <v>0</v>
      </c>
      <c r="AB239" s="64" t="str">
        <f t="shared" si="417"/>
        <v/>
      </c>
      <c r="AC239" s="45">
        <f t="shared" si="418"/>
        <v>0</v>
      </c>
      <c r="AD239" s="45">
        <f t="shared" si="419"/>
        <v>0</v>
      </c>
      <c r="AE239" s="85">
        <f t="shared" si="420"/>
        <v>230</v>
      </c>
      <c r="AF239" s="85">
        <f t="shared" si="421"/>
        <v>0</v>
      </c>
      <c r="AG239" s="48"/>
      <c r="AI239" s="45">
        <f t="shared" si="422"/>
        <v>0</v>
      </c>
      <c r="AK239" s="45">
        <f t="shared" si="423"/>
        <v>0</v>
      </c>
    </row>
    <row r="240" spans="1:37" x14ac:dyDescent="0.2">
      <c r="A240" s="67" t="s">
        <v>245</v>
      </c>
      <c r="B240" s="55" t="s">
        <v>252</v>
      </c>
      <c r="C240" s="55" t="s">
        <v>235</v>
      </c>
      <c r="D240" s="121" t="s">
        <v>253</v>
      </c>
      <c r="E240" s="87">
        <v>224</v>
      </c>
      <c r="F240" s="86">
        <v>1</v>
      </c>
      <c r="G240" s="86">
        <v>1</v>
      </c>
      <c r="H240" s="86">
        <v>1</v>
      </c>
      <c r="I240" s="136">
        <v>1.05</v>
      </c>
      <c r="J240" s="86">
        <v>1</v>
      </c>
      <c r="K240" s="45">
        <f t="shared" si="407"/>
        <v>236</v>
      </c>
      <c r="L240" s="56" t="s">
        <v>71</v>
      </c>
      <c r="N240" s="45">
        <f t="shared" si="408"/>
        <v>0</v>
      </c>
      <c r="O240" s="58" t="str">
        <f t="shared" si="409"/>
        <v/>
      </c>
      <c r="P240" s="45">
        <f t="shared" si="410"/>
        <v>0</v>
      </c>
      <c r="Q240" s="58" t="str">
        <f t="shared" si="411"/>
        <v/>
      </c>
      <c r="S240" s="45">
        <f t="shared" si="412"/>
        <v>0</v>
      </c>
      <c r="T240" s="60" t="str">
        <f t="shared" si="413"/>
        <v/>
      </c>
      <c r="W240" s="45">
        <f t="shared" si="414"/>
        <v>0</v>
      </c>
      <c r="X240" s="60" t="str">
        <f t="shared" si="415"/>
        <v/>
      </c>
      <c r="Z240" s="45">
        <f t="shared" si="416"/>
        <v>0</v>
      </c>
      <c r="AB240" s="64" t="str">
        <f t="shared" si="417"/>
        <v/>
      </c>
      <c r="AC240" s="45">
        <f t="shared" si="418"/>
        <v>0</v>
      </c>
      <c r="AD240" s="45">
        <f t="shared" si="419"/>
        <v>0</v>
      </c>
      <c r="AE240" s="85">
        <f t="shared" si="420"/>
        <v>236</v>
      </c>
      <c r="AF240" s="85">
        <f t="shared" si="421"/>
        <v>0</v>
      </c>
      <c r="AG240" s="48"/>
      <c r="AI240" s="45">
        <f t="shared" si="422"/>
        <v>0</v>
      </c>
      <c r="AK240" s="45">
        <f t="shared" si="423"/>
        <v>0</v>
      </c>
    </row>
    <row r="241" spans="1:37" x14ac:dyDescent="0.2">
      <c r="A241" s="67" t="s">
        <v>245</v>
      </c>
      <c r="B241" s="55" t="s">
        <v>254</v>
      </c>
      <c r="C241" s="55" t="s">
        <v>255</v>
      </c>
      <c r="D241" s="121" t="s">
        <v>253</v>
      </c>
      <c r="E241" s="87">
        <v>236</v>
      </c>
      <c r="F241" s="86">
        <v>1</v>
      </c>
      <c r="G241" s="139">
        <v>1</v>
      </c>
      <c r="H241" s="86">
        <v>1</v>
      </c>
      <c r="I241" s="136">
        <v>1.05</v>
      </c>
      <c r="J241" s="139">
        <v>1</v>
      </c>
      <c r="K241" s="45">
        <f t="shared" si="407"/>
        <v>248</v>
      </c>
      <c r="L241" s="56" t="s">
        <v>71</v>
      </c>
      <c r="M241" s="122"/>
      <c r="N241" s="45">
        <f t="shared" si="408"/>
        <v>0</v>
      </c>
      <c r="O241" s="58" t="str">
        <f t="shared" si="409"/>
        <v/>
      </c>
      <c r="P241" s="45">
        <f t="shared" si="410"/>
        <v>0</v>
      </c>
      <c r="Q241" s="58" t="str">
        <f t="shared" si="411"/>
        <v/>
      </c>
      <c r="S241" s="45">
        <f t="shared" si="412"/>
        <v>0</v>
      </c>
      <c r="T241" s="60" t="str">
        <f t="shared" si="413"/>
        <v/>
      </c>
      <c r="W241" s="45">
        <f t="shared" si="414"/>
        <v>0</v>
      </c>
      <c r="X241" s="60" t="str">
        <f t="shared" si="415"/>
        <v/>
      </c>
      <c r="Z241" s="45">
        <f t="shared" si="416"/>
        <v>0</v>
      </c>
      <c r="AB241" s="64" t="str">
        <f t="shared" si="417"/>
        <v/>
      </c>
      <c r="AC241" s="45">
        <f t="shared" si="418"/>
        <v>0</v>
      </c>
      <c r="AD241" s="45">
        <f t="shared" si="419"/>
        <v>0</v>
      </c>
      <c r="AE241" s="85">
        <f t="shared" si="420"/>
        <v>248</v>
      </c>
      <c r="AF241" s="85">
        <f t="shared" si="421"/>
        <v>0</v>
      </c>
      <c r="AG241" s="48"/>
      <c r="AI241" s="45">
        <f t="shared" si="422"/>
        <v>0</v>
      </c>
      <c r="AK241" s="45">
        <f t="shared" si="423"/>
        <v>0</v>
      </c>
    </row>
    <row r="242" spans="1:37" x14ac:dyDescent="0.2">
      <c r="A242" s="67" t="s">
        <v>245</v>
      </c>
      <c r="B242" s="55" t="s">
        <v>256</v>
      </c>
      <c r="C242" s="55" t="s">
        <v>194</v>
      </c>
      <c r="D242" s="121" t="s">
        <v>257</v>
      </c>
      <c r="E242" s="87">
        <v>111</v>
      </c>
      <c r="F242" s="86">
        <v>1</v>
      </c>
      <c r="G242" s="139">
        <v>1</v>
      </c>
      <c r="H242" s="86">
        <v>1</v>
      </c>
      <c r="I242" s="136">
        <v>1.05</v>
      </c>
      <c r="J242" s="139">
        <v>1</v>
      </c>
      <c r="K242" s="45">
        <f t="shared" si="407"/>
        <v>117</v>
      </c>
      <c r="L242" s="56" t="s">
        <v>71</v>
      </c>
      <c r="N242" s="45">
        <f t="shared" si="408"/>
        <v>0</v>
      </c>
      <c r="O242" s="58" t="str">
        <f t="shared" si="409"/>
        <v/>
      </c>
      <c r="P242" s="45">
        <f t="shared" si="410"/>
        <v>0</v>
      </c>
      <c r="Q242" s="58" t="str">
        <f t="shared" si="411"/>
        <v/>
      </c>
      <c r="S242" s="45">
        <f t="shared" si="412"/>
        <v>0</v>
      </c>
      <c r="T242" s="60" t="str">
        <f t="shared" si="413"/>
        <v/>
      </c>
      <c r="W242" s="45">
        <f t="shared" si="414"/>
        <v>0</v>
      </c>
      <c r="X242" s="60" t="str">
        <f t="shared" si="415"/>
        <v/>
      </c>
      <c r="Z242" s="45">
        <f t="shared" si="416"/>
        <v>0</v>
      </c>
      <c r="AB242" s="64" t="str">
        <f t="shared" si="417"/>
        <v/>
      </c>
      <c r="AC242" s="45">
        <f t="shared" si="418"/>
        <v>0</v>
      </c>
      <c r="AD242" s="45">
        <f t="shared" si="419"/>
        <v>0</v>
      </c>
      <c r="AE242" s="85">
        <f t="shared" si="420"/>
        <v>117</v>
      </c>
      <c r="AF242" s="85">
        <f t="shared" si="421"/>
        <v>0</v>
      </c>
      <c r="AG242" s="48"/>
      <c r="AI242" s="45">
        <f t="shared" si="422"/>
        <v>0</v>
      </c>
      <c r="AK242" s="45">
        <f t="shared" si="423"/>
        <v>0</v>
      </c>
    </row>
    <row r="243" spans="1:37" x14ac:dyDescent="0.2">
      <c r="A243" s="67" t="s">
        <v>243</v>
      </c>
      <c r="B243" s="55" t="s">
        <v>206</v>
      </c>
      <c r="C243" s="55" t="s">
        <v>194</v>
      </c>
      <c r="D243" s="121" t="s">
        <v>317</v>
      </c>
      <c r="E243" s="87">
        <v>709</v>
      </c>
      <c r="F243" s="86">
        <v>1</v>
      </c>
      <c r="G243" s="86">
        <v>1</v>
      </c>
      <c r="H243" s="86">
        <v>1</v>
      </c>
      <c r="I243" s="136">
        <v>1.05</v>
      </c>
      <c r="J243" s="86">
        <v>0.67</v>
      </c>
      <c r="K243" s="45">
        <f t="shared" si="407"/>
        <v>499</v>
      </c>
      <c r="L243" s="56" t="s">
        <v>193</v>
      </c>
      <c r="N243" s="45">
        <f t="shared" si="408"/>
        <v>0</v>
      </c>
      <c r="O243" s="58" t="str">
        <f t="shared" si="409"/>
        <v/>
      </c>
      <c r="P243" s="45">
        <f t="shared" si="410"/>
        <v>0</v>
      </c>
      <c r="Q243" s="58" t="str">
        <f t="shared" si="411"/>
        <v/>
      </c>
      <c r="S243" s="45">
        <f t="shared" si="412"/>
        <v>0</v>
      </c>
      <c r="T243" s="60" t="str">
        <f t="shared" si="413"/>
        <v/>
      </c>
      <c r="W243" s="45">
        <f t="shared" si="414"/>
        <v>0</v>
      </c>
      <c r="X243" s="60" t="str">
        <f t="shared" si="415"/>
        <v/>
      </c>
      <c r="Z243" s="45">
        <f t="shared" si="416"/>
        <v>0</v>
      </c>
      <c r="AB243" s="64" t="str">
        <f t="shared" si="417"/>
        <v/>
      </c>
      <c r="AC243" s="45">
        <f t="shared" si="418"/>
        <v>0</v>
      </c>
      <c r="AD243" s="45">
        <f t="shared" si="419"/>
        <v>0</v>
      </c>
      <c r="AE243" s="85">
        <f t="shared" si="420"/>
        <v>499</v>
      </c>
      <c r="AF243" s="85">
        <f t="shared" si="421"/>
        <v>0</v>
      </c>
      <c r="AG243" s="48"/>
      <c r="AI243" s="45">
        <f t="shared" si="422"/>
        <v>0</v>
      </c>
      <c r="AK243" s="45">
        <f t="shared" si="423"/>
        <v>0</v>
      </c>
    </row>
    <row r="244" spans="1:37" x14ac:dyDescent="0.2">
      <c r="D244" s="121"/>
      <c r="N244" s="45"/>
      <c r="AB244" s="64"/>
      <c r="AC244" s="45"/>
      <c r="AD244" s="45"/>
      <c r="AE244" s="85"/>
      <c r="AF244" s="85"/>
      <c r="AG244" s="48"/>
    </row>
    <row r="245" spans="1:37" x14ac:dyDescent="0.2">
      <c r="D245" s="153" t="s">
        <v>340</v>
      </c>
      <c r="E245" s="102">
        <f>SUM(K210:K243)-SUM(K245:K254)</f>
        <v>0</v>
      </c>
      <c r="J245" s="2" t="s">
        <v>354</v>
      </c>
      <c r="K245" s="100">
        <f>K210+K211+K224+K235</f>
        <v>44071</v>
      </c>
      <c r="L245" s="95" t="s">
        <v>71</v>
      </c>
      <c r="N245" s="45">
        <f t="shared" si="356"/>
        <v>0</v>
      </c>
      <c r="O245" s="58" t="str">
        <f t="shared" si="357"/>
        <v/>
      </c>
      <c r="P245" s="45">
        <f t="shared" si="358"/>
        <v>0</v>
      </c>
      <c r="Q245" s="58" t="str">
        <f t="shared" si="372"/>
        <v/>
      </c>
      <c r="S245" s="45">
        <f t="shared" si="359"/>
        <v>0</v>
      </c>
      <c r="T245" s="60" t="str">
        <f t="shared" si="360"/>
        <v/>
      </c>
      <c r="W245" s="45">
        <f t="shared" si="361"/>
        <v>0</v>
      </c>
      <c r="X245" s="60" t="str">
        <f t="shared" si="362"/>
        <v/>
      </c>
      <c r="Z245" s="45">
        <f t="shared" si="363"/>
        <v>0</v>
      </c>
      <c r="AB245" s="64" t="str">
        <f t="shared" si="364"/>
        <v/>
      </c>
      <c r="AC245" s="45">
        <f t="shared" si="365"/>
        <v>0</v>
      </c>
      <c r="AD245" s="45">
        <f t="shared" si="366"/>
        <v>0</v>
      </c>
      <c r="AE245" s="85">
        <f t="shared" si="367"/>
        <v>44071</v>
      </c>
      <c r="AF245" s="85">
        <f t="shared" si="368"/>
        <v>0</v>
      </c>
      <c r="AG245" s="48"/>
      <c r="AI245" s="45">
        <f t="shared" si="369"/>
        <v>0</v>
      </c>
      <c r="AK245" s="45">
        <f t="shared" si="370"/>
        <v>0</v>
      </c>
    </row>
    <row r="246" spans="1:37" x14ac:dyDescent="0.2">
      <c r="J246" s="173" t="s">
        <v>355</v>
      </c>
      <c r="K246" s="100">
        <f>K214+K225+K236</f>
        <v>3538</v>
      </c>
      <c r="L246" s="95" t="s">
        <v>71</v>
      </c>
      <c r="N246" s="45">
        <f t="shared" ref="N246:N254" si="441">ROUND(K246*M246,0)</f>
        <v>0</v>
      </c>
      <c r="O246" s="123" t="str">
        <f t="shared" ref="O246:O254" si="442">IF(M246&gt;0,IF(ROUND(K246*M246,0)&lt;&gt;N246,"E",""),"")</f>
        <v/>
      </c>
      <c r="P246" s="45">
        <f t="shared" ref="P246:P254" si="443">ROUND($P$2*N246,0)</f>
        <v>0</v>
      </c>
      <c r="Q246" s="123" t="str">
        <f t="shared" ref="Q246:Q254" si="444">IF(ROUND(N246*P$2,0)&lt;&gt;P246,"E","")</f>
        <v/>
      </c>
      <c r="R246" s="92">
        <v>3.14</v>
      </c>
      <c r="S246" s="45">
        <f t="shared" ref="S246:S254" si="445">ROUND(K246*R246,0)</f>
        <v>11109</v>
      </c>
      <c r="T246" s="102" t="str">
        <f t="shared" ref="T246:T254" si="446">IF(R246&gt;0,IF(ROUND(K246*R246,0)&lt;&gt;S246,"E",""),"")</f>
        <v/>
      </c>
      <c r="W246" s="45">
        <f t="shared" ref="W246:W254" si="447">ROUND(K246*V246,0)</f>
        <v>0</v>
      </c>
      <c r="X246" s="60" t="str">
        <f t="shared" ref="X246:X254" si="448">IF(V246&gt;0,IF(ROUND(K246*V246,0)&lt;&gt;W246,"E",""),"")</f>
        <v/>
      </c>
      <c r="Z246" s="45">
        <f t="shared" ref="Z246:Z254" si="449">ROUND(SUM(P246+S246+U246+W246,0),2)</f>
        <v>11109</v>
      </c>
      <c r="AB246" s="64" t="str">
        <f t="shared" ref="AB246:AB254" si="450">IF(ROUND(P246+S246+U246+W246,2)&lt;&gt;Z246,"E","")</f>
        <v/>
      </c>
      <c r="AC246" s="45">
        <f t="shared" ref="AC246:AC254" si="451">IF($Z$2&gt;0,((Z246/$Z$2)*$AC$2),0)</f>
        <v>0</v>
      </c>
      <c r="AD246" s="45">
        <f t="shared" ref="AD246:AD254" si="452">Z246+AC246</f>
        <v>11109</v>
      </c>
      <c r="AE246" s="85">
        <f t="shared" ref="AE246:AE254" si="453">K246</f>
        <v>3538</v>
      </c>
      <c r="AF246" s="85">
        <f t="shared" ref="AF246:AF254" si="454">IF(AE246&gt;0,AD246/AE246,0)</f>
        <v>3.1399095534200114</v>
      </c>
      <c r="AG246" s="48"/>
      <c r="AI246" s="45">
        <f t="shared" ref="AI246:AI254" si="455">ROUND(K246*AH246,0)</f>
        <v>0</v>
      </c>
      <c r="AK246" s="45">
        <f t="shared" ref="AK246:AK254" si="456">ROUND(AI246*AJ246*0.01,0)</f>
        <v>0</v>
      </c>
    </row>
    <row r="247" spans="1:37" x14ac:dyDescent="0.2">
      <c r="D247" s="121"/>
      <c r="J247" s="173" t="s">
        <v>356</v>
      </c>
      <c r="K247" s="100">
        <f>K212+K215+K226+K237</f>
        <v>2948</v>
      </c>
      <c r="L247" s="95" t="s">
        <v>71</v>
      </c>
      <c r="N247" s="45">
        <f t="shared" ref="N247:N250" si="457">ROUND(K247*M247,0)</f>
        <v>0</v>
      </c>
      <c r="O247" s="58" t="str">
        <f t="shared" ref="O247:O250" si="458">IF(M247&gt;0,IF(ROUND(K247*M247,0)&lt;&gt;N247,"E",""),"")</f>
        <v/>
      </c>
      <c r="P247" s="45">
        <f t="shared" ref="P247:P250" si="459">ROUND($P$2*N247,0)</f>
        <v>0</v>
      </c>
      <c r="Q247" s="58" t="str">
        <f t="shared" ref="Q247:Q250" si="460">IF(ROUND(N247*P$2,0)&lt;&gt;P247,"E","")</f>
        <v/>
      </c>
      <c r="R247" s="92">
        <v>4.5599999999999996</v>
      </c>
      <c r="S247" s="45">
        <f t="shared" ref="S247:S250" si="461">ROUND(K247*R247,0)</f>
        <v>13443</v>
      </c>
      <c r="T247" s="60" t="str">
        <f t="shared" ref="T247:T250" si="462">IF(R247&gt;0,IF(ROUND(K247*R247,0)&lt;&gt;S247,"E",""),"")</f>
        <v/>
      </c>
      <c r="W247" s="45">
        <f t="shared" ref="W247:W250" si="463">ROUND(K247*V247,0)</f>
        <v>0</v>
      </c>
      <c r="X247" s="60" t="str">
        <f t="shared" ref="X247:X250" si="464">IF(V247&gt;0,IF(ROUND(K247*V247,0)&lt;&gt;W247,"E",""),"")</f>
        <v/>
      </c>
      <c r="Z247" s="45">
        <f t="shared" ref="Z247:Z250" si="465">ROUND(SUM(P247+S247+U247+W247,0),2)</f>
        <v>13443</v>
      </c>
      <c r="AB247" s="64" t="str">
        <f t="shared" ref="AB247:AB250" si="466">IF(ROUND(P247+S247+U247+W247,2)&lt;&gt;Z247,"E","")</f>
        <v/>
      </c>
      <c r="AC247" s="45">
        <f t="shared" ref="AC247:AC250" si="467">IF($Z$2&gt;0,((Z247/$Z$2)*$AC$2),0)</f>
        <v>0</v>
      </c>
      <c r="AD247" s="45">
        <f t="shared" ref="AD247:AD250" si="468">Z247+AC247</f>
        <v>13443</v>
      </c>
      <c r="AE247" s="85">
        <f t="shared" ref="AE247:AE250" si="469">K247</f>
        <v>2948</v>
      </c>
      <c r="AF247" s="85">
        <f t="shared" ref="AF247:AF250" si="470">IF(AE247&gt;0,AD247/AE247,0)</f>
        <v>4.560040705563094</v>
      </c>
      <c r="AG247" s="48"/>
      <c r="AI247" s="45">
        <f t="shared" ref="AI247:AI250" si="471">ROUND(K247*AH247,0)</f>
        <v>0</v>
      </c>
      <c r="AK247" s="45">
        <f t="shared" ref="AK247:AK250" si="472">ROUND(AI247*AJ247*0.01,0)</f>
        <v>0</v>
      </c>
    </row>
    <row r="248" spans="1:37" x14ac:dyDescent="0.2">
      <c r="D248" s="121"/>
      <c r="J248" s="173" t="s">
        <v>357</v>
      </c>
      <c r="K248" s="100">
        <f>K216+K227+K238</f>
        <v>2538</v>
      </c>
      <c r="L248" s="95" t="s">
        <v>71</v>
      </c>
      <c r="N248" s="45">
        <f t="shared" si="457"/>
        <v>0</v>
      </c>
      <c r="O248" s="58" t="str">
        <f t="shared" si="458"/>
        <v/>
      </c>
      <c r="P248" s="45">
        <f t="shared" si="459"/>
        <v>0</v>
      </c>
      <c r="Q248" s="58" t="str">
        <f t="shared" si="460"/>
        <v/>
      </c>
      <c r="R248" s="92">
        <v>9.7100000000000009</v>
      </c>
      <c r="S248" s="45">
        <f t="shared" si="461"/>
        <v>24644</v>
      </c>
      <c r="T248" s="60" t="str">
        <f t="shared" si="462"/>
        <v/>
      </c>
      <c r="W248" s="45">
        <f t="shared" si="463"/>
        <v>0</v>
      </c>
      <c r="X248" s="60" t="str">
        <f t="shared" si="464"/>
        <v/>
      </c>
      <c r="Z248" s="45">
        <f t="shared" si="465"/>
        <v>24644</v>
      </c>
      <c r="AB248" s="64" t="str">
        <f t="shared" si="466"/>
        <v/>
      </c>
      <c r="AC248" s="45">
        <f t="shared" si="467"/>
        <v>0</v>
      </c>
      <c r="AD248" s="45">
        <f t="shared" si="468"/>
        <v>24644</v>
      </c>
      <c r="AE248" s="85">
        <f t="shared" si="469"/>
        <v>2538</v>
      </c>
      <c r="AF248" s="85">
        <f t="shared" si="470"/>
        <v>9.7100078802206458</v>
      </c>
      <c r="AG248" s="48"/>
      <c r="AI248" s="45">
        <f t="shared" si="471"/>
        <v>0</v>
      </c>
      <c r="AK248" s="45">
        <f t="shared" si="472"/>
        <v>0</v>
      </c>
    </row>
    <row r="249" spans="1:37" x14ac:dyDescent="0.2">
      <c r="J249" s="173" t="s">
        <v>358</v>
      </c>
      <c r="K249" s="100">
        <f>K213+K217+K228+K239</f>
        <v>650</v>
      </c>
      <c r="L249" s="95" t="s">
        <v>71</v>
      </c>
      <c r="N249" s="45">
        <f t="shared" si="457"/>
        <v>0</v>
      </c>
      <c r="O249" s="123" t="str">
        <f t="shared" si="458"/>
        <v/>
      </c>
      <c r="P249" s="45">
        <f t="shared" si="459"/>
        <v>0</v>
      </c>
      <c r="Q249" s="123" t="str">
        <f t="shared" si="460"/>
        <v/>
      </c>
      <c r="R249" s="92">
        <v>14.22</v>
      </c>
      <c r="S249" s="45">
        <f t="shared" si="461"/>
        <v>9243</v>
      </c>
      <c r="T249" s="102" t="str">
        <f t="shared" si="462"/>
        <v/>
      </c>
      <c r="W249" s="45">
        <f t="shared" si="463"/>
        <v>0</v>
      </c>
      <c r="X249" s="60" t="str">
        <f t="shared" si="464"/>
        <v/>
      </c>
      <c r="Z249" s="45">
        <f t="shared" si="465"/>
        <v>9243</v>
      </c>
      <c r="AB249" s="64" t="str">
        <f t="shared" si="466"/>
        <v/>
      </c>
      <c r="AC249" s="45">
        <f t="shared" si="467"/>
        <v>0</v>
      </c>
      <c r="AD249" s="45">
        <f t="shared" si="468"/>
        <v>9243</v>
      </c>
      <c r="AE249" s="85">
        <f t="shared" si="469"/>
        <v>650</v>
      </c>
      <c r="AF249" s="85">
        <f t="shared" si="470"/>
        <v>14.22</v>
      </c>
      <c r="AG249" s="48"/>
      <c r="AI249" s="45">
        <f t="shared" si="471"/>
        <v>0</v>
      </c>
      <c r="AK249" s="45">
        <f t="shared" si="472"/>
        <v>0</v>
      </c>
    </row>
    <row r="250" spans="1:37" x14ac:dyDescent="0.2">
      <c r="D250" s="121"/>
      <c r="J250" s="173" t="s">
        <v>359</v>
      </c>
      <c r="K250" s="100">
        <f>K218+K229+K240</f>
        <v>649</v>
      </c>
      <c r="L250" s="95" t="s">
        <v>71</v>
      </c>
      <c r="N250" s="45">
        <f t="shared" si="457"/>
        <v>0</v>
      </c>
      <c r="O250" s="58" t="str">
        <f t="shared" si="458"/>
        <v/>
      </c>
      <c r="P250" s="45">
        <f t="shared" si="459"/>
        <v>0</v>
      </c>
      <c r="Q250" s="58" t="str">
        <f t="shared" si="460"/>
        <v/>
      </c>
      <c r="R250" s="92">
        <v>12.19</v>
      </c>
      <c r="S250" s="45">
        <f t="shared" si="461"/>
        <v>7911</v>
      </c>
      <c r="T250" s="60" t="str">
        <f t="shared" si="462"/>
        <v/>
      </c>
      <c r="W250" s="45">
        <f t="shared" si="463"/>
        <v>0</v>
      </c>
      <c r="X250" s="60" t="str">
        <f t="shared" si="464"/>
        <v/>
      </c>
      <c r="Z250" s="45">
        <f t="shared" si="465"/>
        <v>7911</v>
      </c>
      <c r="AB250" s="64" t="str">
        <f t="shared" si="466"/>
        <v/>
      </c>
      <c r="AC250" s="45">
        <f t="shared" si="467"/>
        <v>0</v>
      </c>
      <c r="AD250" s="45">
        <f t="shared" si="468"/>
        <v>7911</v>
      </c>
      <c r="AE250" s="85">
        <f t="shared" si="469"/>
        <v>649</v>
      </c>
      <c r="AF250" s="85">
        <f t="shared" si="470"/>
        <v>12.189522342064715</v>
      </c>
      <c r="AG250" s="48"/>
      <c r="AI250" s="45">
        <f t="shared" si="471"/>
        <v>0</v>
      </c>
      <c r="AK250" s="45">
        <f t="shared" si="472"/>
        <v>0</v>
      </c>
    </row>
    <row r="251" spans="1:37" x14ac:dyDescent="0.2">
      <c r="D251" s="150"/>
      <c r="E251" s="208"/>
      <c r="F251" s="202"/>
      <c r="G251" s="203"/>
      <c r="H251" s="202"/>
      <c r="I251" s="205"/>
      <c r="J251" s="203"/>
      <c r="K251" s="155"/>
      <c r="L251" s="152"/>
      <c r="N251" s="45"/>
      <c r="O251" s="123"/>
      <c r="Q251" s="123"/>
      <c r="R251" s="96" t="s">
        <v>530</v>
      </c>
      <c r="S251" s="96">
        <f>SUM(S246:S250)/SUM(K246:K250)</f>
        <v>6.4273951370725566</v>
      </c>
      <c r="T251" s="102"/>
      <c r="AB251" s="64"/>
      <c r="AC251" s="45"/>
      <c r="AD251" s="45"/>
      <c r="AE251" s="85"/>
      <c r="AF251" s="85"/>
      <c r="AG251" s="48"/>
    </row>
    <row r="252" spans="1:37" x14ac:dyDescent="0.2">
      <c r="D252" s="121"/>
      <c r="J252" s="173" t="s">
        <v>367</v>
      </c>
      <c r="K252" s="100">
        <f>K219+K230+K241</f>
        <v>611</v>
      </c>
      <c r="L252" s="95" t="s">
        <v>71</v>
      </c>
      <c r="N252" s="45">
        <f t="shared" si="441"/>
        <v>0</v>
      </c>
      <c r="O252" s="58" t="str">
        <f t="shared" si="442"/>
        <v/>
      </c>
      <c r="P252" s="45">
        <f t="shared" si="443"/>
        <v>0</v>
      </c>
      <c r="Q252" s="58" t="str">
        <f t="shared" si="444"/>
        <v/>
      </c>
      <c r="R252" s="92">
        <v>7.4</v>
      </c>
      <c r="S252" s="45">
        <f t="shared" si="445"/>
        <v>4521</v>
      </c>
      <c r="T252" s="60" t="str">
        <f t="shared" si="446"/>
        <v/>
      </c>
      <c r="W252" s="45">
        <f t="shared" si="447"/>
        <v>0</v>
      </c>
      <c r="X252" s="60" t="str">
        <f t="shared" si="448"/>
        <v/>
      </c>
      <c r="Z252" s="45">
        <f t="shared" si="449"/>
        <v>4521</v>
      </c>
      <c r="AB252" s="64" t="str">
        <f t="shared" si="450"/>
        <v/>
      </c>
      <c r="AC252" s="45">
        <f t="shared" si="451"/>
        <v>0</v>
      </c>
      <c r="AD252" s="45">
        <f t="shared" si="452"/>
        <v>4521</v>
      </c>
      <c r="AE252" s="85">
        <f t="shared" si="453"/>
        <v>611</v>
      </c>
      <c r="AF252" s="85">
        <f t="shared" si="454"/>
        <v>7.3993453355155481</v>
      </c>
      <c r="AG252" s="48"/>
      <c r="AI252" s="45">
        <f t="shared" si="455"/>
        <v>0</v>
      </c>
      <c r="AK252" s="45">
        <f t="shared" si="456"/>
        <v>0</v>
      </c>
    </row>
    <row r="253" spans="1:37" x14ac:dyDescent="0.2">
      <c r="D253" s="121"/>
      <c r="J253" s="173" t="s">
        <v>360</v>
      </c>
      <c r="K253" s="100">
        <f>K220+K231+K242</f>
        <v>300</v>
      </c>
      <c r="L253" s="95" t="s">
        <v>193</v>
      </c>
      <c r="N253" s="45">
        <f t="shared" si="441"/>
        <v>0</v>
      </c>
      <c r="O253" s="58" t="str">
        <f t="shared" si="442"/>
        <v/>
      </c>
      <c r="P253" s="45">
        <f t="shared" si="443"/>
        <v>0</v>
      </c>
      <c r="Q253" s="58" t="str">
        <f t="shared" si="444"/>
        <v/>
      </c>
      <c r="S253" s="45">
        <f t="shared" si="445"/>
        <v>0</v>
      </c>
      <c r="T253" s="60" t="str">
        <f t="shared" si="446"/>
        <v/>
      </c>
      <c r="W253" s="45">
        <f t="shared" si="447"/>
        <v>0</v>
      </c>
      <c r="X253" s="60" t="str">
        <f t="shared" si="448"/>
        <v/>
      </c>
      <c r="Z253" s="45">
        <f t="shared" si="449"/>
        <v>0</v>
      </c>
      <c r="AB253" s="64" t="str">
        <f t="shared" si="450"/>
        <v/>
      </c>
      <c r="AC253" s="45">
        <f t="shared" si="451"/>
        <v>0</v>
      </c>
      <c r="AD253" s="45">
        <f t="shared" si="452"/>
        <v>0</v>
      </c>
      <c r="AE253" s="85">
        <f t="shared" si="453"/>
        <v>300</v>
      </c>
      <c r="AF253" s="85">
        <f t="shared" si="454"/>
        <v>0</v>
      </c>
      <c r="AG253" s="48"/>
      <c r="AI253" s="45">
        <f t="shared" si="455"/>
        <v>0</v>
      </c>
      <c r="AK253" s="45">
        <f t="shared" si="456"/>
        <v>0</v>
      </c>
    </row>
    <row r="254" spans="1:37" x14ac:dyDescent="0.2">
      <c r="D254" s="121"/>
      <c r="J254" s="173" t="s">
        <v>336</v>
      </c>
      <c r="K254" s="100">
        <f>K221+K232+K243</f>
        <v>1497</v>
      </c>
      <c r="L254" s="95" t="s">
        <v>193</v>
      </c>
      <c r="N254" s="45">
        <f t="shared" si="441"/>
        <v>0</v>
      </c>
      <c r="O254" s="58" t="str">
        <f t="shared" si="442"/>
        <v/>
      </c>
      <c r="P254" s="45">
        <f t="shared" si="443"/>
        <v>0</v>
      </c>
      <c r="Q254" s="58" t="str">
        <f t="shared" si="444"/>
        <v/>
      </c>
      <c r="S254" s="45">
        <f t="shared" si="445"/>
        <v>0</v>
      </c>
      <c r="T254" s="60" t="str">
        <f t="shared" si="446"/>
        <v/>
      </c>
      <c r="W254" s="45">
        <f t="shared" si="447"/>
        <v>0</v>
      </c>
      <c r="X254" s="60" t="str">
        <f t="shared" si="448"/>
        <v/>
      </c>
      <c r="Z254" s="45">
        <f t="shared" si="449"/>
        <v>0</v>
      </c>
      <c r="AB254" s="64" t="str">
        <f t="shared" si="450"/>
        <v/>
      </c>
      <c r="AC254" s="45">
        <f t="shared" si="451"/>
        <v>0</v>
      </c>
      <c r="AD254" s="45">
        <f t="shared" si="452"/>
        <v>0</v>
      </c>
      <c r="AE254" s="85">
        <f t="shared" si="453"/>
        <v>1497</v>
      </c>
      <c r="AF254" s="85">
        <f t="shared" si="454"/>
        <v>0</v>
      </c>
      <c r="AG254" s="48"/>
      <c r="AI254" s="45">
        <f t="shared" si="455"/>
        <v>0</v>
      </c>
      <c r="AK254" s="45">
        <f t="shared" si="456"/>
        <v>0</v>
      </c>
    </row>
    <row r="255" spans="1:37" x14ac:dyDescent="0.2">
      <c r="N255" s="45"/>
      <c r="O255" s="123"/>
      <c r="Q255" s="123"/>
      <c r="T255" s="102"/>
      <c r="AB255" s="64"/>
      <c r="AC255" s="45"/>
      <c r="AD255" s="45"/>
      <c r="AE255" s="85"/>
      <c r="AF255" s="85"/>
      <c r="AG255" s="48"/>
    </row>
    <row r="256" spans="1:37" s="156" customFormat="1" ht="15" x14ac:dyDescent="0.25">
      <c r="B256" s="157"/>
      <c r="C256" s="157"/>
      <c r="D256" s="176" t="s">
        <v>365</v>
      </c>
      <c r="E256" s="159"/>
      <c r="F256" s="160"/>
      <c r="G256" s="160"/>
      <c r="H256" s="160"/>
      <c r="I256" s="161"/>
      <c r="J256" s="160"/>
      <c r="K256" s="162"/>
      <c r="L256" s="163"/>
      <c r="M256" s="164"/>
      <c r="N256" s="162"/>
      <c r="O256" s="165"/>
      <c r="P256" s="162"/>
      <c r="Q256" s="165"/>
      <c r="R256" s="166"/>
      <c r="S256" s="162"/>
      <c r="T256" s="167"/>
      <c r="U256" s="162"/>
      <c r="V256" s="168"/>
      <c r="W256" s="162"/>
      <c r="X256" s="167"/>
      <c r="Y256" s="160"/>
      <c r="Z256" s="162"/>
      <c r="AA256" s="159"/>
      <c r="AB256" s="169"/>
      <c r="AC256" s="162"/>
      <c r="AD256" s="162"/>
      <c r="AE256" s="170"/>
      <c r="AF256" s="170"/>
      <c r="AG256" s="171"/>
      <c r="AH256" s="172"/>
      <c r="AI256" s="162"/>
      <c r="AJ256" s="172"/>
      <c r="AK256" s="162"/>
    </row>
    <row r="257" spans="1:37" x14ac:dyDescent="0.2">
      <c r="D257" s="121"/>
      <c r="N257" s="45"/>
      <c r="AB257" s="64"/>
      <c r="AC257" s="45"/>
      <c r="AD257" s="45"/>
      <c r="AE257" s="85"/>
      <c r="AF257" s="85"/>
      <c r="AG257" s="48"/>
    </row>
    <row r="258" spans="1:37" x14ac:dyDescent="0.2">
      <c r="A258" s="67" t="s">
        <v>263</v>
      </c>
      <c r="B258" s="86" t="s">
        <v>180</v>
      </c>
      <c r="C258" s="55" t="s">
        <v>183</v>
      </c>
      <c r="D258" s="121" t="s">
        <v>186</v>
      </c>
      <c r="E258" s="87">
        <v>269</v>
      </c>
      <c r="F258" s="86">
        <v>1</v>
      </c>
      <c r="G258" s="139">
        <v>1</v>
      </c>
      <c r="H258" s="86">
        <v>1</v>
      </c>
      <c r="I258" s="136">
        <v>1.05</v>
      </c>
      <c r="J258" s="139">
        <v>1</v>
      </c>
      <c r="K258" s="45">
        <f t="shared" si="371"/>
        <v>283</v>
      </c>
      <c r="L258" s="56" t="s">
        <v>71</v>
      </c>
      <c r="N258" s="45">
        <f t="shared" si="356"/>
        <v>0</v>
      </c>
      <c r="O258" s="123" t="str">
        <f t="shared" si="357"/>
        <v/>
      </c>
      <c r="P258" s="45">
        <f t="shared" si="358"/>
        <v>0</v>
      </c>
      <c r="Q258" s="123" t="str">
        <f t="shared" ref="Q258" si="473">IF(ROUND(N258*P$2,0)&lt;&gt;P258,"E","")</f>
        <v/>
      </c>
      <c r="R258" s="92">
        <v>4.5999999999999996</v>
      </c>
      <c r="S258" s="45">
        <f t="shared" si="359"/>
        <v>1302</v>
      </c>
      <c r="T258" s="102" t="str">
        <f t="shared" ref="T258:T271" si="474">IF(R258&gt;0,IF(ROUND(K258*R258,0)&lt;&gt;S258,"E",""),"")</f>
        <v/>
      </c>
      <c r="W258" s="45">
        <f t="shared" si="361"/>
        <v>0</v>
      </c>
      <c r="X258" s="60" t="str">
        <f t="shared" si="362"/>
        <v/>
      </c>
      <c r="Z258" s="45">
        <f t="shared" si="363"/>
        <v>1302</v>
      </c>
      <c r="AB258" s="64" t="str">
        <f t="shared" si="364"/>
        <v/>
      </c>
      <c r="AC258" s="45">
        <f t="shared" si="365"/>
        <v>0</v>
      </c>
      <c r="AD258" s="45">
        <f t="shared" si="366"/>
        <v>1302</v>
      </c>
      <c r="AE258" s="85">
        <f t="shared" si="367"/>
        <v>283</v>
      </c>
      <c r="AF258" s="85">
        <f t="shared" si="368"/>
        <v>4.6007067137809186</v>
      </c>
      <c r="AG258" s="48"/>
      <c r="AI258" s="45">
        <f t="shared" si="369"/>
        <v>0</v>
      </c>
      <c r="AK258" s="45">
        <f t="shared" si="370"/>
        <v>0</v>
      </c>
    </row>
    <row r="259" spans="1:37" x14ac:dyDescent="0.2">
      <c r="A259" s="67" t="s">
        <v>263</v>
      </c>
      <c r="B259" s="55" t="s">
        <v>184</v>
      </c>
      <c r="C259" s="55" t="s">
        <v>183</v>
      </c>
      <c r="D259" s="121" t="s">
        <v>187</v>
      </c>
      <c r="E259" s="87">
        <f>674+130</f>
        <v>804</v>
      </c>
      <c r="F259" s="86">
        <v>1</v>
      </c>
      <c r="G259" s="139">
        <v>1</v>
      </c>
      <c r="H259" s="86">
        <v>1</v>
      </c>
      <c r="I259" s="136">
        <v>1.05</v>
      </c>
      <c r="J259" s="139">
        <v>1</v>
      </c>
      <c r="K259" s="45">
        <f t="shared" si="371"/>
        <v>845</v>
      </c>
      <c r="L259" s="56" t="s">
        <v>71</v>
      </c>
      <c r="N259" s="45">
        <f t="shared" ref="N259:N271" si="475">ROUND(K259*M259,0)</f>
        <v>0</v>
      </c>
      <c r="O259" s="58" t="str">
        <f t="shared" ref="O259:O271" si="476">IF(M259&gt;0,IF(ROUND(K259*M259,0)&lt;&gt;N259,"E",""),"")</f>
        <v/>
      </c>
      <c r="P259" s="45">
        <f t="shared" ref="P259:P271" si="477">ROUND($P$2*N259,0)</f>
        <v>0</v>
      </c>
      <c r="Q259" s="58" t="str">
        <f>IF(ROUND(N259*P$2,0)&lt;&gt;P259,"E","")</f>
        <v/>
      </c>
      <c r="R259" s="92">
        <v>6.87</v>
      </c>
      <c r="S259" s="45">
        <f t="shared" ref="S259:S271" si="478">ROUND(K259*R259,0)</f>
        <v>5805</v>
      </c>
      <c r="T259" s="60" t="str">
        <f t="shared" si="474"/>
        <v/>
      </c>
      <c r="W259" s="45">
        <f t="shared" ref="W259:W271" si="479">ROUND(K259*V259,0)</f>
        <v>0</v>
      </c>
      <c r="X259" s="60" t="str">
        <f t="shared" ref="X259:X271" si="480">IF(V259&gt;0,IF(ROUND(K259*V259,0)&lt;&gt;W259,"E",""),"")</f>
        <v/>
      </c>
      <c r="Z259" s="45">
        <f t="shared" ref="Z259:Z271" si="481">ROUND(SUM(P259+S259+U259+W259,0),2)</f>
        <v>5805</v>
      </c>
      <c r="AB259" s="64" t="str">
        <f t="shared" ref="AB259:AB271" si="482">IF(ROUND(P259+S259+U259+W259,2)&lt;&gt;Z259,"E","")</f>
        <v/>
      </c>
      <c r="AC259" s="45">
        <f t="shared" ref="AC259:AC271" si="483">IF($Z$2&gt;0,((Z259/$Z$2)*$AC$2),0)</f>
        <v>0</v>
      </c>
      <c r="AD259" s="45">
        <f t="shared" ref="AD259:AD271" si="484">Z259+AC259</f>
        <v>5805</v>
      </c>
      <c r="AE259" s="85">
        <f t="shared" ref="AE259:AE271" si="485">K259</f>
        <v>845</v>
      </c>
      <c r="AF259" s="85">
        <f t="shared" ref="AF259:AF271" si="486">IF(AE259&gt;0,AD259/AE259,0)</f>
        <v>6.8698224852071004</v>
      </c>
      <c r="AG259" s="48"/>
      <c r="AI259" s="45">
        <f t="shared" ref="AI259:AI271" si="487">ROUND(K259*AH259,0)</f>
        <v>0</v>
      </c>
      <c r="AK259" s="45">
        <f t="shared" ref="AK259:AK271" si="488">ROUND(AI259*AJ259*0.01,0)</f>
        <v>0</v>
      </c>
    </row>
    <row r="260" spans="1:37" x14ac:dyDescent="0.2">
      <c r="A260" s="67" t="s">
        <v>263</v>
      </c>
      <c r="B260" s="55" t="s">
        <v>185</v>
      </c>
      <c r="C260" s="55" t="s">
        <v>183</v>
      </c>
      <c r="D260" s="121" t="s">
        <v>187</v>
      </c>
      <c r="E260" s="87">
        <v>733</v>
      </c>
      <c r="F260" s="86">
        <v>1</v>
      </c>
      <c r="G260" s="139">
        <v>1</v>
      </c>
      <c r="H260" s="86">
        <v>1</v>
      </c>
      <c r="I260" s="136">
        <v>1.05</v>
      </c>
      <c r="J260" s="139">
        <v>1</v>
      </c>
      <c r="K260" s="45">
        <f t="shared" si="371"/>
        <v>770</v>
      </c>
      <c r="L260" s="56" t="s">
        <v>71</v>
      </c>
      <c r="N260" s="45">
        <f t="shared" si="475"/>
        <v>0</v>
      </c>
      <c r="O260" s="58" t="str">
        <f t="shared" si="476"/>
        <v/>
      </c>
      <c r="P260" s="45">
        <f t="shared" si="477"/>
        <v>0</v>
      </c>
      <c r="Q260" s="58" t="str">
        <f>IF(ROUND(N260*P$2,0)&lt;&gt;P260,"E","")</f>
        <v/>
      </c>
      <c r="R260" s="92">
        <v>12.76</v>
      </c>
      <c r="S260" s="45">
        <f t="shared" si="478"/>
        <v>9825</v>
      </c>
      <c r="T260" s="60" t="str">
        <f t="shared" si="474"/>
        <v/>
      </c>
      <c r="W260" s="45">
        <f t="shared" si="479"/>
        <v>0</v>
      </c>
      <c r="X260" s="60" t="str">
        <f t="shared" si="480"/>
        <v/>
      </c>
      <c r="Z260" s="45">
        <f t="shared" si="481"/>
        <v>9825</v>
      </c>
      <c r="AB260" s="64" t="str">
        <f t="shared" si="482"/>
        <v/>
      </c>
      <c r="AC260" s="45">
        <f t="shared" si="483"/>
        <v>0</v>
      </c>
      <c r="AD260" s="45">
        <f t="shared" si="484"/>
        <v>9825</v>
      </c>
      <c r="AE260" s="85">
        <f t="shared" si="485"/>
        <v>770</v>
      </c>
      <c r="AF260" s="85">
        <f t="shared" si="486"/>
        <v>12.75974025974026</v>
      </c>
      <c r="AG260" s="48"/>
      <c r="AI260" s="45">
        <f t="shared" si="487"/>
        <v>0</v>
      </c>
      <c r="AK260" s="45">
        <f t="shared" si="488"/>
        <v>0</v>
      </c>
    </row>
    <row r="261" spans="1:37" x14ac:dyDescent="0.2">
      <c r="D261" s="150"/>
      <c r="E261" s="208"/>
      <c r="F261" s="202"/>
      <c r="G261" s="203"/>
      <c r="H261" s="202"/>
      <c r="I261" s="205"/>
      <c r="J261" s="203"/>
      <c r="K261" s="155"/>
      <c r="L261" s="152"/>
      <c r="N261" s="45"/>
      <c r="O261" s="123"/>
      <c r="Q261" s="123"/>
      <c r="R261" s="96" t="s">
        <v>531</v>
      </c>
      <c r="S261" s="96">
        <f>SUM(S258:S260)/SUM(K258:K260)</f>
        <v>8.9209694415173875</v>
      </c>
      <c r="T261" s="102"/>
      <c r="AB261" s="64"/>
      <c r="AC261" s="45"/>
      <c r="AD261" s="45"/>
      <c r="AE261" s="85"/>
      <c r="AF261" s="85"/>
      <c r="AG261" s="48"/>
    </row>
    <row r="262" spans="1:37" x14ac:dyDescent="0.2">
      <c r="A262" s="67" t="s">
        <v>263</v>
      </c>
      <c r="B262" s="55" t="s">
        <v>191</v>
      </c>
      <c r="C262" s="55" t="s">
        <v>194</v>
      </c>
      <c r="D262" s="121" t="s">
        <v>187</v>
      </c>
      <c r="E262" s="87">
        <f>734+359</f>
        <v>1093</v>
      </c>
      <c r="F262" s="86">
        <v>1</v>
      </c>
      <c r="G262" s="139">
        <v>1</v>
      </c>
      <c r="H262" s="86">
        <v>1</v>
      </c>
      <c r="I262" s="136">
        <v>1.05</v>
      </c>
      <c r="J262" s="139">
        <v>1.67</v>
      </c>
      <c r="K262" s="45">
        <f t="shared" ref="K262" si="489">ROUNDUP(J262*I262*H262*G262*F262*E262,0)</f>
        <v>1917</v>
      </c>
      <c r="L262" s="56" t="s">
        <v>193</v>
      </c>
      <c r="N262" s="45">
        <f t="shared" ref="N262" si="490">ROUND(K262*M262,0)</f>
        <v>0</v>
      </c>
      <c r="O262" s="58" t="str">
        <f t="shared" ref="O262" si="491">IF(M262&gt;0,IF(ROUND(K262*M262,0)&lt;&gt;N262,"E",""),"")</f>
        <v/>
      </c>
      <c r="P262" s="45">
        <f t="shared" ref="P262" si="492">ROUND($P$2*N262,0)</f>
        <v>0</v>
      </c>
      <c r="Q262" s="58" t="str">
        <f t="shared" ref="Q262" si="493">IF(ROUND(N262*P$2,0)&lt;&gt;P262,"E","")</f>
        <v/>
      </c>
      <c r="S262" s="45">
        <f t="shared" ref="S262" si="494">ROUND(K262*R262,0)</f>
        <v>0</v>
      </c>
      <c r="T262" s="60" t="str">
        <f t="shared" ref="T262" si="495">IF(R262&gt;0,IF(ROUND(K262*R262,0)&lt;&gt;S262,"E",""),"")</f>
        <v/>
      </c>
      <c r="W262" s="45">
        <f t="shared" ref="W262" si="496">ROUND(K262*V262,0)</f>
        <v>0</v>
      </c>
      <c r="X262" s="60" t="str">
        <f t="shared" ref="X262" si="497">IF(V262&gt;0,IF(ROUND(K262*V262,0)&lt;&gt;W262,"E",""),"")</f>
        <v/>
      </c>
      <c r="Z262" s="45">
        <f t="shared" ref="Z262" si="498">ROUND(SUM(P262+S262+U262+W262,0),2)</f>
        <v>0</v>
      </c>
      <c r="AB262" s="64" t="str">
        <f t="shared" ref="AB262" si="499">IF(ROUND(P262+S262+U262+W262,2)&lt;&gt;Z262,"E","")</f>
        <v/>
      </c>
      <c r="AC262" s="45">
        <f t="shared" ref="AC262" si="500">IF($Z$2&gt;0,((Z262/$Z$2)*$AC$2),0)</f>
        <v>0</v>
      </c>
      <c r="AD262" s="45">
        <f t="shared" ref="AD262" si="501">Z262+AC262</f>
        <v>0</v>
      </c>
      <c r="AE262" s="85">
        <f t="shared" ref="AE262" si="502">K262</f>
        <v>1917</v>
      </c>
      <c r="AF262" s="85">
        <f t="shared" ref="AF262" si="503">IF(AE262&gt;0,AD262/AE262,0)</f>
        <v>0</v>
      </c>
      <c r="AG262" s="48"/>
      <c r="AI262" s="45">
        <f t="shared" ref="AI262" si="504">ROUND(K262*AH262,0)</f>
        <v>0</v>
      </c>
      <c r="AK262" s="45">
        <f t="shared" ref="AK262" si="505">ROUND(AI262*AJ262*0.01,0)</f>
        <v>0</v>
      </c>
    </row>
    <row r="263" spans="1:37" x14ac:dyDescent="0.2">
      <c r="A263" s="67" t="s">
        <v>263</v>
      </c>
      <c r="B263" s="55" t="s">
        <v>188</v>
      </c>
      <c r="C263" s="55" t="s">
        <v>189</v>
      </c>
      <c r="D263" s="121" t="s">
        <v>318</v>
      </c>
      <c r="E263" s="87">
        <v>10767</v>
      </c>
      <c r="F263" s="86">
        <v>1</v>
      </c>
      <c r="G263" s="139">
        <v>1</v>
      </c>
      <c r="H263" s="86">
        <v>1</v>
      </c>
      <c r="I263" s="136">
        <v>1.05</v>
      </c>
      <c r="J263" s="139">
        <v>1</v>
      </c>
      <c r="K263" s="45">
        <f t="shared" si="371"/>
        <v>11306</v>
      </c>
      <c r="L263" s="56" t="s">
        <v>71</v>
      </c>
      <c r="N263" s="45">
        <f t="shared" si="475"/>
        <v>0</v>
      </c>
      <c r="O263" s="58" t="str">
        <f t="shared" si="476"/>
        <v/>
      </c>
      <c r="P263" s="45">
        <f t="shared" si="477"/>
        <v>0</v>
      </c>
      <c r="Q263" s="58" t="str">
        <f t="shared" ref="Q263:Q271" si="506">IF(ROUND(N263*P$2,0)&lt;&gt;P263,"E","")</f>
        <v/>
      </c>
      <c r="S263" s="45">
        <f t="shared" si="478"/>
        <v>0</v>
      </c>
      <c r="T263" s="60" t="str">
        <f t="shared" si="474"/>
        <v/>
      </c>
      <c r="W263" s="45">
        <f t="shared" si="479"/>
        <v>0</v>
      </c>
      <c r="X263" s="60" t="str">
        <f t="shared" si="480"/>
        <v/>
      </c>
      <c r="Z263" s="45">
        <f t="shared" si="481"/>
        <v>0</v>
      </c>
      <c r="AB263" s="64" t="str">
        <f t="shared" si="482"/>
        <v/>
      </c>
      <c r="AC263" s="45">
        <f t="shared" si="483"/>
        <v>0</v>
      </c>
      <c r="AD263" s="45">
        <f t="shared" si="484"/>
        <v>0</v>
      </c>
      <c r="AE263" s="85">
        <f t="shared" si="485"/>
        <v>11306</v>
      </c>
      <c r="AF263" s="85">
        <f t="shared" si="486"/>
        <v>0</v>
      </c>
      <c r="AG263" s="48"/>
      <c r="AI263" s="45">
        <f t="shared" si="487"/>
        <v>0</v>
      </c>
      <c r="AK263" s="45">
        <f t="shared" si="488"/>
        <v>0</v>
      </c>
    </row>
    <row r="264" spans="1:37" x14ac:dyDescent="0.2">
      <c r="D264" s="121"/>
      <c r="G264" s="139"/>
      <c r="J264" s="139"/>
      <c r="N264" s="45"/>
      <c r="AB264" s="64"/>
      <c r="AC264" s="45"/>
      <c r="AD264" s="45"/>
      <c r="AE264" s="85"/>
      <c r="AF264" s="85"/>
      <c r="AG264" s="48"/>
    </row>
    <row r="265" spans="1:37" s="156" customFormat="1" ht="15" x14ac:dyDescent="0.25">
      <c r="B265" s="157"/>
      <c r="C265" s="157"/>
      <c r="D265" s="176" t="s">
        <v>366</v>
      </c>
      <c r="E265" s="159"/>
      <c r="F265" s="160"/>
      <c r="G265" s="160"/>
      <c r="H265" s="160"/>
      <c r="I265" s="161"/>
      <c r="J265" s="160"/>
      <c r="K265" s="162"/>
      <c r="L265" s="163"/>
      <c r="M265" s="164"/>
      <c r="N265" s="162"/>
      <c r="O265" s="165"/>
      <c r="P265" s="162"/>
      <c r="Q265" s="165"/>
      <c r="R265" s="166"/>
      <c r="S265" s="162"/>
      <c r="T265" s="167"/>
      <c r="U265" s="162"/>
      <c r="V265" s="168"/>
      <c r="W265" s="162"/>
      <c r="X265" s="167"/>
      <c r="Y265" s="160"/>
      <c r="Z265" s="162"/>
      <c r="AA265" s="159"/>
      <c r="AB265" s="169"/>
      <c r="AC265" s="162"/>
      <c r="AD265" s="162"/>
      <c r="AE265" s="170"/>
      <c r="AF265" s="170"/>
      <c r="AG265" s="171"/>
      <c r="AH265" s="172"/>
      <c r="AI265" s="162"/>
      <c r="AJ265" s="172"/>
      <c r="AK265" s="162"/>
    </row>
    <row r="266" spans="1:37" x14ac:dyDescent="0.2">
      <c r="D266" s="121"/>
      <c r="N266" s="45"/>
      <c r="AB266" s="64"/>
      <c r="AC266" s="45"/>
      <c r="AD266" s="45"/>
      <c r="AE266" s="85"/>
      <c r="AF266" s="85"/>
      <c r="AG266" s="48"/>
    </row>
    <row r="267" spans="1:37" x14ac:dyDescent="0.2">
      <c r="A267" s="67" t="s">
        <v>300</v>
      </c>
      <c r="B267" s="55" t="s">
        <v>301</v>
      </c>
      <c r="C267" s="55" t="s">
        <v>275</v>
      </c>
      <c r="D267" s="121" t="s">
        <v>302</v>
      </c>
      <c r="E267" s="87">
        <v>35832</v>
      </c>
      <c r="F267" s="86">
        <v>1</v>
      </c>
      <c r="G267" s="86">
        <v>1</v>
      </c>
      <c r="H267" s="86">
        <v>1</v>
      </c>
      <c r="I267" s="136">
        <v>1.05</v>
      </c>
      <c r="J267" s="86">
        <v>1</v>
      </c>
      <c r="K267" s="45">
        <f t="shared" si="371"/>
        <v>37624</v>
      </c>
      <c r="L267" s="56" t="s">
        <v>72</v>
      </c>
      <c r="N267" s="45">
        <f t="shared" si="475"/>
        <v>0</v>
      </c>
      <c r="O267" s="58" t="str">
        <f t="shared" si="476"/>
        <v/>
      </c>
      <c r="P267" s="45">
        <f t="shared" si="477"/>
        <v>0</v>
      </c>
      <c r="Q267" s="58" t="str">
        <f t="shared" si="506"/>
        <v/>
      </c>
      <c r="S267" s="45">
        <f t="shared" si="478"/>
        <v>0</v>
      </c>
      <c r="T267" s="60" t="str">
        <f t="shared" si="474"/>
        <v/>
      </c>
      <c r="W267" s="45">
        <f t="shared" si="479"/>
        <v>0</v>
      </c>
      <c r="X267" s="60" t="str">
        <f t="shared" si="480"/>
        <v/>
      </c>
      <c r="Z267" s="45">
        <f t="shared" si="481"/>
        <v>0</v>
      </c>
      <c r="AB267" s="64" t="str">
        <f t="shared" si="482"/>
        <v/>
      </c>
      <c r="AC267" s="45">
        <f t="shared" si="483"/>
        <v>0</v>
      </c>
      <c r="AD267" s="45">
        <f t="shared" si="484"/>
        <v>0</v>
      </c>
      <c r="AE267" s="85">
        <f t="shared" si="485"/>
        <v>37624</v>
      </c>
      <c r="AF267" s="85">
        <f t="shared" si="486"/>
        <v>0</v>
      </c>
      <c r="AG267" s="48"/>
      <c r="AI267" s="45">
        <f t="shared" si="487"/>
        <v>0</v>
      </c>
      <c r="AK267" s="45">
        <f t="shared" si="488"/>
        <v>0</v>
      </c>
    </row>
    <row r="268" spans="1:37" x14ac:dyDescent="0.2">
      <c r="A268" s="67" t="s">
        <v>300</v>
      </c>
      <c r="B268" s="55" t="s">
        <v>301</v>
      </c>
      <c r="C268" s="55" t="s">
        <v>275</v>
      </c>
      <c r="D268" s="121" t="s">
        <v>333</v>
      </c>
      <c r="E268" s="87">
        <v>50</v>
      </c>
      <c r="F268" s="86">
        <v>6</v>
      </c>
      <c r="G268" s="86">
        <v>1</v>
      </c>
      <c r="H268" s="86">
        <v>1</v>
      </c>
      <c r="I268" s="136">
        <v>1.05</v>
      </c>
      <c r="J268" s="86">
        <v>1</v>
      </c>
      <c r="K268" s="45">
        <f t="shared" ref="K268" si="507">ROUNDUP(J268*I268*H268*G268*F268*E268,0)</f>
        <v>315</v>
      </c>
      <c r="L268" s="56" t="s">
        <v>72</v>
      </c>
      <c r="N268" s="45">
        <f t="shared" si="475"/>
        <v>0</v>
      </c>
      <c r="O268" s="123" t="str">
        <f t="shared" si="476"/>
        <v/>
      </c>
      <c r="P268" s="45">
        <f t="shared" si="477"/>
        <v>0</v>
      </c>
      <c r="Q268" s="123" t="str">
        <f t="shared" si="506"/>
        <v/>
      </c>
      <c r="S268" s="45">
        <f t="shared" si="478"/>
        <v>0</v>
      </c>
      <c r="T268" s="102" t="str">
        <f t="shared" si="474"/>
        <v/>
      </c>
      <c r="W268" s="45">
        <f t="shared" si="479"/>
        <v>0</v>
      </c>
      <c r="X268" s="60" t="str">
        <f t="shared" si="480"/>
        <v/>
      </c>
      <c r="Z268" s="45">
        <f t="shared" si="481"/>
        <v>0</v>
      </c>
      <c r="AB268" s="64" t="str">
        <f t="shared" si="482"/>
        <v/>
      </c>
      <c r="AC268" s="45">
        <f t="shared" si="483"/>
        <v>0</v>
      </c>
      <c r="AD268" s="45">
        <f t="shared" si="484"/>
        <v>0</v>
      </c>
      <c r="AE268" s="85">
        <f t="shared" si="485"/>
        <v>315</v>
      </c>
      <c r="AF268" s="85">
        <f t="shared" si="486"/>
        <v>0</v>
      </c>
      <c r="AG268" s="48"/>
      <c r="AI268" s="45">
        <f t="shared" si="487"/>
        <v>0</v>
      </c>
      <c r="AK268" s="45">
        <f t="shared" si="488"/>
        <v>0</v>
      </c>
    </row>
    <row r="269" spans="1:37" x14ac:dyDescent="0.2">
      <c r="A269" s="67" t="s">
        <v>310</v>
      </c>
      <c r="B269" s="55" t="s">
        <v>301</v>
      </c>
      <c r="C269" s="55" t="s">
        <v>275</v>
      </c>
      <c r="D269" s="121" t="s">
        <v>308</v>
      </c>
      <c r="E269" s="87">
        <v>205</v>
      </c>
      <c r="F269" s="86">
        <v>11</v>
      </c>
      <c r="G269" s="86">
        <v>1</v>
      </c>
      <c r="H269" s="86">
        <v>1</v>
      </c>
      <c r="I269" s="136">
        <v>1.05</v>
      </c>
      <c r="J269" s="86">
        <v>1</v>
      </c>
      <c r="K269" s="45">
        <f t="shared" ref="K269" si="508">ROUNDUP(J269*I269*H269*G269*F269*E269,0)</f>
        <v>2368</v>
      </c>
      <c r="L269" s="56" t="s">
        <v>72</v>
      </c>
      <c r="N269" s="45">
        <f t="shared" ref="N269" si="509">ROUND(K269*M269,0)</f>
        <v>0</v>
      </c>
      <c r="O269" s="58" t="str">
        <f t="shared" ref="O269" si="510">IF(M269&gt;0,IF(ROUND(K269*M269,0)&lt;&gt;N269,"E",""),"")</f>
        <v/>
      </c>
      <c r="P269" s="45">
        <f t="shared" ref="P269" si="511">ROUND($P$2*N269,0)</f>
        <v>0</v>
      </c>
      <c r="Q269" s="58" t="str">
        <f t="shared" ref="Q269" si="512">IF(ROUND(N269*P$2,0)&lt;&gt;P269,"E","")</f>
        <v/>
      </c>
      <c r="S269" s="45">
        <f t="shared" ref="S269" si="513">ROUND(K269*R269,0)</f>
        <v>0</v>
      </c>
      <c r="T269" s="60" t="str">
        <f t="shared" ref="T269" si="514">IF(R269&gt;0,IF(ROUND(K269*R269,0)&lt;&gt;S269,"E",""),"")</f>
        <v/>
      </c>
      <c r="W269" s="45">
        <f t="shared" ref="W269" si="515">ROUND(K269*V269,0)</f>
        <v>0</v>
      </c>
      <c r="X269" s="60" t="str">
        <f t="shared" ref="X269" si="516">IF(V269&gt;0,IF(ROUND(K269*V269,0)&lt;&gt;W269,"E",""),"")</f>
        <v/>
      </c>
      <c r="Z269" s="45">
        <f t="shared" ref="Z269" si="517">ROUND(SUM(P269+S269+U269+W269,0),2)</f>
        <v>0</v>
      </c>
      <c r="AB269" s="64" t="str">
        <f t="shared" ref="AB269" si="518">IF(ROUND(P269+S269+U269+W269,2)&lt;&gt;Z269,"E","")</f>
        <v/>
      </c>
      <c r="AC269" s="45">
        <f t="shared" ref="AC269" si="519">IF($Z$2&gt;0,((Z269/$Z$2)*$AC$2),0)</f>
        <v>0</v>
      </c>
      <c r="AD269" s="45">
        <f t="shared" ref="AD269" si="520">Z269+AC269</f>
        <v>0</v>
      </c>
      <c r="AE269" s="85">
        <f t="shared" ref="AE269" si="521">K269</f>
        <v>2368</v>
      </c>
      <c r="AF269" s="85">
        <f t="shared" ref="AF269" si="522">IF(AE269&gt;0,AD269/AE269,0)</f>
        <v>0</v>
      </c>
      <c r="AG269" s="48"/>
      <c r="AI269" s="45">
        <f t="shared" ref="AI269" si="523">ROUND(K269*AH269,0)</f>
        <v>0</v>
      </c>
      <c r="AK269" s="45">
        <f t="shared" ref="AK269" si="524">ROUND(AI269*AJ269*0.01,0)</f>
        <v>0</v>
      </c>
    </row>
    <row r="270" spans="1:37" x14ac:dyDescent="0.2">
      <c r="A270" s="67" t="s">
        <v>310</v>
      </c>
      <c r="B270" s="55" t="s">
        <v>301</v>
      </c>
      <c r="C270" s="55" t="s">
        <v>275</v>
      </c>
      <c r="D270" s="121" t="s">
        <v>309</v>
      </c>
      <c r="E270" s="87">
        <v>460</v>
      </c>
      <c r="F270" s="86">
        <v>11</v>
      </c>
      <c r="G270" s="86">
        <v>1</v>
      </c>
      <c r="H270" s="86">
        <v>1</v>
      </c>
      <c r="I270" s="136">
        <v>1.05</v>
      </c>
      <c r="J270" s="86">
        <v>1</v>
      </c>
      <c r="K270" s="45">
        <f t="shared" ref="K270:K271" si="525">ROUNDUP(J270*I270*H270*G270*F270*E270,0)</f>
        <v>5313</v>
      </c>
      <c r="L270" s="56" t="s">
        <v>72</v>
      </c>
      <c r="N270" s="45">
        <f t="shared" si="475"/>
        <v>0</v>
      </c>
      <c r="O270" s="58" t="str">
        <f t="shared" si="476"/>
        <v/>
      </c>
      <c r="P270" s="45">
        <f t="shared" si="477"/>
        <v>0</v>
      </c>
      <c r="Q270" s="58" t="str">
        <f t="shared" si="506"/>
        <v/>
      </c>
      <c r="S270" s="45">
        <f t="shared" si="478"/>
        <v>0</v>
      </c>
      <c r="T270" s="60" t="str">
        <f t="shared" si="474"/>
        <v/>
      </c>
      <c r="W270" s="45">
        <f t="shared" si="479"/>
        <v>0</v>
      </c>
      <c r="X270" s="60" t="str">
        <f t="shared" si="480"/>
        <v/>
      </c>
      <c r="Z270" s="45">
        <f t="shared" si="481"/>
        <v>0</v>
      </c>
      <c r="AB270" s="64" t="str">
        <f t="shared" si="482"/>
        <v/>
      </c>
      <c r="AC270" s="45">
        <f t="shared" si="483"/>
        <v>0</v>
      </c>
      <c r="AD270" s="45">
        <f t="shared" si="484"/>
        <v>0</v>
      </c>
      <c r="AE270" s="85">
        <f t="shared" si="485"/>
        <v>5313</v>
      </c>
      <c r="AF270" s="85">
        <f t="shared" si="486"/>
        <v>0</v>
      </c>
      <c r="AG270" s="48"/>
      <c r="AI270" s="45">
        <f t="shared" si="487"/>
        <v>0</v>
      </c>
      <c r="AK270" s="45">
        <f t="shared" si="488"/>
        <v>0</v>
      </c>
    </row>
    <row r="271" spans="1:37" x14ac:dyDescent="0.2">
      <c r="A271" s="67" t="s">
        <v>311</v>
      </c>
      <c r="B271" s="55" t="s">
        <v>301</v>
      </c>
      <c r="C271" s="55" t="s">
        <v>275</v>
      </c>
      <c r="D271" s="121" t="s">
        <v>308</v>
      </c>
      <c r="E271" s="87">
        <v>521</v>
      </c>
      <c r="F271" s="86">
        <v>10</v>
      </c>
      <c r="G271" s="86">
        <v>1</v>
      </c>
      <c r="H271" s="86">
        <v>1</v>
      </c>
      <c r="I271" s="136">
        <v>1.05</v>
      </c>
      <c r="J271" s="86">
        <v>1</v>
      </c>
      <c r="K271" s="45">
        <f t="shared" si="525"/>
        <v>5471</v>
      </c>
      <c r="L271" s="56" t="s">
        <v>72</v>
      </c>
      <c r="N271" s="45">
        <f t="shared" si="475"/>
        <v>0</v>
      </c>
      <c r="O271" s="58" t="str">
        <f t="shared" si="476"/>
        <v/>
      </c>
      <c r="P271" s="45">
        <f t="shared" si="477"/>
        <v>0</v>
      </c>
      <c r="Q271" s="58" t="str">
        <f t="shared" si="506"/>
        <v/>
      </c>
      <c r="S271" s="45">
        <f t="shared" si="478"/>
        <v>0</v>
      </c>
      <c r="T271" s="60" t="str">
        <f t="shared" si="474"/>
        <v/>
      </c>
      <c r="W271" s="45">
        <f t="shared" si="479"/>
        <v>0</v>
      </c>
      <c r="X271" s="60" t="str">
        <f t="shared" si="480"/>
        <v/>
      </c>
      <c r="Z271" s="45">
        <f t="shared" si="481"/>
        <v>0</v>
      </c>
      <c r="AB271" s="64" t="str">
        <f t="shared" si="482"/>
        <v/>
      </c>
      <c r="AC271" s="45">
        <f t="shared" si="483"/>
        <v>0</v>
      </c>
      <c r="AD271" s="45">
        <f t="shared" si="484"/>
        <v>0</v>
      </c>
      <c r="AE271" s="85">
        <f t="shared" si="485"/>
        <v>5471</v>
      </c>
      <c r="AF271" s="85">
        <f t="shared" si="486"/>
        <v>0</v>
      </c>
      <c r="AG271" s="48"/>
      <c r="AI271" s="45">
        <f t="shared" si="487"/>
        <v>0</v>
      </c>
      <c r="AK271" s="45">
        <f t="shared" si="488"/>
        <v>0</v>
      </c>
    </row>
    <row r="272" spans="1:37" x14ac:dyDescent="0.2">
      <c r="A272" s="67" t="s">
        <v>311</v>
      </c>
      <c r="B272" s="55" t="s">
        <v>301</v>
      </c>
      <c r="C272" s="55" t="s">
        <v>275</v>
      </c>
      <c r="D272" s="121" t="s">
        <v>309</v>
      </c>
      <c r="E272" s="87">
        <v>686</v>
      </c>
      <c r="F272" s="86">
        <v>10</v>
      </c>
      <c r="G272" s="86">
        <v>1</v>
      </c>
      <c r="H272" s="86">
        <v>1</v>
      </c>
      <c r="I272" s="136">
        <v>1.05</v>
      </c>
      <c r="J272" s="86">
        <v>1</v>
      </c>
      <c r="K272" s="45">
        <f t="shared" ref="K272:K273" si="526">ROUNDUP(J272*I272*H272*G272*F272*E272,0)</f>
        <v>7203</v>
      </c>
      <c r="L272" s="56" t="s">
        <v>72</v>
      </c>
      <c r="N272" s="45">
        <f t="shared" ref="N272:N273" si="527">ROUND(K272*M272,0)</f>
        <v>0</v>
      </c>
      <c r="O272" s="58" t="str">
        <f t="shared" ref="O272:O273" si="528">IF(M272&gt;0,IF(ROUND(K272*M272,0)&lt;&gt;N272,"E",""),"")</f>
        <v/>
      </c>
      <c r="P272" s="45">
        <f t="shared" ref="P272:P273" si="529">ROUND($P$2*N272,0)</f>
        <v>0</v>
      </c>
      <c r="Q272" s="58" t="str">
        <f t="shared" ref="Q272:Q273" si="530">IF(ROUND(N272*P$2,0)&lt;&gt;P272,"E","")</f>
        <v/>
      </c>
      <c r="S272" s="45">
        <f t="shared" ref="S272:S273" si="531">ROUND(K272*R272,0)</f>
        <v>0</v>
      </c>
      <c r="T272" s="60" t="str">
        <f t="shared" ref="T272:T273" si="532">IF(R272&gt;0,IF(ROUND(K272*R272,0)&lt;&gt;S272,"E",""),"")</f>
        <v/>
      </c>
      <c r="W272" s="45">
        <f t="shared" ref="W272:W273" si="533">ROUND(K272*V272,0)</f>
        <v>0</v>
      </c>
      <c r="X272" s="60" t="str">
        <f t="shared" ref="X272:X273" si="534">IF(V272&gt;0,IF(ROUND(K272*V272,0)&lt;&gt;W272,"E",""),"")</f>
        <v/>
      </c>
      <c r="Z272" s="45">
        <f t="shared" ref="Z272:Z273" si="535">ROUND(SUM(P272+S272+U272+W272,0),2)</f>
        <v>0</v>
      </c>
      <c r="AB272" s="64" t="str">
        <f t="shared" ref="AB272:AB273" si="536">IF(ROUND(P272+S272+U272+W272,2)&lt;&gt;Z272,"E","")</f>
        <v/>
      </c>
      <c r="AC272" s="45">
        <f t="shared" ref="AC272:AC273" si="537">IF($Z$2&gt;0,((Z272/$Z$2)*$AC$2),0)</f>
        <v>0</v>
      </c>
      <c r="AD272" s="45">
        <f t="shared" ref="AD272:AD273" si="538">Z272+AC272</f>
        <v>0</v>
      </c>
      <c r="AE272" s="85">
        <f t="shared" ref="AE272:AE273" si="539">K272</f>
        <v>7203</v>
      </c>
      <c r="AF272" s="85">
        <f t="shared" ref="AF272:AF273" si="540">IF(AE272&gt;0,AD272/AE272,0)</f>
        <v>0</v>
      </c>
      <c r="AG272" s="48"/>
      <c r="AI272" s="45">
        <f t="shared" ref="AI272:AI273" si="541">ROUND(K272*AH272,0)</f>
        <v>0</v>
      </c>
      <c r="AK272" s="45">
        <f t="shared" ref="AK272:AK273" si="542">ROUND(AI272*AJ272*0.01,0)</f>
        <v>0</v>
      </c>
    </row>
    <row r="273" spans="1:37" x14ac:dyDescent="0.2">
      <c r="A273" s="67" t="s">
        <v>312</v>
      </c>
      <c r="B273" s="55" t="s">
        <v>301</v>
      </c>
      <c r="C273" s="55" t="s">
        <v>275</v>
      </c>
      <c r="D273" s="121" t="s">
        <v>308</v>
      </c>
      <c r="E273" s="87">
        <v>521</v>
      </c>
      <c r="F273" s="86">
        <v>10</v>
      </c>
      <c r="G273" s="86">
        <v>1</v>
      </c>
      <c r="H273" s="86">
        <v>1</v>
      </c>
      <c r="I273" s="136">
        <v>1.05</v>
      </c>
      <c r="J273" s="86">
        <v>1</v>
      </c>
      <c r="K273" s="45">
        <f t="shared" si="526"/>
        <v>5471</v>
      </c>
      <c r="L273" s="56" t="s">
        <v>72</v>
      </c>
      <c r="N273" s="45">
        <f t="shared" si="527"/>
        <v>0</v>
      </c>
      <c r="O273" s="58" t="str">
        <f t="shared" si="528"/>
        <v/>
      </c>
      <c r="P273" s="45">
        <f t="shared" si="529"/>
        <v>0</v>
      </c>
      <c r="Q273" s="58" t="str">
        <f t="shared" si="530"/>
        <v/>
      </c>
      <c r="S273" s="45">
        <f t="shared" si="531"/>
        <v>0</v>
      </c>
      <c r="T273" s="60" t="str">
        <f t="shared" si="532"/>
        <v/>
      </c>
      <c r="W273" s="45">
        <f t="shared" si="533"/>
        <v>0</v>
      </c>
      <c r="X273" s="60" t="str">
        <f t="shared" si="534"/>
        <v/>
      </c>
      <c r="Z273" s="45">
        <f t="shared" si="535"/>
        <v>0</v>
      </c>
      <c r="AB273" s="64" t="str">
        <f t="shared" si="536"/>
        <v/>
      </c>
      <c r="AC273" s="45">
        <f t="shared" si="537"/>
        <v>0</v>
      </c>
      <c r="AD273" s="45">
        <f t="shared" si="538"/>
        <v>0</v>
      </c>
      <c r="AE273" s="85">
        <f t="shared" si="539"/>
        <v>5471</v>
      </c>
      <c r="AF273" s="85">
        <f t="shared" si="540"/>
        <v>0</v>
      </c>
      <c r="AG273" s="48"/>
      <c r="AI273" s="45">
        <f t="shared" si="541"/>
        <v>0</v>
      </c>
      <c r="AK273" s="45">
        <f t="shared" si="542"/>
        <v>0</v>
      </c>
    </row>
    <row r="274" spans="1:37" x14ac:dyDescent="0.2">
      <c r="A274" s="67" t="s">
        <v>312</v>
      </c>
      <c r="B274" s="55" t="s">
        <v>301</v>
      </c>
      <c r="C274" s="55" t="s">
        <v>275</v>
      </c>
      <c r="D274" s="121" t="s">
        <v>309</v>
      </c>
      <c r="E274" s="87">
        <v>686</v>
      </c>
      <c r="F274" s="86">
        <v>10</v>
      </c>
      <c r="G274" s="86">
        <v>1</v>
      </c>
      <c r="H274" s="86">
        <v>1</v>
      </c>
      <c r="I274" s="136">
        <v>1.05</v>
      </c>
      <c r="J274" s="86">
        <v>1</v>
      </c>
      <c r="K274" s="45">
        <f t="shared" ref="K274:K275" si="543">ROUNDUP(J274*I274*H274*G274*F274*E274,0)</f>
        <v>7203</v>
      </c>
      <c r="L274" s="56" t="s">
        <v>72</v>
      </c>
      <c r="N274" s="45">
        <f t="shared" ref="N274:N275" si="544">ROUND(K274*M274,0)</f>
        <v>0</v>
      </c>
      <c r="O274" s="58" t="str">
        <f t="shared" ref="O274:O275" si="545">IF(M274&gt;0,IF(ROUND(K274*M274,0)&lt;&gt;N274,"E",""),"")</f>
        <v/>
      </c>
      <c r="P274" s="45">
        <f t="shared" ref="P274:P275" si="546">ROUND($P$2*N274,0)</f>
        <v>0</v>
      </c>
      <c r="Q274" s="58" t="str">
        <f t="shared" ref="Q274:Q275" si="547">IF(ROUND(N274*P$2,0)&lt;&gt;P274,"E","")</f>
        <v/>
      </c>
      <c r="S274" s="45">
        <f t="shared" ref="S274:S275" si="548">ROUND(K274*R274,0)</f>
        <v>0</v>
      </c>
      <c r="T274" s="60" t="str">
        <f t="shared" ref="T274:T275" si="549">IF(R274&gt;0,IF(ROUND(K274*R274,0)&lt;&gt;S274,"E",""),"")</f>
        <v/>
      </c>
      <c r="W274" s="45">
        <f t="shared" ref="W274:W275" si="550">ROUND(K274*V274,0)</f>
        <v>0</v>
      </c>
      <c r="X274" s="60" t="str">
        <f t="shared" ref="X274:X275" si="551">IF(V274&gt;0,IF(ROUND(K274*V274,0)&lt;&gt;W274,"E",""),"")</f>
        <v/>
      </c>
      <c r="Z274" s="45">
        <f t="shared" ref="Z274:Z275" si="552">ROUND(SUM(P274+S274+U274+W274,0),2)</f>
        <v>0</v>
      </c>
      <c r="AB274" s="64" t="str">
        <f t="shared" ref="AB274:AB275" si="553">IF(ROUND(P274+S274+U274+W274,2)&lt;&gt;Z274,"E","")</f>
        <v/>
      </c>
      <c r="AC274" s="45">
        <f t="shared" ref="AC274:AC275" si="554">IF($Z$2&gt;0,((Z274/$Z$2)*$AC$2),0)</f>
        <v>0</v>
      </c>
      <c r="AD274" s="45">
        <f t="shared" ref="AD274:AD275" si="555">Z274+AC274</f>
        <v>0</v>
      </c>
      <c r="AE274" s="85">
        <f t="shared" ref="AE274:AE275" si="556">K274</f>
        <v>7203</v>
      </c>
      <c r="AF274" s="85">
        <f t="shared" ref="AF274:AF275" si="557">IF(AE274&gt;0,AD274/AE274,0)</f>
        <v>0</v>
      </c>
      <c r="AG274" s="48"/>
      <c r="AI274" s="45">
        <f t="shared" ref="AI274:AI275" si="558">ROUND(K274*AH274,0)</f>
        <v>0</v>
      </c>
      <c r="AK274" s="45">
        <f t="shared" ref="AK274:AK275" si="559">ROUND(AI274*AJ274*0.01,0)</f>
        <v>0</v>
      </c>
    </row>
    <row r="275" spans="1:37" x14ac:dyDescent="0.2">
      <c r="A275" s="67" t="s">
        <v>313</v>
      </c>
      <c r="B275" s="55" t="s">
        <v>301</v>
      </c>
      <c r="C275" s="55" t="s">
        <v>275</v>
      </c>
      <c r="D275" s="121" t="s">
        <v>308</v>
      </c>
      <c r="E275" s="87">
        <v>521</v>
      </c>
      <c r="F275" s="86">
        <v>10</v>
      </c>
      <c r="G275" s="86">
        <v>1</v>
      </c>
      <c r="H275" s="86">
        <v>1</v>
      </c>
      <c r="I275" s="136">
        <v>1.05</v>
      </c>
      <c r="J275" s="86">
        <v>1</v>
      </c>
      <c r="K275" s="45">
        <f t="shared" si="543"/>
        <v>5471</v>
      </c>
      <c r="L275" s="56" t="s">
        <v>72</v>
      </c>
      <c r="N275" s="45">
        <f t="shared" si="544"/>
        <v>0</v>
      </c>
      <c r="O275" s="58" t="str">
        <f t="shared" si="545"/>
        <v/>
      </c>
      <c r="P275" s="45">
        <f t="shared" si="546"/>
        <v>0</v>
      </c>
      <c r="Q275" s="58" t="str">
        <f t="shared" si="547"/>
        <v/>
      </c>
      <c r="S275" s="45">
        <f t="shared" si="548"/>
        <v>0</v>
      </c>
      <c r="T275" s="60" t="str">
        <f t="shared" si="549"/>
        <v/>
      </c>
      <c r="W275" s="45">
        <f t="shared" si="550"/>
        <v>0</v>
      </c>
      <c r="X275" s="60" t="str">
        <f t="shared" si="551"/>
        <v/>
      </c>
      <c r="Z275" s="45">
        <f t="shared" si="552"/>
        <v>0</v>
      </c>
      <c r="AB275" s="64" t="str">
        <f t="shared" si="553"/>
        <v/>
      </c>
      <c r="AC275" s="45">
        <f t="shared" si="554"/>
        <v>0</v>
      </c>
      <c r="AD275" s="45">
        <f t="shared" si="555"/>
        <v>0</v>
      </c>
      <c r="AE275" s="85">
        <f t="shared" si="556"/>
        <v>5471</v>
      </c>
      <c r="AF275" s="85">
        <f t="shared" si="557"/>
        <v>0</v>
      </c>
      <c r="AG275" s="48"/>
      <c r="AI275" s="45">
        <f t="shared" si="558"/>
        <v>0</v>
      </c>
      <c r="AK275" s="45">
        <f t="shared" si="559"/>
        <v>0</v>
      </c>
    </row>
    <row r="276" spans="1:37" x14ac:dyDescent="0.2">
      <c r="A276" s="67" t="s">
        <v>313</v>
      </c>
      <c r="B276" s="55" t="s">
        <v>301</v>
      </c>
      <c r="C276" s="55" t="s">
        <v>275</v>
      </c>
      <c r="D276" s="121" t="s">
        <v>309</v>
      </c>
      <c r="E276" s="87">
        <v>686</v>
      </c>
      <c r="F276" s="86">
        <v>10</v>
      </c>
      <c r="G276" s="86">
        <v>1</v>
      </c>
      <c r="H276" s="86">
        <v>1</v>
      </c>
      <c r="I276" s="136">
        <v>1.05</v>
      </c>
      <c r="J276" s="86">
        <v>1</v>
      </c>
      <c r="K276" s="45">
        <f t="shared" ref="K276:K277" si="560">ROUNDUP(J276*I276*H276*G276*F276*E276,0)</f>
        <v>7203</v>
      </c>
      <c r="L276" s="56" t="s">
        <v>72</v>
      </c>
      <c r="N276" s="45">
        <f t="shared" ref="N276:N277" si="561">ROUND(K276*M276,0)</f>
        <v>0</v>
      </c>
      <c r="O276" s="58" t="str">
        <f t="shared" ref="O276:O277" si="562">IF(M276&gt;0,IF(ROUND(K276*M276,0)&lt;&gt;N276,"E",""),"")</f>
        <v/>
      </c>
      <c r="P276" s="45">
        <f t="shared" ref="P276:P277" si="563">ROUND($P$2*N276,0)</f>
        <v>0</v>
      </c>
      <c r="Q276" s="58" t="str">
        <f t="shared" ref="Q276:Q277" si="564">IF(ROUND(N276*P$2,0)&lt;&gt;P276,"E","")</f>
        <v/>
      </c>
      <c r="S276" s="45">
        <f t="shared" ref="S276:S277" si="565">ROUND(K276*R276,0)</f>
        <v>0</v>
      </c>
      <c r="T276" s="60" t="str">
        <f t="shared" ref="T276:T277" si="566">IF(R276&gt;0,IF(ROUND(K276*R276,0)&lt;&gt;S276,"E",""),"")</f>
        <v/>
      </c>
      <c r="W276" s="45">
        <f t="shared" ref="W276:W277" si="567">ROUND(K276*V276,0)</f>
        <v>0</v>
      </c>
      <c r="X276" s="60" t="str">
        <f t="shared" ref="X276:X277" si="568">IF(V276&gt;0,IF(ROUND(K276*V276,0)&lt;&gt;W276,"E",""),"")</f>
        <v/>
      </c>
      <c r="Z276" s="45">
        <f t="shared" ref="Z276:Z277" si="569">ROUND(SUM(P276+S276+U276+W276,0),2)</f>
        <v>0</v>
      </c>
      <c r="AB276" s="64" t="str">
        <f t="shared" ref="AB276:AB277" si="570">IF(ROUND(P276+S276+U276+W276,2)&lt;&gt;Z276,"E","")</f>
        <v/>
      </c>
      <c r="AC276" s="45">
        <f t="shared" ref="AC276:AC277" si="571">IF($Z$2&gt;0,((Z276/$Z$2)*$AC$2),0)</f>
        <v>0</v>
      </c>
      <c r="AD276" s="45">
        <f t="shared" ref="AD276:AD277" si="572">Z276+AC276</f>
        <v>0</v>
      </c>
      <c r="AE276" s="85">
        <f t="shared" ref="AE276:AE277" si="573">K276</f>
        <v>7203</v>
      </c>
      <c r="AF276" s="85">
        <f t="shared" ref="AF276:AF277" si="574">IF(AE276&gt;0,AD276/AE276,0)</f>
        <v>0</v>
      </c>
      <c r="AG276" s="48"/>
      <c r="AI276" s="45">
        <f t="shared" ref="AI276:AI277" si="575">ROUND(K276*AH276,0)</f>
        <v>0</v>
      </c>
      <c r="AK276" s="45">
        <f t="shared" ref="AK276:AK277" si="576">ROUND(AI276*AJ276*0.01,0)</f>
        <v>0</v>
      </c>
    </row>
    <row r="277" spans="1:37" x14ac:dyDescent="0.2">
      <c r="A277" s="67" t="s">
        <v>320</v>
      </c>
      <c r="B277" s="55" t="s">
        <v>321</v>
      </c>
      <c r="C277" s="55" t="s">
        <v>275</v>
      </c>
      <c r="D277" s="121" t="s">
        <v>322</v>
      </c>
      <c r="E277" s="87">
        <v>4000</v>
      </c>
      <c r="F277" s="86">
        <v>1</v>
      </c>
      <c r="G277" s="86">
        <v>1</v>
      </c>
      <c r="H277" s="86">
        <v>1</v>
      </c>
      <c r="I277" s="136">
        <v>1</v>
      </c>
      <c r="J277" s="86">
        <v>1</v>
      </c>
      <c r="K277" s="45">
        <f t="shared" si="560"/>
        <v>4000</v>
      </c>
      <c r="L277" s="56" t="s">
        <v>72</v>
      </c>
      <c r="N277" s="45">
        <f t="shared" si="561"/>
        <v>0</v>
      </c>
      <c r="O277" s="123" t="str">
        <f t="shared" si="562"/>
        <v/>
      </c>
      <c r="P277" s="45">
        <f t="shared" si="563"/>
        <v>0</v>
      </c>
      <c r="Q277" s="123" t="str">
        <f t="shared" si="564"/>
        <v/>
      </c>
      <c r="S277" s="45">
        <f t="shared" si="565"/>
        <v>0</v>
      </c>
      <c r="T277" s="102" t="str">
        <f t="shared" si="566"/>
        <v/>
      </c>
      <c r="W277" s="45">
        <f t="shared" si="567"/>
        <v>0</v>
      </c>
      <c r="X277" s="60" t="str">
        <f t="shared" si="568"/>
        <v/>
      </c>
      <c r="Z277" s="45">
        <f t="shared" si="569"/>
        <v>0</v>
      </c>
      <c r="AB277" s="64" t="str">
        <f t="shared" si="570"/>
        <v/>
      </c>
      <c r="AC277" s="45">
        <f t="shared" si="571"/>
        <v>0</v>
      </c>
      <c r="AD277" s="45">
        <f t="shared" si="572"/>
        <v>0</v>
      </c>
      <c r="AE277" s="85">
        <f t="shared" si="573"/>
        <v>4000</v>
      </c>
      <c r="AF277" s="85">
        <f t="shared" si="574"/>
        <v>0</v>
      </c>
      <c r="AG277" s="48"/>
      <c r="AI277" s="45">
        <f t="shared" si="575"/>
        <v>0</v>
      </c>
      <c r="AK277" s="45">
        <f t="shared" si="576"/>
        <v>0</v>
      </c>
    </row>
    <row r="278" spans="1:37" x14ac:dyDescent="0.2">
      <c r="A278" s="67" t="s">
        <v>269</v>
      </c>
      <c r="B278" s="55" t="s">
        <v>274</v>
      </c>
      <c r="C278" s="55" t="s">
        <v>275</v>
      </c>
      <c r="D278" s="121" t="s">
        <v>261</v>
      </c>
      <c r="E278" s="87">
        <v>8993</v>
      </c>
      <c r="F278" s="86">
        <v>1</v>
      </c>
      <c r="G278" s="86">
        <v>1</v>
      </c>
      <c r="H278" s="86">
        <v>1</v>
      </c>
      <c r="I278" s="136">
        <v>1.05</v>
      </c>
      <c r="J278" s="86">
        <v>1</v>
      </c>
      <c r="K278" s="45">
        <f t="shared" ref="K278:K284" si="577">ROUNDUP(J278*I278*H278*G278*F278*E278,0)</f>
        <v>9443</v>
      </c>
      <c r="L278" s="56" t="s">
        <v>72</v>
      </c>
      <c r="N278" s="45">
        <f t="shared" si="356"/>
        <v>0</v>
      </c>
      <c r="O278" s="123" t="str">
        <f t="shared" si="357"/>
        <v/>
      </c>
      <c r="P278" s="45">
        <f t="shared" si="358"/>
        <v>0</v>
      </c>
      <c r="Q278" s="123" t="str">
        <f t="shared" ref="Q278:Q284" si="578">IF(ROUND(N278*P$2,0)&lt;&gt;P278,"E","")</f>
        <v/>
      </c>
      <c r="S278" s="45">
        <f t="shared" si="359"/>
        <v>0</v>
      </c>
      <c r="T278" s="102" t="str">
        <f t="shared" ref="T278:T281" si="579">IF(R278&gt;0,IF(ROUND(K278*R278,0)&lt;&gt;S278,"E",""),"")</f>
        <v/>
      </c>
      <c r="W278" s="45">
        <f t="shared" si="361"/>
        <v>0</v>
      </c>
      <c r="X278" s="60" t="str">
        <f t="shared" si="362"/>
        <v/>
      </c>
      <c r="Z278" s="45">
        <f t="shared" si="363"/>
        <v>0</v>
      </c>
      <c r="AB278" s="64" t="str">
        <f t="shared" si="364"/>
        <v/>
      </c>
      <c r="AC278" s="45">
        <f t="shared" si="365"/>
        <v>0</v>
      </c>
      <c r="AD278" s="45">
        <f t="shared" si="366"/>
        <v>0</v>
      </c>
      <c r="AE278" s="85">
        <f t="shared" si="367"/>
        <v>9443</v>
      </c>
      <c r="AF278" s="85">
        <f t="shared" si="368"/>
        <v>0</v>
      </c>
      <c r="AG278" s="48"/>
      <c r="AI278" s="45">
        <f t="shared" si="369"/>
        <v>0</v>
      </c>
      <c r="AK278" s="45">
        <f t="shared" si="370"/>
        <v>0</v>
      </c>
    </row>
    <row r="279" spans="1:37" x14ac:dyDescent="0.2">
      <c r="A279" s="67" t="s">
        <v>269</v>
      </c>
      <c r="B279" s="55" t="s">
        <v>274</v>
      </c>
      <c r="C279" s="55" t="s">
        <v>275</v>
      </c>
      <c r="D279" s="121" t="s">
        <v>262</v>
      </c>
      <c r="E279" s="87">
        <v>12902</v>
      </c>
      <c r="F279" s="86">
        <v>1</v>
      </c>
      <c r="G279" s="86">
        <v>1</v>
      </c>
      <c r="H279" s="86">
        <v>1</v>
      </c>
      <c r="I279" s="136">
        <v>1.05</v>
      </c>
      <c r="J279" s="86">
        <v>1</v>
      </c>
      <c r="K279" s="45">
        <f t="shared" si="577"/>
        <v>13548</v>
      </c>
      <c r="L279" s="56" t="s">
        <v>72</v>
      </c>
      <c r="N279" s="45">
        <f t="shared" si="356"/>
        <v>0</v>
      </c>
      <c r="O279" s="123" t="str">
        <f t="shared" si="357"/>
        <v/>
      </c>
      <c r="P279" s="45">
        <f t="shared" si="358"/>
        <v>0</v>
      </c>
      <c r="Q279" s="123" t="str">
        <f t="shared" si="578"/>
        <v/>
      </c>
      <c r="S279" s="45">
        <f t="shared" si="359"/>
        <v>0</v>
      </c>
      <c r="T279" s="102" t="str">
        <f t="shared" si="579"/>
        <v/>
      </c>
      <c r="W279" s="45">
        <f t="shared" si="361"/>
        <v>0</v>
      </c>
      <c r="X279" s="60" t="str">
        <f t="shared" si="362"/>
        <v/>
      </c>
      <c r="Z279" s="45">
        <f t="shared" si="363"/>
        <v>0</v>
      </c>
      <c r="AB279" s="64" t="str">
        <f t="shared" si="364"/>
        <v/>
      </c>
      <c r="AC279" s="45">
        <f t="shared" si="365"/>
        <v>0</v>
      </c>
      <c r="AD279" s="45">
        <f t="shared" si="366"/>
        <v>0</v>
      </c>
      <c r="AE279" s="85">
        <f t="shared" si="367"/>
        <v>13548</v>
      </c>
      <c r="AF279" s="85">
        <f t="shared" si="368"/>
        <v>0</v>
      </c>
      <c r="AG279" s="48"/>
      <c r="AI279" s="45">
        <f t="shared" si="369"/>
        <v>0</v>
      </c>
      <c r="AK279" s="45">
        <f t="shared" si="370"/>
        <v>0</v>
      </c>
    </row>
    <row r="280" spans="1:37" x14ac:dyDescent="0.2">
      <c r="A280" s="67" t="s">
        <v>270</v>
      </c>
      <c r="B280" s="55" t="s">
        <v>274</v>
      </c>
      <c r="C280" s="55" t="s">
        <v>275</v>
      </c>
      <c r="D280" s="121" t="s">
        <v>273</v>
      </c>
      <c r="E280" s="87">
        <v>20870</v>
      </c>
      <c r="F280" s="86">
        <v>1</v>
      </c>
      <c r="G280" s="86">
        <v>1</v>
      </c>
      <c r="H280" s="86">
        <v>1</v>
      </c>
      <c r="I280" s="136">
        <v>1.05</v>
      </c>
      <c r="J280" s="86">
        <v>1</v>
      </c>
      <c r="K280" s="45">
        <f t="shared" si="577"/>
        <v>21914</v>
      </c>
      <c r="L280" s="56" t="s">
        <v>72</v>
      </c>
      <c r="N280" s="45">
        <f t="shared" si="356"/>
        <v>0</v>
      </c>
      <c r="O280" s="124" t="str">
        <f t="shared" si="357"/>
        <v/>
      </c>
      <c r="P280" s="45">
        <f t="shared" si="358"/>
        <v>0</v>
      </c>
      <c r="Q280" s="124" t="str">
        <f t="shared" si="578"/>
        <v/>
      </c>
      <c r="S280" s="45">
        <f t="shared" si="359"/>
        <v>0</v>
      </c>
      <c r="T280" s="87" t="str">
        <f t="shared" si="579"/>
        <v/>
      </c>
      <c r="W280" s="45">
        <f t="shared" si="361"/>
        <v>0</v>
      </c>
      <c r="X280" s="60" t="str">
        <f t="shared" si="362"/>
        <v/>
      </c>
      <c r="Z280" s="45">
        <f t="shared" si="363"/>
        <v>0</v>
      </c>
      <c r="AB280" s="64" t="str">
        <f t="shared" si="364"/>
        <v/>
      </c>
      <c r="AC280" s="45">
        <f t="shared" si="365"/>
        <v>0</v>
      </c>
      <c r="AD280" s="45">
        <f t="shared" si="366"/>
        <v>0</v>
      </c>
      <c r="AE280" s="85">
        <f t="shared" si="367"/>
        <v>21914</v>
      </c>
      <c r="AF280" s="85">
        <f t="shared" si="368"/>
        <v>0</v>
      </c>
      <c r="AG280" s="48"/>
      <c r="AI280" s="45">
        <f t="shared" si="369"/>
        <v>0</v>
      </c>
      <c r="AK280" s="45">
        <f t="shared" si="370"/>
        <v>0</v>
      </c>
    </row>
    <row r="281" spans="1:37" x14ac:dyDescent="0.2">
      <c r="A281" s="67" t="s">
        <v>271</v>
      </c>
      <c r="B281" s="55" t="s">
        <v>274</v>
      </c>
      <c r="C281" s="55" t="s">
        <v>275</v>
      </c>
      <c r="D281" s="121" t="s">
        <v>273</v>
      </c>
      <c r="E281" s="87">
        <v>20870</v>
      </c>
      <c r="F281" s="86">
        <v>1</v>
      </c>
      <c r="G281" s="86">
        <v>1</v>
      </c>
      <c r="H281" s="86">
        <v>1</v>
      </c>
      <c r="I281" s="136">
        <v>1.05</v>
      </c>
      <c r="J281" s="86">
        <v>1</v>
      </c>
      <c r="K281" s="45">
        <f t="shared" si="577"/>
        <v>21914</v>
      </c>
      <c r="L281" s="56" t="s">
        <v>72</v>
      </c>
      <c r="N281" s="45">
        <f t="shared" si="356"/>
        <v>0</v>
      </c>
      <c r="O281" s="123" t="str">
        <f t="shared" si="357"/>
        <v/>
      </c>
      <c r="P281" s="45">
        <f t="shared" si="358"/>
        <v>0</v>
      </c>
      <c r="Q281" s="123" t="str">
        <f t="shared" si="578"/>
        <v/>
      </c>
      <c r="S281" s="45">
        <f t="shared" si="359"/>
        <v>0</v>
      </c>
      <c r="T281" s="102" t="str">
        <f t="shared" si="579"/>
        <v/>
      </c>
      <c r="W281" s="45">
        <f t="shared" si="361"/>
        <v>0</v>
      </c>
      <c r="X281" s="60" t="str">
        <f t="shared" si="362"/>
        <v/>
      </c>
      <c r="Z281" s="45">
        <f t="shared" si="363"/>
        <v>0</v>
      </c>
      <c r="AB281" s="64" t="str">
        <f t="shared" si="364"/>
        <v/>
      </c>
      <c r="AC281" s="45">
        <f t="shared" si="365"/>
        <v>0</v>
      </c>
      <c r="AD281" s="45">
        <f t="shared" si="366"/>
        <v>0</v>
      </c>
      <c r="AE281" s="85">
        <f t="shared" si="367"/>
        <v>21914</v>
      </c>
      <c r="AF281" s="85">
        <f t="shared" si="368"/>
        <v>0</v>
      </c>
      <c r="AG281" s="48"/>
      <c r="AI281" s="45">
        <f t="shared" si="369"/>
        <v>0</v>
      </c>
      <c r="AK281" s="45">
        <f t="shared" si="370"/>
        <v>0</v>
      </c>
    </row>
    <row r="282" spans="1:37" x14ac:dyDescent="0.2">
      <c r="A282" s="67" t="s">
        <v>190</v>
      </c>
      <c r="B282" s="55" t="s">
        <v>314</v>
      </c>
      <c r="C282" s="55" t="s">
        <v>275</v>
      </c>
      <c r="D282" s="121" t="s">
        <v>272</v>
      </c>
      <c r="E282" s="87">
        <f>21570+694</f>
        <v>22264</v>
      </c>
      <c r="F282" s="86">
        <v>1</v>
      </c>
      <c r="G282" s="139">
        <v>1</v>
      </c>
      <c r="H282" s="86">
        <v>1</v>
      </c>
      <c r="I282" s="136">
        <v>1.05</v>
      </c>
      <c r="J282" s="139">
        <v>1</v>
      </c>
      <c r="K282" s="45">
        <f t="shared" si="577"/>
        <v>23378</v>
      </c>
      <c r="L282" s="56" t="s">
        <v>72</v>
      </c>
      <c r="N282" s="45">
        <f t="shared" si="356"/>
        <v>0</v>
      </c>
      <c r="O282" s="123" t="str">
        <f t="shared" si="357"/>
        <v/>
      </c>
      <c r="P282" s="45">
        <f t="shared" si="358"/>
        <v>0</v>
      </c>
      <c r="Q282" s="123" t="str">
        <f t="shared" si="578"/>
        <v/>
      </c>
      <c r="S282" s="45">
        <f t="shared" si="359"/>
        <v>0</v>
      </c>
      <c r="T282" s="102" t="str">
        <f>IF(R282&gt;0,IF(ROUND(K282*R282,0)&lt;&gt;S282,"E",""),"")</f>
        <v/>
      </c>
      <c r="W282" s="45">
        <f t="shared" si="361"/>
        <v>0</v>
      </c>
      <c r="X282" s="60" t="str">
        <f t="shared" si="362"/>
        <v/>
      </c>
      <c r="Z282" s="45">
        <f t="shared" si="363"/>
        <v>0</v>
      </c>
      <c r="AB282" s="64" t="str">
        <f t="shared" si="364"/>
        <v/>
      </c>
      <c r="AC282" s="45">
        <f t="shared" si="365"/>
        <v>0</v>
      </c>
      <c r="AD282" s="45">
        <f t="shared" si="366"/>
        <v>0</v>
      </c>
      <c r="AE282" s="85">
        <f t="shared" si="367"/>
        <v>23378</v>
      </c>
      <c r="AF282" s="85">
        <f t="shared" si="368"/>
        <v>0</v>
      </c>
      <c r="AG282" s="48"/>
      <c r="AI282" s="45">
        <f t="shared" si="369"/>
        <v>0</v>
      </c>
      <c r="AK282" s="45">
        <f t="shared" si="370"/>
        <v>0</v>
      </c>
    </row>
    <row r="283" spans="1:37" x14ac:dyDescent="0.2">
      <c r="A283" s="67" t="s">
        <v>306</v>
      </c>
      <c r="B283" s="55" t="s">
        <v>276</v>
      </c>
      <c r="C283" s="55" t="s">
        <v>315</v>
      </c>
      <c r="D283" s="121" t="s">
        <v>316</v>
      </c>
      <c r="E283" s="87">
        <v>2778</v>
      </c>
      <c r="F283" s="86">
        <v>1</v>
      </c>
      <c r="G283" s="139">
        <v>1</v>
      </c>
      <c r="H283" s="86">
        <v>1</v>
      </c>
      <c r="I283" s="136">
        <v>1.05</v>
      </c>
      <c r="J283" s="139">
        <v>1</v>
      </c>
      <c r="K283" s="45">
        <f t="shared" si="577"/>
        <v>2917</v>
      </c>
      <c r="L283" s="56" t="s">
        <v>72</v>
      </c>
      <c r="N283" s="45">
        <f t="shared" si="356"/>
        <v>0</v>
      </c>
      <c r="O283" s="123" t="str">
        <f t="shared" si="357"/>
        <v/>
      </c>
      <c r="P283" s="45">
        <f t="shared" si="358"/>
        <v>0</v>
      </c>
      <c r="Q283" s="123" t="str">
        <f t="shared" si="578"/>
        <v/>
      </c>
      <c r="S283" s="45">
        <f t="shared" si="359"/>
        <v>0</v>
      </c>
      <c r="T283" s="102"/>
      <c r="W283" s="45">
        <f t="shared" si="361"/>
        <v>0</v>
      </c>
      <c r="X283" s="60" t="str">
        <f t="shared" si="362"/>
        <v/>
      </c>
      <c r="Z283" s="45">
        <f t="shared" si="363"/>
        <v>0</v>
      </c>
      <c r="AB283" s="64" t="str">
        <f t="shared" si="364"/>
        <v/>
      </c>
      <c r="AC283" s="45">
        <f t="shared" si="365"/>
        <v>0</v>
      </c>
      <c r="AD283" s="45">
        <f t="shared" si="366"/>
        <v>0</v>
      </c>
      <c r="AE283" s="85">
        <f t="shared" si="367"/>
        <v>2917</v>
      </c>
      <c r="AF283" s="85">
        <f t="shared" si="368"/>
        <v>0</v>
      </c>
      <c r="AG283" s="48"/>
      <c r="AI283" s="45">
        <f t="shared" si="369"/>
        <v>0</v>
      </c>
      <c r="AK283" s="45">
        <f t="shared" si="370"/>
        <v>0</v>
      </c>
    </row>
    <row r="284" spans="1:37" x14ac:dyDescent="0.2">
      <c r="G284" s="139"/>
      <c r="J284" s="139"/>
      <c r="K284" s="45">
        <f t="shared" si="577"/>
        <v>0</v>
      </c>
      <c r="N284" s="45">
        <f t="shared" si="356"/>
        <v>0</v>
      </c>
      <c r="O284" s="123" t="str">
        <f t="shared" si="357"/>
        <v/>
      </c>
      <c r="P284" s="45">
        <f t="shared" si="358"/>
        <v>0</v>
      </c>
      <c r="Q284" s="123" t="str">
        <f t="shared" si="578"/>
        <v/>
      </c>
      <c r="S284" s="45">
        <f t="shared" si="359"/>
        <v>0</v>
      </c>
      <c r="T284" s="102" t="str">
        <f t="shared" ref="T284" si="580">IF(R284&gt;0,IF(ROUND(K284*R284,0)&lt;&gt;S284,"E",""),"")</f>
        <v/>
      </c>
      <c r="W284" s="45">
        <f t="shared" si="361"/>
        <v>0</v>
      </c>
      <c r="X284" s="60" t="str">
        <f t="shared" si="362"/>
        <v/>
      </c>
      <c r="Z284" s="45">
        <f t="shared" si="363"/>
        <v>0</v>
      </c>
      <c r="AB284" s="64" t="str">
        <f t="shared" si="364"/>
        <v/>
      </c>
      <c r="AC284" s="45">
        <f t="shared" si="365"/>
        <v>0</v>
      </c>
      <c r="AD284" s="45">
        <f t="shared" si="366"/>
        <v>0</v>
      </c>
      <c r="AE284" s="85">
        <f t="shared" si="367"/>
        <v>0</v>
      </c>
      <c r="AF284" s="85">
        <f t="shared" si="368"/>
        <v>0</v>
      </c>
      <c r="AG284" s="48"/>
      <c r="AI284" s="45">
        <f t="shared" si="369"/>
        <v>0</v>
      </c>
      <c r="AK284" s="45">
        <f t="shared" si="370"/>
        <v>0</v>
      </c>
    </row>
    <row r="285" spans="1:37" x14ac:dyDescent="0.2">
      <c r="D285" s="153" t="s">
        <v>340</v>
      </c>
      <c r="E285" s="102">
        <f>SUM(K267:K283)-SUM(K285:K288)</f>
        <v>0</v>
      </c>
      <c r="J285" s="2" t="s">
        <v>370</v>
      </c>
      <c r="K285" s="100">
        <f>SUM(K267:K276)</f>
        <v>83642</v>
      </c>
      <c r="L285" s="95" t="s">
        <v>72</v>
      </c>
      <c r="N285" s="45">
        <f t="shared" si="51"/>
        <v>0</v>
      </c>
      <c r="O285" s="123" t="str">
        <f t="shared" si="2"/>
        <v/>
      </c>
      <c r="P285" s="45">
        <f t="shared" si="52"/>
        <v>0</v>
      </c>
      <c r="Q285" s="123" t="str">
        <f t="shared" si="4"/>
        <v/>
      </c>
      <c r="S285" s="45">
        <f t="shared" si="58"/>
        <v>0</v>
      </c>
      <c r="T285" s="102" t="str">
        <f t="shared" ref="T285:T306" si="581">IF(R285&gt;0,IF(ROUND(K285*R285,0)&lt;&gt;S285,"E",""),"")</f>
        <v/>
      </c>
      <c r="W285" s="45">
        <f t="shared" si="54"/>
        <v>0</v>
      </c>
      <c r="X285" s="60" t="str">
        <f t="shared" si="8"/>
        <v/>
      </c>
      <c r="Z285" s="45">
        <f t="shared" si="55"/>
        <v>0</v>
      </c>
      <c r="AB285" s="64" t="str">
        <f t="shared" si="10"/>
        <v/>
      </c>
      <c r="AC285" s="45">
        <f t="shared" si="11"/>
        <v>0</v>
      </c>
      <c r="AD285" s="45">
        <f t="shared" si="12"/>
        <v>0</v>
      </c>
      <c r="AE285" s="85">
        <f t="shared" si="13"/>
        <v>83642</v>
      </c>
      <c r="AF285" s="85">
        <f t="shared" si="14"/>
        <v>0</v>
      </c>
      <c r="AG285" s="48"/>
      <c r="AI285" s="45">
        <f t="shared" si="15"/>
        <v>0</v>
      </c>
      <c r="AK285" s="45">
        <f t="shared" si="16"/>
        <v>0</v>
      </c>
    </row>
    <row r="286" spans="1:37" x14ac:dyDescent="0.2">
      <c r="D286" s="121"/>
      <c r="J286" s="2" t="s">
        <v>371</v>
      </c>
      <c r="K286" s="100">
        <f>SUM(K277:K281)</f>
        <v>70819</v>
      </c>
      <c r="L286" s="95" t="s">
        <v>72</v>
      </c>
      <c r="N286" s="45">
        <f t="shared" si="51"/>
        <v>0</v>
      </c>
      <c r="O286" s="123" t="str">
        <f t="shared" si="2"/>
        <v/>
      </c>
      <c r="P286" s="45">
        <f t="shared" si="52"/>
        <v>0</v>
      </c>
      <c r="Q286" s="123" t="str">
        <f t="shared" si="4"/>
        <v/>
      </c>
      <c r="S286" s="45">
        <f t="shared" si="58"/>
        <v>0</v>
      </c>
      <c r="T286" s="102" t="str">
        <f t="shared" si="581"/>
        <v/>
      </c>
      <c r="W286" s="45">
        <f t="shared" si="54"/>
        <v>0</v>
      </c>
      <c r="X286" s="60" t="str">
        <f t="shared" si="8"/>
        <v/>
      </c>
      <c r="Z286" s="45">
        <f t="shared" si="55"/>
        <v>0</v>
      </c>
      <c r="AB286" s="64" t="str">
        <f t="shared" si="10"/>
        <v/>
      </c>
      <c r="AC286" s="45">
        <f t="shared" si="11"/>
        <v>0</v>
      </c>
      <c r="AD286" s="45">
        <f t="shared" si="12"/>
        <v>0</v>
      </c>
      <c r="AE286" s="85">
        <f t="shared" si="13"/>
        <v>70819</v>
      </c>
      <c r="AF286" s="85">
        <f t="shared" si="14"/>
        <v>0</v>
      </c>
      <c r="AG286" s="48"/>
      <c r="AI286" s="45">
        <f t="shared" si="15"/>
        <v>0</v>
      </c>
      <c r="AK286" s="45">
        <f t="shared" si="16"/>
        <v>0</v>
      </c>
    </row>
    <row r="287" spans="1:37" x14ac:dyDescent="0.2">
      <c r="J287" s="2" t="s">
        <v>372</v>
      </c>
      <c r="K287" s="100">
        <f>K282</f>
        <v>23378</v>
      </c>
      <c r="L287" s="95" t="s">
        <v>72</v>
      </c>
      <c r="N287" s="45">
        <f t="shared" si="51"/>
        <v>0</v>
      </c>
      <c r="O287" s="124" t="str">
        <f t="shared" si="2"/>
        <v/>
      </c>
      <c r="P287" s="45">
        <f t="shared" si="52"/>
        <v>0</v>
      </c>
      <c r="Q287" s="124" t="str">
        <f t="shared" si="4"/>
        <v/>
      </c>
      <c r="S287" s="45">
        <f t="shared" si="58"/>
        <v>0</v>
      </c>
      <c r="T287" s="87" t="str">
        <f t="shared" si="581"/>
        <v/>
      </c>
      <c r="W287" s="45">
        <f t="shared" si="54"/>
        <v>0</v>
      </c>
      <c r="X287" s="60" t="str">
        <f t="shared" si="8"/>
        <v/>
      </c>
      <c r="Z287" s="45">
        <f t="shared" si="55"/>
        <v>0</v>
      </c>
      <c r="AB287" s="64" t="str">
        <f t="shared" si="10"/>
        <v/>
      </c>
      <c r="AC287" s="45">
        <f t="shared" si="11"/>
        <v>0</v>
      </c>
      <c r="AD287" s="45">
        <f t="shared" si="12"/>
        <v>0</v>
      </c>
      <c r="AE287" s="85">
        <f t="shared" si="13"/>
        <v>23378</v>
      </c>
      <c r="AF287" s="85">
        <f t="shared" si="14"/>
        <v>0</v>
      </c>
      <c r="AG287" s="48"/>
      <c r="AI287" s="45">
        <f t="shared" si="15"/>
        <v>0</v>
      </c>
      <c r="AK287" s="45">
        <f t="shared" si="16"/>
        <v>0</v>
      </c>
    </row>
    <row r="288" spans="1:37" x14ac:dyDescent="0.2">
      <c r="D288" s="121"/>
      <c r="J288" s="2" t="s">
        <v>373</v>
      </c>
      <c r="K288" s="100">
        <f>K283</f>
        <v>2917</v>
      </c>
      <c r="L288" s="95" t="s">
        <v>72</v>
      </c>
      <c r="N288" s="45">
        <f t="shared" si="51"/>
        <v>0</v>
      </c>
      <c r="O288" s="123" t="str">
        <f t="shared" si="2"/>
        <v/>
      </c>
      <c r="P288" s="45">
        <f t="shared" si="52"/>
        <v>0</v>
      </c>
      <c r="Q288" s="123" t="str">
        <f t="shared" si="4"/>
        <v/>
      </c>
      <c r="S288" s="45">
        <f t="shared" si="58"/>
        <v>0</v>
      </c>
      <c r="T288" s="102" t="str">
        <f t="shared" si="581"/>
        <v/>
      </c>
      <c r="W288" s="45">
        <f t="shared" si="54"/>
        <v>0</v>
      </c>
      <c r="X288" s="60" t="str">
        <f t="shared" si="8"/>
        <v/>
      </c>
      <c r="Z288" s="45">
        <f t="shared" si="55"/>
        <v>0</v>
      </c>
      <c r="AB288" s="64" t="str">
        <f t="shared" si="10"/>
        <v/>
      </c>
      <c r="AC288" s="45">
        <f t="shared" si="11"/>
        <v>0</v>
      </c>
      <c r="AD288" s="45">
        <f t="shared" si="12"/>
        <v>0</v>
      </c>
      <c r="AE288" s="85">
        <f t="shared" si="13"/>
        <v>2917</v>
      </c>
      <c r="AF288" s="85">
        <f t="shared" si="14"/>
        <v>0</v>
      </c>
      <c r="AG288" s="48"/>
      <c r="AI288" s="45">
        <f t="shared" si="15"/>
        <v>0</v>
      </c>
      <c r="AK288" s="45">
        <f t="shared" si="16"/>
        <v>0</v>
      </c>
    </row>
    <row r="289" spans="2:37" x14ac:dyDescent="0.2">
      <c r="D289" s="121"/>
      <c r="E289" s="149"/>
      <c r="F289" s="139"/>
      <c r="G289" s="139"/>
      <c r="H289" s="139"/>
      <c r="I289" s="140"/>
      <c r="J289" s="139"/>
      <c r="K289" s="45">
        <f t="shared" ref="K289:K306" si="582">ROUNDUP(J289*I289*H289*G289*F289*E289,0)</f>
        <v>0</v>
      </c>
      <c r="N289" s="45">
        <f t="shared" si="51"/>
        <v>0</v>
      </c>
      <c r="O289" s="123" t="str">
        <f t="shared" si="2"/>
        <v/>
      </c>
      <c r="P289" s="45">
        <f t="shared" si="52"/>
        <v>0</v>
      </c>
      <c r="Q289" s="123" t="str">
        <f t="shared" si="4"/>
        <v/>
      </c>
      <c r="S289" s="45">
        <f t="shared" si="58"/>
        <v>0</v>
      </c>
      <c r="T289" s="102" t="str">
        <f t="shared" si="581"/>
        <v/>
      </c>
      <c r="W289" s="45">
        <f t="shared" si="54"/>
        <v>0</v>
      </c>
      <c r="X289" s="60" t="str">
        <f t="shared" si="8"/>
        <v/>
      </c>
      <c r="Z289" s="45">
        <f t="shared" si="55"/>
        <v>0</v>
      </c>
      <c r="AB289" s="64" t="str">
        <f t="shared" si="10"/>
        <v/>
      </c>
      <c r="AC289" s="45">
        <f t="shared" si="11"/>
        <v>0</v>
      </c>
      <c r="AD289" s="45">
        <f t="shared" si="12"/>
        <v>0</v>
      </c>
      <c r="AE289" s="85">
        <f t="shared" si="13"/>
        <v>0</v>
      </c>
      <c r="AF289" s="85">
        <f t="shared" si="14"/>
        <v>0</v>
      </c>
      <c r="AG289" s="48"/>
      <c r="AI289" s="45">
        <f t="shared" si="15"/>
        <v>0</v>
      </c>
      <c r="AK289" s="45">
        <f t="shared" si="16"/>
        <v>0</v>
      </c>
    </row>
    <row r="290" spans="2:37" x14ac:dyDescent="0.2">
      <c r="D290" s="121"/>
      <c r="F290" s="101" t="s">
        <v>351</v>
      </c>
      <c r="J290" s="2" t="s">
        <v>370</v>
      </c>
      <c r="K290" s="100">
        <v>83650</v>
      </c>
      <c r="L290" s="95" t="s">
        <v>72</v>
      </c>
      <c r="N290" s="45">
        <f t="shared" si="51"/>
        <v>0</v>
      </c>
      <c r="O290" s="123" t="str">
        <f t="shared" si="2"/>
        <v/>
      </c>
      <c r="P290" s="45">
        <f t="shared" si="52"/>
        <v>0</v>
      </c>
      <c r="Q290" s="123" t="str">
        <f t="shared" si="4"/>
        <v/>
      </c>
      <c r="S290" s="45">
        <f t="shared" si="58"/>
        <v>0</v>
      </c>
      <c r="T290" s="102" t="str">
        <f t="shared" si="581"/>
        <v/>
      </c>
      <c r="W290" s="45">
        <f t="shared" si="54"/>
        <v>0</v>
      </c>
      <c r="X290" s="60" t="str">
        <f t="shared" si="8"/>
        <v/>
      </c>
      <c r="Z290" s="45">
        <f t="shared" si="55"/>
        <v>0</v>
      </c>
      <c r="AB290" s="64" t="str">
        <f t="shared" si="10"/>
        <v/>
      </c>
      <c r="AC290" s="45">
        <f t="shared" si="11"/>
        <v>0</v>
      </c>
      <c r="AD290" s="45">
        <f t="shared" si="12"/>
        <v>0</v>
      </c>
      <c r="AE290" s="85">
        <f t="shared" si="13"/>
        <v>83650</v>
      </c>
      <c r="AF290" s="85">
        <f t="shared" si="14"/>
        <v>0</v>
      </c>
      <c r="AG290" s="48"/>
      <c r="AI290" s="45">
        <f t="shared" si="15"/>
        <v>0</v>
      </c>
      <c r="AK290" s="45">
        <f t="shared" si="16"/>
        <v>0</v>
      </c>
    </row>
    <row r="291" spans="2:37" x14ac:dyDescent="0.2">
      <c r="D291" s="121"/>
      <c r="J291" s="2" t="s">
        <v>371</v>
      </c>
      <c r="K291" s="100">
        <v>70850</v>
      </c>
      <c r="L291" s="95" t="s">
        <v>72</v>
      </c>
      <c r="N291" s="45">
        <f t="shared" si="51"/>
        <v>0</v>
      </c>
      <c r="O291" s="123" t="str">
        <f t="shared" si="2"/>
        <v/>
      </c>
      <c r="P291" s="45">
        <f t="shared" si="52"/>
        <v>0</v>
      </c>
      <c r="Q291" s="123" t="str">
        <f t="shared" si="4"/>
        <v/>
      </c>
      <c r="S291" s="45">
        <f t="shared" si="58"/>
        <v>0</v>
      </c>
      <c r="T291" s="102" t="str">
        <f t="shared" si="581"/>
        <v/>
      </c>
      <c r="W291" s="45">
        <f t="shared" si="54"/>
        <v>0</v>
      </c>
      <c r="X291" s="60" t="str">
        <f t="shared" si="8"/>
        <v/>
      </c>
      <c r="Z291" s="45">
        <f t="shared" si="55"/>
        <v>0</v>
      </c>
      <c r="AB291" s="64" t="str">
        <f t="shared" si="10"/>
        <v/>
      </c>
      <c r="AC291" s="45">
        <f t="shared" si="11"/>
        <v>0</v>
      </c>
      <c r="AD291" s="45">
        <f t="shared" si="12"/>
        <v>0</v>
      </c>
      <c r="AE291" s="85">
        <f t="shared" si="13"/>
        <v>70850</v>
      </c>
      <c r="AF291" s="85">
        <f t="shared" si="14"/>
        <v>0</v>
      </c>
      <c r="AG291" s="48"/>
      <c r="AI291" s="45">
        <f t="shared" si="15"/>
        <v>0</v>
      </c>
      <c r="AK291" s="45">
        <f t="shared" si="16"/>
        <v>0</v>
      </c>
    </row>
    <row r="292" spans="2:37" x14ac:dyDescent="0.2">
      <c r="J292" s="2" t="s">
        <v>372</v>
      </c>
      <c r="K292" s="100">
        <v>23400</v>
      </c>
      <c r="L292" s="95" t="s">
        <v>72</v>
      </c>
      <c r="N292" s="45">
        <f t="shared" si="51"/>
        <v>0</v>
      </c>
      <c r="O292" s="123" t="str">
        <f t="shared" si="2"/>
        <v/>
      </c>
      <c r="P292" s="45">
        <f t="shared" si="52"/>
        <v>0</v>
      </c>
      <c r="Q292" s="123" t="str">
        <f t="shared" si="4"/>
        <v/>
      </c>
      <c r="S292" s="45">
        <f t="shared" si="58"/>
        <v>0</v>
      </c>
      <c r="T292" s="102" t="str">
        <f t="shared" si="581"/>
        <v/>
      </c>
      <c r="W292" s="45">
        <f t="shared" si="54"/>
        <v>0</v>
      </c>
      <c r="X292" s="60" t="str">
        <f t="shared" si="8"/>
        <v/>
      </c>
      <c r="Z292" s="45">
        <f t="shared" si="55"/>
        <v>0</v>
      </c>
      <c r="AB292" s="64" t="str">
        <f t="shared" si="10"/>
        <v/>
      </c>
      <c r="AC292" s="45">
        <f t="shared" si="11"/>
        <v>0</v>
      </c>
      <c r="AD292" s="45">
        <f t="shared" si="12"/>
        <v>0</v>
      </c>
      <c r="AE292" s="85">
        <f t="shared" si="13"/>
        <v>23400</v>
      </c>
      <c r="AF292" s="85">
        <f t="shared" si="14"/>
        <v>0</v>
      </c>
      <c r="AG292" s="48"/>
      <c r="AI292" s="45">
        <f t="shared" si="15"/>
        <v>0</v>
      </c>
      <c r="AK292" s="45">
        <f t="shared" si="16"/>
        <v>0</v>
      </c>
    </row>
    <row r="293" spans="2:37" x14ac:dyDescent="0.2">
      <c r="D293" s="121"/>
      <c r="G293" s="139"/>
      <c r="J293" s="2" t="s">
        <v>373</v>
      </c>
      <c r="K293" s="100">
        <v>3500</v>
      </c>
      <c r="L293" s="95" t="s">
        <v>72</v>
      </c>
      <c r="N293" s="45">
        <f t="shared" si="51"/>
        <v>0</v>
      </c>
      <c r="O293" s="123" t="str">
        <f t="shared" si="2"/>
        <v/>
      </c>
      <c r="P293" s="45">
        <f t="shared" si="52"/>
        <v>0</v>
      </c>
      <c r="Q293" s="123" t="str">
        <f>IF(ROUND(N293*P$2,0)&lt;&gt;P293,"E","")</f>
        <v/>
      </c>
      <c r="S293" s="45">
        <f t="shared" si="58"/>
        <v>0</v>
      </c>
      <c r="T293" s="102" t="str">
        <f t="shared" si="581"/>
        <v/>
      </c>
      <c r="W293" s="45">
        <f t="shared" si="54"/>
        <v>0</v>
      </c>
      <c r="X293" s="60" t="str">
        <f t="shared" si="8"/>
        <v/>
      </c>
      <c r="Z293" s="45">
        <f t="shared" si="55"/>
        <v>0</v>
      </c>
      <c r="AB293" s="64" t="str">
        <f t="shared" si="10"/>
        <v/>
      </c>
      <c r="AC293" s="45">
        <f t="shared" si="11"/>
        <v>0</v>
      </c>
      <c r="AD293" s="45">
        <f t="shared" si="12"/>
        <v>0</v>
      </c>
      <c r="AE293" s="85">
        <f t="shared" si="13"/>
        <v>3500</v>
      </c>
      <c r="AF293" s="85">
        <f t="shared" si="14"/>
        <v>0</v>
      </c>
      <c r="AG293" s="48"/>
      <c r="AI293" s="45">
        <f t="shared" si="15"/>
        <v>0</v>
      </c>
      <c r="AK293" s="45">
        <f t="shared" si="16"/>
        <v>0</v>
      </c>
    </row>
    <row r="294" spans="2:37" x14ac:dyDescent="0.2">
      <c r="D294" s="121"/>
      <c r="G294" s="139"/>
      <c r="J294" s="139"/>
      <c r="K294" s="45">
        <f t="shared" si="582"/>
        <v>0</v>
      </c>
      <c r="N294" s="45">
        <f t="shared" si="51"/>
        <v>0</v>
      </c>
      <c r="O294" s="123" t="str">
        <f t="shared" si="2"/>
        <v/>
      </c>
      <c r="P294" s="45">
        <f t="shared" si="52"/>
        <v>0</v>
      </c>
      <c r="Q294" s="123" t="str">
        <f t="shared" si="4"/>
        <v/>
      </c>
      <c r="S294" s="45">
        <f t="shared" si="58"/>
        <v>0</v>
      </c>
      <c r="T294" s="102" t="str">
        <f t="shared" si="581"/>
        <v/>
      </c>
      <c r="W294" s="45">
        <f t="shared" si="54"/>
        <v>0</v>
      </c>
      <c r="X294" s="60" t="str">
        <f t="shared" si="8"/>
        <v/>
      </c>
      <c r="Z294" s="45">
        <f t="shared" si="55"/>
        <v>0</v>
      </c>
      <c r="AB294" s="64" t="str">
        <f t="shared" si="10"/>
        <v/>
      </c>
      <c r="AC294" s="45">
        <f t="shared" si="11"/>
        <v>0</v>
      </c>
      <c r="AD294" s="45">
        <f t="shared" si="12"/>
        <v>0</v>
      </c>
      <c r="AE294" s="85">
        <f t="shared" si="13"/>
        <v>0</v>
      </c>
      <c r="AF294" s="85">
        <f t="shared" si="14"/>
        <v>0</v>
      </c>
      <c r="AG294" s="48"/>
      <c r="AI294" s="45">
        <f t="shared" si="15"/>
        <v>0</v>
      </c>
      <c r="AK294" s="45">
        <f t="shared" si="16"/>
        <v>0</v>
      </c>
    </row>
    <row r="295" spans="2:37" s="156" customFormat="1" ht="15" x14ac:dyDescent="0.25">
      <c r="B295" s="157"/>
      <c r="C295" s="157"/>
      <c r="D295" s="176" t="s">
        <v>410</v>
      </c>
      <c r="E295" s="159"/>
      <c r="F295" s="160"/>
      <c r="G295" s="160"/>
      <c r="H295" s="160"/>
      <c r="I295" s="161"/>
      <c r="J295" s="160"/>
      <c r="K295" s="162"/>
      <c r="L295" s="163"/>
      <c r="M295" s="164"/>
      <c r="N295" s="162"/>
      <c r="O295" s="165"/>
      <c r="P295" s="162"/>
      <c r="Q295" s="165"/>
      <c r="R295" s="166"/>
      <c r="S295" s="162"/>
      <c r="T295" s="167"/>
      <c r="U295" s="162"/>
      <c r="V295" s="168"/>
      <c r="W295" s="162"/>
      <c r="X295" s="167"/>
      <c r="Y295" s="160"/>
      <c r="Z295" s="162"/>
      <c r="AA295" s="159"/>
      <c r="AB295" s="169"/>
      <c r="AC295" s="162"/>
      <c r="AD295" s="162"/>
      <c r="AE295" s="170"/>
      <c r="AF295" s="170"/>
      <c r="AG295" s="171"/>
      <c r="AH295" s="172"/>
      <c r="AI295" s="162"/>
      <c r="AJ295" s="172"/>
      <c r="AK295" s="162"/>
    </row>
    <row r="296" spans="2:37" x14ac:dyDescent="0.2">
      <c r="G296" s="139"/>
      <c r="J296" s="139"/>
      <c r="K296" s="45">
        <f t="shared" si="582"/>
        <v>0</v>
      </c>
      <c r="N296" s="45">
        <f t="shared" si="51"/>
        <v>0</v>
      </c>
      <c r="O296" s="123" t="str">
        <f t="shared" si="2"/>
        <v/>
      </c>
      <c r="P296" s="45">
        <f t="shared" si="52"/>
        <v>0</v>
      </c>
      <c r="Q296" s="123" t="str">
        <f t="shared" si="4"/>
        <v/>
      </c>
      <c r="S296" s="45">
        <f t="shared" si="58"/>
        <v>0</v>
      </c>
      <c r="T296" s="102" t="str">
        <f t="shared" si="581"/>
        <v/>
      </c>
      <c r="W296" s="45">
        <f t="shared" si="54"/>
        <v>0</v>
      </c>
      <c r="X296" s="60" t="str">
        <f t="shared" si="8"/>
        <v/>
      </c>
      <c r="Z296" s="45">
        <f t="shared" si="55"/>
        <v>0</v>
      </c>
      <c r="AB296" s="64" t="str">
        <f t="shared" si="10"/>
        <v/>
      </c>
      <c r="AC296" s="45">
        <f t="shared" si="11"/>
        <v>0</v>
      </c>
      <c r="AD296" s="45">
        <f t="shared" si="12"/>
        <v>0</v>
      </c>
      <c r="AE296" s="85">
        <f t="shared" si="13"/>
        <v>0</v>
      </c>
      <c r="AF296" s="85">
        <f t="shared" si="14"/>
        <v>0</v>
      </c>
      <c r="AG296" s="48"/>
      <c r="AI296" s="45">
        <f t="shared" si="15"/>
        <v>0</v>
      </c>
      <c r="AK296" s="45">
        <f t="shared" si="16"/>
        <v>0</v>
      </c>
    </row>
    <row r="297" spans="2:37" x14ac:dyDescent="0.2">
      <c r="B297" s="55" t="s">
        <v>451</v>
      </c>
      <c r="C297" s="55" t="s">
        <v>189</v>
      </c>
      <c r="D297" s="67" t="s">
        <v>450</v>
      </c>
      <c r="E297" s="87">
        <v>4463</v>
      </c>
      <c r="F297" s="86">
        <v>1</v>
      </c>
      <c r="G297" s="139">
        <v>1</v>
      </c>
      <c r="H297" s="86">
        <v>1</v>
      </c>
      <c r="I297" s="136">
        <v>1.05</v>
      </c>
      <c r="J297" s="139">
        <v>1</v>
      </c>
      <c r="K297" s="45">
        <f t="shared" si="582"/>
        <v>4687</v>
      </c>
      <c r="L297" s="56" t="s">
        <v>71</v>
      </c>
      <c r="N297" s="45">
        <f t="shared" si="51"/>
        <v>0</v>
      </c>
      <c r="O297" s="123" t="str">
        <f t="shared" si="2"/>
        <v/>
      </c>
      <c r="P297" s="45">
        <f t="shared" si="52"/>
        <v>0</v>
      </c>
      <c r="Q297" s="123" t="str">
        <f t="shared" si="4"/>
        <v/>
      </c>
      <c r="R297" s="92">
        <v>2</v>
      </c>
      <c r="S297" s="45">
        <f t="shared" si="58"/>
        <v>9374</v>
      </c>
      <c r="T297" s="102" t="str">
        <f t="shared" si="581"/>
        <v/>
      </c>
      <c r="W297" s="45">
        <f t="shared" si="54"/>
        <v>0</v>
      </c>
      <c r="X297" s="60" t="str">
        <f t="shared" si="8"/>
        <v/>
      </c>
      <c r="Z297" s="45">
        <f t="shared" si="55"/>
        <v>9374</v>
      </c>
      <c r="AB297" s="64" t="str">
        <f t="shared" si="10"/>
        <v/>
      </c>
      <c r="AC297" s="45">
        <f t="shared" si="11"/>
        <v>0</v>
      </c>
      <c r="AD297" s="45">
        <f t="shared" si="12"/>
        <v>9374</v>
      </c>
      <c r="AE297" s="85">
        <f t="shared" si="13"/>
        <v>4687</v>
      </c>
      <c r="AF297" s="85">
        <f t="shared" si="14"/>
        <v>2</v>
      </c>
      <c r="AG297" s="48"/>
      <c r="AI297" s="45">
        <f t="shared" si="15"/>
        <v>0</v>
      </c>
      <c r="AK297" s="45">
        <f t="shared" si="16"/>
        <v>0</v>
      </c>
    </row>
    <row r="298" spans="2:37" x14ac:dyDescent="0.2">
      <c r="B298" s="55" t="s">
        <v>301</v>
      </c>
      <c r="C298" s="55" t="s">
        <v>275</v>
      </c>
      <c r="D298" s="67" t="s">
        <v>366</v>
      </c>
      <c r="E298" s="87">
        <v>8095</v>
      </c>
      <c r="F298" s="86">
        <v>1</v>
      </c>
      <c r="G298" s="139">
        <v>1</v>
      </c>
      <c r="H298" s="86">
        <v>1</v>
      </c>
      <c r="I298" s="136">
        <v>1.05</v>
      </c>
      <c r="J298" s="139">
        <v>1</v>
      </c>
      <c r="K298" s="45">
        <f t="shared" si="582"/>
        <v>8500</v>
      </c>
      <c r="L298" s="56" t="s">
        <v>72</v>
      </c>
      <c r="N298" s="45">
        <f t="shared" si="51"/>
        <v>0</v>
      </c>
      <c r="O298" s="123" t="str">
        <f t="shared" si="2"/>
        <v/>
      </c>
      <c r="P298" s="45">
        <f t="shared" si="52"/>
        <v>0</v>
      </c>
      <c r="Q298" s="123" t="str">
        <f t="shared" si="4"/>
        <v/>
      </c>
      <c r="R298" s="92">
        <v>1</v>
      </c>
      <c r="S298" s="45">
        <f t="shared" si="58"/>
        <v>8500</v>
      </c>
      <c r="T298" s="102" t="str">
        <f t="shared" si="581"/>
        <v/>
      </c>
      <c r="W298" s="45">
        <f t="shared" si="54"/>
        <v>0</v>
      </c>
      <c r="X298" s="60" t="str">
        <f t="shared" si="8"/>
        <v/>
      </c>
      <c r="Z298" s="45">
        <f t="shared" si="55"/>
        <v>8500</v>
      </c>
      <c r="AB298" s="64" t="str">
        <f t="shared" si="10"/>
        <v/>
      </c>
      <c r="AC298" s="45">
        <f t="shared" si="11"/>
        <v>0</v>
      </c>
      <c r="AD298" s="45">
        <f t="shared" si="12"/>
        <v>8500</v>
      </c>
      <c r="AE298" s="85">
        <f t="shared" si="13"/>
        <v>8500</v>
      </c>
      <c r="AF298" s="85">
        <f t="shared" si="14"/>
        <v>1</v>
      </c>
      <c r="AG298" s="48"/>
      <c r="AI298" s="45">
        <f t="shared" si="15"/>
        <v>0</v>
      </c>
      <c r="AK298" s="45">
        <f t="shared" si="16"/>
        <v>0</v>
      </c>
    </row>
    <row r="299" spans="2:37" x14ac:dyDescent="0.2">
      <c r="G299" s="139"/>
      <c r="J299" s="139"/>
      <c r="K299" s="45">
        <f t="shared" si="582"/>
        <v>0</v>
      </c>
      <c r="N299" s="45">
        <f t="shared" si="51"/>
        <v>0</v>
      </c>
      <c r="O299" s="123" t="str">
        <f t="shared" si="2"/>
        <v/>
      </c>
      <c r="P299" s="45">
        <f t="shared" si="52"/>
        <v>0</v>
      </c>
      <c r="Q299" s="123" t="str">
        <f t="shared" si="4"/>
        <v/>
      </c>
      <c r="S299" s="45">
        <f t="shared" si="58"/>
        <v>0</v>
      </c>
      <c r="T299" s="102" t="str">
        <f t="shared" si="581"/>
        <v/>
      </c>
      <c r="W299" s="45">
        <f t="shared" si="54"/>
        <v>0</v>
      </c>
      <c r="X299" s="60" t="str">
        <f t="shared" si="8"/>
        <v/>
      </c>
      <c r="Z299" s="45">
        <f t="shared" si="55"/>
        <v>0</v>
      </c>
      <c r="AB299" s="64" t="str">
        <f t="shared" si="10"/>
        <v/>
      </c>
      <c r="AC299" s="45">
        <f t="shared" si="11"/>
        <v>0</v>
      </c>
      <c r="AD299" s="45">
        <f t="shared" si="12"/>
        <v>0</v>
      </c>
      <c r="AE299" s="85">
        <f t="shared" si="13"/>
        <v>0</v>
      </c>
      <c r="AF299" s="85">
        <f t="shared" si="14"/>
        <v>0</v>
      </c>
      <c r="AG299" s="48"/>
      <c r="AI299" s="45">
        <f t="shared" si="15"/>
        <v>0</v>
      </c>
      <c r="AK299" s="45">
        <f t="shared" si="16"/>
        <v>0</v>
      </c>
    </row>
    <row r="300" spans="2:37" x14ac:dyDescent="0.2">
      <c r="D300" s="121"/>
      <c r="G300" s="139"/>
      <c r="J300" s="139"/>
      <c r="K300" s="45">
        <f t="shared" ref="K300:K304" si="583">ROUNDUP(J300*I300*H300*G300*F300*E300,0)</f>
        <v>0</v>
      </c>
      <c r="N300" s="45">
        <f t="shared" ref="N300:N304" si="584">ROUND(K300*M300,0)</f>
        <v>0</v>
      </c>
      <c r="O300" s="123" t="str">
        <f t="shared" ref="O300:O304" si="585">IF(M300&gt;0,IF(ROUND(K300*M300,0)&lt;&gt;N300,"E",""),"")</f>
        <v/>
      </c>
      <c r="P300" s="45">
        <f t="shared" ref="P300:P304" si="586">ROUND($P$2*N300,0)</f>
        <v>0</v>
      </c>
      <c r="Q300" s="123" t="str">
        <f t="shared" ref="Q300:Q304" si="587">IF(ROUND(N300*P$2,0)&lt;&gt;P300,"E","")</f>
        <v/>
      </c>
      <c r="S300" s="45">
        <f t="shared" ref="S300:S304" si="588">ROUND(K300*R300,0)</f>
        <v>0</v>
      </c>
      <c r="T300" s="102" t="str">
        <f t="shared" ref="T300:T304" si="589">IF(R300&gt;0,IF(ROUND(K300*R300,0)&lt;&gt;S300,"E",""),"")</f>
        <v/>
      </c>
      <c r="W300" s="45">
        <f t="shared" ref="W300:W304" si="590">ROUND(K300*V300,0)</f>
        <v>0</v>
      </c>
      <c r="X300" s="60" t="str">
        <f t="shared" ref="X300:X304" si="591">IF(V300&gt;0,IF(ROUND(K300*V300,0)&lt;&gt;W300,"E",""),"")</f>
        <v/>
      </c>
      <c r="Z300" s="45">
        <f t="shared" ref="Z300:Z304" si="592">ROUND(SUM(P300+S300+U300+W300,0),2)</f>
        <v>0</v>
      </c>
      <c r="AB300" s="64" t="str">
        <f t="shared" ref="AB300:AB304" si="593">IF(ROUND(P300+S300+U300+W300,2)&lt;&gt;Z300,"E","")</f>
        <v/>
      </c>
      <c r="AC300" s="45">
        <f t="shared" ref="AC300:AC304" si="594">IF($Z$2&gt;0,((Z300/$Z$2)*$AC$2),0)</f>
        <v>0</v>
      </c>
      <c r="AD300" s="45">
        <f t="shared" ref="AD300:AD304" si="595">Z300+AC300</f>
        <v>0</v>
      </c>
      <c r="AE300" s="85">
        <f t="shared" ref="AE300:AE304" si="596">K300</f>
        <v>0</v>
      </c>
      <c r="AF300" s="85">
        <f t="shared" ref="AF300:AF304" si="597">IF(AE300&gt;0,AD300/AE300,0)</f>
        <v>0</v>
      </c>
      <c r="AG300" s="48"/>
      <c r="AI300" s="45">
        <f t="shared" ref="AI300:AI304" si="598">ROUND(K300*AH300,0)</f>
        <v>0</v>
      </c>
      <c r="AK300" s="45">
        <f t="shared" ref="AK300:AK304" si="599">ROUND(AI300*AJ300*0.01,0)</f>
        <v>0</v>
      </c>
    </row>
    <row r="301" spans="2:37" x14ac:dyDescent="0.2">
      <c r="G301" s="139"/>
      <c r="J301" s="139"/>
      <c r="K301" s="45">
        <f t="shared" si="583"/>
        <v>0</v>
      </c>
      <c r="N301" s="45">
        <f t="shared" si="584"/>
        <v>0</v>
      </c>
      <c r="O301" s="123" t="str">
        <f t="shared" si="585"/>
        <v/>
      </c>
      <c r="P301" s="45">
        <f t="shared" si="586"/>
        <v>0</v>
      </c>
      <c r="Q301" s="123" t="str">
        <f t="shared" si="587"/>
        <v/>
      </c>
      <c r="S301" s="45">
        <f t="shared" si="588"/>
        <v>0</v>
      </c>
      <c r="T301" s="102" t="str">
        <f t="shared" si="589"/>
        <v/>
      </c>
      <c r="W301" s="45">
        <f t="shared" si="590"/>
        <v>0</v>
      </c>
      <c r="X301" s="60" t="str">
        <f t="shared" si="591"/>
        <v/>
      </c>
      <c r="Z301" s="45">
        <f t="shared" si="592"/>
        <v>0</v>
      </c>
      <c r="AB301" s="64" t="str">
        <f t="shared" si="593"/>
        <v/>
      </c>
      <c r="AC301" s="45">
        <f t="shared" si="594"/>
        <v>0</v>
      </c>
      <c r="AD301" s="45">
        <f t="shared" si="595"/>
        <v>0</v>
      </c>
      <c r="AE301" s="85">
        <f t="shared" si="596"/>
        <v>0</v>
      </c>
      <c r="AF301" s="85">
        <f t="shared" si="597"/>
        <v>0</v>
      </c>
      <c r="AG301" s="48"/>
      <c r="AI301" s="45">
        <f t="shared" si="598"/>
        <v>0</v>
      </c>
      <c r="AK301" s="45">
        <f t="shared" si="599"/>
        <v>0</v>
      </c>
    </row>
    <row r="302" spans="2:37" x14ac:dyDescent="0.2">
      <c r="G302" s="139"/>
      <c r="J302" s="139"/>
      <c r="K302" s="45">
        <f t="shared" si="583"/>
        <v>0</v>
      </c>
      <c r="N302" s="45">
        <f t="shared" si="584"/>
        <v>0</v>
      </c>
      <c r="O302" s="123" t="str">
        <f t="shared" si="585"/>
        <v/>
      </c>
      <c r="P302" s="45">
        <f t="shared" si="586"/>
        <v>0</v>
      </c>
      <c r="Q302" s="123" t="str">
        <f t="shared" si="587"/>
        <v/>
      </c>
      <c r="S302" s="45">
        <f t="shared" si="588"/>
        <v>0</v>
      </c>
      <c r="T302" s="102" t="str">
        <f t="shared" si="589"/>
        <v/>
      </c>
      <c r="W302" s="45">
        <f t="shared" si="590"/>
        <v>0</v>
      </c>
      <c r="X302" s="60" t="str">
        <f t="shared" si="591"/>
        <v/>
      </c>
      <c r="Z302" s="45">
        <f t="shared" si="592"/>
        <v>0</v>
      </c>
      <c r="AB302" s="64" t="str">
        <f t="shared" si="593"/>
        <v/>
      </c>
      <c r="AC302" s="45">
        <f t="shared" si="594"/>
        <v>0</v>
      </c>
      <c r="AD302" s="45">
        <f t="shared" si="595"/>
        <v>0</v>
      </c>
      <c r="AE302" s="85">
        <f t="shared" si="596"/>
        <v>0</v>
      </c>
      <c r="AF302" s="85">
        <f t="shared" si="597"/>
        <v>0</v>
      </c>
      <c r="AG302" s="48"/>
      <c r="AI302" s="45">
        <f t="shared" si="598"/>
        <v>0</v>
      </c>
      <c r="AK302" s="45">
        <f t="shared" si="599"/>
        <v>0</v>
      </c>
    </row>
    <row r="303" spans="2:37" x14ac:dyDescent="0.2">
      <c r="G303" s="139"/>
      <c r="J303" s="139"/>
      <c r="K303" s="45">
        <f t="shared" si="583"/>
        <v>0</v>
      </c>
      <c r="N303" s="45">
        <f t="shared" si="584"/>
        <v>0</v>
      </c>
      <c r="O303" s="123" t="str">
        <f t="shared" si="585"/>
        <v/>
      </c>
      <c r="P303" s="45">
        <f t="shared" si="586"/>
        <v>0</v>
      </c>
      <c r="Q303" s="123" t="str">
        <f t="shared" si="587"/>
        <v/>
      </c>
      <c r="S303" s="45">
        <f t="shared" si="588"/>
        <v>0</v>
      </c>
      <c r="T303" s="102" t="str">
        <f t="shared" si="589"/>
        <v/>
      </c>
      <c r="W303" s="45">
        <f t="shared" si="590"/>
        <v>0</v>
      </c>
      <c r="X303" s="60" t="str">
        <f t="shared" si="591"/>
        <v/>
      </c>
      <c r="Z303" s="45">
        <f t="shared" si="592"/>
        <v>0</v>
      </c>
      <c r="AB303" s="64" t="str">
        <f t="shared" si="593"/>
        <v/>
      </c>
      <c r="AC303" s="45">
        <f t="shared" si="594"/>
        <v>0</v>
      </c>
      <c r="AD303" s="45">
        <f t="shared" si="595"/>
        <v>0</v>
      </c>
      <c r="AE303" s="85">
        <f t="shared" si="596"/>
        <v>0</v>
      </c>
      <c r="AF303" s="85">
        <f t="shared" si="597"/>
        <v>0</v>
      </c>
      <c r="AG303" s="48"/>
      <c r="AI303" s="45">
        <f t="shared" si="598"/>
        <v>0</v>
      </c>
      <c r="AK303" s="45">
        <f t="shared" si="599"/>
        <v>0</v>
      </c>
    </row>
    <row r="304" spans="2:37" x14ac:dyDescent="0.2">
      <c r="G304" s="139"/>
      <c r="J304" s="139"/>
      <c r="K304" s="45">
        <f t="shared" si="583"/>
        <v>0</v>
      </c>
      <c r="N304" s="45">
        <f t="shared" si="584"/>
        <v>0</v>
      </c>
      <c r="O304" s="123" t="str">
        <f t="shared" si="585"/>
        <v/>
      </c>
      <c r="P304" s="45">
        <f t="shared" si="586"/>
        <v>0</v>
      </c>
      <c r="Q304" s="123" t="str">
        <f t="shared" si="587"/>
        <v/>
      </c>
      <c r="S304" s="45">
        <f t="shared" si="588"/>
        <v>0</v>
      </c>
      <c r="T304" s="102" t="str">
        <f t="shared" si="589"/>
        <v/>
      </c>
      <c r="W304" s="45">
        <f t="shared" si="590"/>
        <v>0</v>
      </c>
      <c r="X304" s="60" t="str">
        <f t="shared" si="591"/>
        <v/>
      </c>
      <c r="Z304" s="45">
        <f t="shared" si="592"/>
        <v>0</v>
      </c>
      <c r="AB304" s="64" t="str">
        <f t="shared" si="593"/>
        <v/>
      </c>
      <c r="AC304" s="45">
        <f t="shared" si="594"/>
        <v>0</v>
      </c>
      <c r="AD304" s="45">
        <f t="shared" si="595"/>
        <v>0</v>
      </c>
      <c r="AE304" s="85">
        <f t="shared" si="596"/>
        <v>0</v>
      </c>
      <c r="AF304" s="85">
        <f t="shared" si="597"/>
        <v>0</v>
      </c>
      <c r="AG304" s="48"/>
      <c r="AI304" s="45">
        <f t="shared" si="598"/>
        <v>0</v>
      </c>
      <c r="AK304" s="45">
        <f t="shared" si="599"/>
        <v>0</v>
      </c>
    </row>
    <row r="305" spans="1:37" x14ac:dyDescent="0.2">
      <c r="G305" s="139"/>
      <c r="J305" s="139"/>
      <c r="K305" s="45">
        <f t="shared" si="582"/>
        <v>0</v>
      </c>
      <c r="N305" s="45">
        <f t="shared" si="51"/>
        <v>0</v>
      </c>
      <c r="O305" s="123" t="str">
        <f t="shared" si="2"/>
        <v/>
      </c>
      <c r="P305" s="45">
        <f t="shared" si="52"/>
        <v>0</v>
      </c>
      <c r="Q305" s="123" t="str">
        <f t="shared" si="4"/>
        <v/>
      </c>
      <c r="S305" s="45">
        <f t="shared" si="58"/>
        <v>0</v>
      </c>
      <c r="T305" s="102" t="str">
        <f t="shared" si="581"/>
        <v/>
      </c>
      <c r="W305" s="45">
        <f t="shared" si="54"/>
        <v>0</v>
      </c>
      <c r="X305" s="60" t="str">
        <f t="shared" si="8"/>
        <v/>
      </c>
      <c r="Z305" s="45">
        <f t="shared" si="55"/>
        <v>0</v>
      </c>
      <c r="AB305" s="64" t="str">
        <f t="shared" si="10"/>
        <v/>
      </c>
      <c r="AC305" s="45">
        <f t="shared" si="11"/>
        <v>0</v>
      </c>
      <c r="AD305" s="45">
        <f t="shared" si="12"/>
        <v>0</v>
      </c>
      <c r="AE305" s="85">
        <f t="shared" si="13"/>
        <v>0</v>
      </c>
      <c r="AF305" s="85">
        <f t="shared" si="14"/>
        <v>0</v>
      </c>
      <c r="AG305" s="48"/>
      <c r="AI305" s="45">
        <f t="shared" si="15"/>
        <v>0</v>
      </c>
      <c r="AK305" s="45">
        <f t="shared" si="16"/>
        <v>0</v>
      </c>
    </row>
    <row r="306" spans="1:37" x14ac:dyDescent="0.2">
      <c r="G306" s="139"/>
      <c r="J306" s="139"/>
      <c r="K306" s="45">
        <f t="shared" si="582"/>
        <v>0</v>
      </c>
      <c r="N306" s="45">
        <f t="shared" si="51"/>
        <v>0</v>
      </c>
      <c r="O306" s="123" t="str">
        <f t="shared" si="2"/>
        <v/>
      </c>
      <c r="P306" s="45">
        <f t="shared" si="52"/>
        <v>0</v>
      </c>
      <c r="Q306" s="123" t="str">
        <f t="shared" si="4"/>
        <v/>
      </c>
      <c r="S306" s="45">
        <f t="shared" si="58"/>
        <v>0</v>
      </c>
      <c r="T306" s="102" t="str">
        <f t="shared" si="581"/>
        <v/>
      </c>
      <c r="W306" s="45">
        <f t="shared" si="54"/>
        <v>0</v>
      </c>
      <c r="X306" s="60" t="str">
        <f t="shared" si="8"/>
        <v/>
      </c>
      <c r="Z306" s="45">
        <f t="shared" si="55"/>
        <v>0</v>
      </c>
      <c r="AB306" s="64" t="str">
        <f t="shared" si="10"/>
        <v/>
      </c>
      <c r="AC306" s="45">
        <f t="shared" si="11"/>
        <v>0</v>
      </c>
      <c r="AD306" s="45">
        <f t="shared" si="12"/>
        <v>0</v>
      </c>
      <c r="AE306" s="85">
        <f t="shared" si="13"/>
        <v>0</v>
      </c>
      <c r="AF306" s="85">
        <f t="shared" si="14"/>
        <v>0</v>
      </c>
      <c r="AG306" s="48"/>
      <c r="AI306" s="45">
        <f t="shared" si="15"/>
        <v>0</v>
      </c>
      <c r="AK306" s="45">
        <f t="shared" si="16"/>
        <v>0</v>
      </c>
    </row>
    <row r="307" spans="1:37" ht="13.5" thickBot="1" x14ac:dyDescent="0.25">
      <c r="A307" s="82"/>
      <c r="B307" s="108"/>
      <c r="C307" s="108"/>
      <c r="D307" s="82"/>
      <c r="E307" s="113"/>
      <c r="F307" s="109"/>
      <c r="G307" s="109"/>
      <c r="H307" s="109"/>
      <c r="I307" s="138"/>
      <c r="J307" s="109"/>
      <c r="K307" s="117"/>
      <c r="L307" s="126"/>
      <c r="M307" s="127"/>
      <c r="N307" s="117"/>
      <c r="O307" s="59"/>
      <c r="P307" s="117"/>
      <c r="Q307" s="59"/>
      <c r="R307" s="115"/>
      <c r="S307" s="117"/>
      <c r="T307" s="61"/>
      <c r="U307" s="117"/>
      <c r="V307" s="128"/>
      <c r="W307" s="117"/>
      <c r="X307" s="61"/>
      <c r="Y307" s="109"/>
      <c r="Z307" s="117"/>
      <c r="AA307" s="113"/>
      <c r="AB307" s="65"/>
      <c r="AC307" s="117"/>
      <c r="AD307" s="117"/>
      <c r="AE307" s="125"/>
      <c r="AF307" s="125"/>
      <c r="AG307" s="129"/>
      <c r="AH307" s="116"/>
      <c r="AI307" s="117"/>
      <c r="AJ307" s="116"/>
      <c r="AK307" s="117"/>
    </row>
    <row r="308" spans="1:37" ht="13.5" thickTop="1" x14ac:dyDescent="0.2"/>
    <row r="309" spans="1:37" x14ac:dyDescent="0.2">
      <c r="D309" s="67" t="s">
        <v>1</v>
      </c>
      <c r="N309" s="45">
        <f>SUM(N3:N307)</f>
        <v>0</v>
      </c>
      <c r="O309" s="60"/>
      <c r="P309" s="45">
        <f>SUM(P3:P307)</f>
        <v>0</v>
      </c>
      <c r="Q309" s="60"/>
      <c r="S309" s="45">
        <f>SUM(S3:S307)</f>
        <v>368953.31819544075</v>
      </c>
      <c r="U309" s="45">
        <f>SUM(U3:U307)</f>
        <v>0</v>
      </c>
      <c r="V309" s="105"/>
      <c r="W309" s="45">
        <f>SUM(W3:W307)</f>
        <v>0</v>
      </c>
      <c r="Z309" s="45">
        <f>SUM(Z3:Z307)</f>
        <v>368935</v>
      </c>
      <c r="AI309" s="47">
        <f>SUM(AI3:AI307)</f>
        <v>0</v>
      </c>
      <c r="AK309" s="47">
        <f>SUM(AK3:AK307)</f>
        <v>0</v>
      </c>
    </row>
    <row r="310" spans="1:37" x14ac:dyDescent="0.2">
      <c r="N310" s="84"/>
      <c r="P310" s="39"/>
    </row>
    <row r="311" spans="1:37" x14ac:dyDescent="0.2">
      <c r="E311" s="149"/>
      <c r="F311" s="139"/>
      <c r="G311" s="139"/>
      <c r="H311" s="139"/>
      <c r="I311" s="140"/>
      <c r="J311" s="139"/>
      <c r="M311" s="43"/>
      <c r="N311" s="84"/>
      <c r="P311" s="39"/>
      <c r="Y311" s="87"/>
      <c r="AI311" s="130"/>
      <c r="AJ311" s="40" t="s">
        <v>36</v>
      </c>
      <c r="AK311" s="49">
        <f>AK309*AI311</f>
        <v>0</v>
      </c>
    </row>
    <row r="312" spans="1:37" x14ac:dyDescent="0.2">
      <c r="M312" s="43"/>
      <c r="N312" s="45"/>
      <c r="S312" s="45" t="s">
        <v>2</v>
      </c>
      <c r="U312" s="48" t="str">
        <f>IF((Z309&lt;&gt;SUM(P309+S309+U309+W309)),"ERROR","OK")</f>
        <v>ERROR</v>
      </c>
    </row>
    <row r="313" spans="1:37" x14ac:dyDescent="0.2">
      <c r="B313" s="147"/>
      <c r="P313" s="48"/>
      <c r="AK313" s="45">
        <f>SUM(AK309:AK311)</f>
        <v>0</v>
      </c>
    </row>
    <row r="314" spans="1:37" x14ac:dyDescent="0.2">
      <c r="M314" s="43" t="s">
        <v>17</v>
      </c>
      <c r="N314" s="84">
        <f>SUM(N309)</f>
        <v>0</v>
      </c>
      <c r="P314" s="51"/>
    </row>
    <row r="315" spans="1:37" x14ac:dyDescent="0.2">
      <c r="M315" s="43" t="s">
        <v>18</v>
      </c>
      <c r="N315" s="49">
        <v>0</v>
      </c>
      <c r="W315" s="45" t="s">
        <v>33</v>
      </c>
      <c r="Z315" s="49"/>
    </row>
    <row r="317" spans="1:37" x14ac:dyDescent="0.2">
      <c r="D317" s="48"/>
      <c r="M317" s="43" t="s">
        <v>19</v>
      </c>
      <c r="N317" s="50" t="str">
        <f>IF(N315&gt;0,N314/N315,"")</f>
        <v/>
      </c>
      <c r="W317" s="45" t="s">
        <v>16</v>
      </c>
      <c r="Z317" s="45">
        <f>SUM(Z309:Z315)</f>
        <v>368935</v>
      </c>
    </row>
    <row r="319" spans="1:37" x14ac:dyDescent="0.2">
      <c r="D319" s="48"/>
      <c r="K319" s="154"/>
      <c r="W319" s="45" t="s">
        <v>85</v>
      </c>
      <c r="Y319" s="104">
        <v>3.95E-2</v>
      </c>
      <c r="Z319" s="45">
        <f>ROUND(Z317*Y319,0)</f>
        <v>14573</v>
      </c>
    </row>
    <row r="320" spans="1:37" x14ac:dyDescent="0.2">
      <c r="W320" s="67"/>
    </row>
    <row r="321" spans="4:26" x14ac:dyDescent="0.2">
      <c r="D321" s="48"/>
      <c r="M321" s="43" t="s">
        <v>81</v>
      </c>
      <c r="N321" s="133" t="e">
        <f>Z327/N315</f>
        <v>#DIV/0!</v>
      </c>
      <c r="W321" s="45" t="s">
        <v>34</v>
      </c>
    </row>
    <row r="322" spans="4:26" x14ac:dyDescent="0.2">
      <c r="W322" s="67"/>
    </row>
    <row r="323" spans="4:26" x14ac:dyDescent="0.2">
      <c r="W323" s="48" t="s">
        <v>151</v>
      </c>
      <c r="Y323" s="104"/>
      <c r="Z323" s="45">
        <f>ROUND((Z317+Z319)*Y323,0)</f>
        <v>0</v>
      </c>
    </row>
    <row r="324" spans="4:26" x14ac:dyDescent="0.2">
      <c r="W324" s="48"/>
    </row>
    <row r="325" spans="4:26" x14ac:dyDescent="0.2">
      <c r="W325" s="45" t="s">
        <v>90</v>
      </c>
      <c r="Z325" s="49"/>
    </row>
    <row r="326" spans="4:26" x14ac:dyDescent="0.2">
      <c r="W326" s="67"/>
    </row>
    <row r="327" spans="4:26" x14ac:dyDescent="0.2">
      <c r="W327" s="45" t="s">
        <v>35</v>
      </c>
      <c r="Z327" s="49">
        <f>Z317+Z319+Z321+Z323+Z325</f>
        <v>383508</v>
      </c>
    </row>
    <row r="328" spans="4:26" x14ac:dyDescent="0.2">
      <c r="W328" s="67"/>
    </row>
    <row r="329" spans="4:26" x14ac:dyDescent="0.2">
      <c r="W329" s="48"/>
    </row>
    <row r="330" spans="4:26" x14ac:dyDescent="0.2">
      <c r="W330" s="67"/>
    </row>
    <row r="335" spans="4:26" x14ac:dyDescent="0.2">
      <c r="D335" s="2" t="s">
        <v>42</v>
      </c>
      <c r="K335" s="134"/>
    </row>
    <row r="336" spans="4:26" x14ac:dyDescent="0.2">
      <c r="D336" s="2" t="s">
        <v>27</v>
      </c>
      <c r="K336" s="135"/>
    </row>
    <row r="337" spans="4:11" x14ac:dyDescent="0.2">
      <c r="D337" s="2" t="s">
        <v>28</v>
      </c>
      <c r="K337" s="134">
        <f>SUM(K335:K336)</f>
        <v>0</v>
      </c>
    </row>
    <row r="340" spans="4:11" x14ac:dyDescent="0.2">
      <c r="D340" s="2" t="s">
        <v>24</v>
      </c>
      <c r="K340" s="134"/>
    </row>
    <row r="341" spans="4:11" x14ac:dyDescent="0.2">
      <c r="D341" s="2" t="s">
        <v>43</v>
      </c>
      <c r="K341" s="134"/>
    </row>
    <row r="342" spans="4:11" x14ac:dyDescent="0.2">
      <c r="D342" s="2" t="s">
        <v>29</v>
      </c>
      <c r="K342" s="135">
        <f>K337</f>
        <v>0</v>
      </c>
    </row>
    <row r="343" spans="4:11" x14ac:dyDescent="0.2">
      <c r="D343" s="2" t="s">
        <v>30</v>
      </c>
      <c r="K343" s="134">
        <f>K340-K341-K342</f>
        <v>0</v>
      </c>
    </row>
  </sheetData>
  <sortState ref="A124:AK157">
    <sortCondition ref="B124:B157"/>
    <sortCondition ref="C124:C157"/>
  </sortState>
  <phoneticPr fontId="4" type="noConversion"/>
  <printOptions gridLines="1"/>
  <pageMargins left="0.23" right="0.17" top="0.75" bottom="0.5" header="0.32" footer="0.25"/>
  <pageSetup paperSize="17" scale="67" fitToHeight="0" orientation="landscape" r:id="rId1"/>
  <headerFooter alignWithMargins="0">
    <oddHeader>&amp;L&amp;G
NAME:&amp;C
ESTIMATE NO.&amp;R
REV NO.___ 
ESTIMATE DATE:</oddHeader>
    <oddFooter>&amp;L
&amp;Z&amp;F&amp;C&amp;P of &amp;N &amp;R
Revised: 5/24/18
Reviewed: 9/10/20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tabColor theme="9" tint="0.59999389629810485"/>
    <pageSetUpPr fitToPage="1"/>
  </sheetPr>
  <dimension ref="A1:AJ63"/>
  <sheetViews>
    <sheetView zoomScaleNormal="100" workbookViewId="0">
      <pane ySplit="3" topLeftCell="A4" activePane="bottomLeft" state="frozen"/>
      <selection activeCell="J16" sqref="J16"/>
      <selection pane="bottomLeft" activeCell="D7" sqref="D7"/>
    </sheetView>
  </sheetViews>
  <sheetFormatPr defaultColWidth="9.140625" defaultRowHeight="12.75" x14ac:dyDescent="0.2"/>
  <cols>
    <col min="1" max="1" width="8.5703125" style="55" customWidth="1"/>
    <col min="2" max="2" width="9.28515625" style="55" customWidth="1"/>
    <col min="3" max="3" width="53.5703125" style="67" customWidth="1"/>
    <col min="4" max="4" width="11.7109375" style="86" customWidth="1"/>
    <col min="5" max="5" width="11.28515625" style="86" customWidth="1"/>
    <col min="6" max="6" width="10.5703125" style="86" customWidth="1"/>
    <col min="7" max="7" width="11.42578125" style="86" customWidth="1"/>
    <col min="8" max="8" width="8.7109375" style="136" customWidth="1"/>
    <col min="9" max="9" width="9.7109375" style="86" customWidth="1"/>
    <col min="10" max="10" width="11.28515625" style="85" customWidth="1"/>
    <col min="11" max="11" width="6.85546875" style="56" customWidth="1"/>
    <col min="12" max="12" width="11.7109375" style="46" customWidth="1"/>
    <col min="13" max="13" width="11.85546875" style="47" customWidth="1"/>
    <col min="14" max="14" width="2.28515625" style="58" customWidth="1"/>
    <col min="15" max="15" width="13.140625" style="45" customWidth="1"/>
    <col min="16" max="16" width="2.28515625" style="58" customWidth="1"/>
    <col min="17" max="17" width="12.42578125" style="92" customWidth="1"/>
    <col min="18" max="18" width="13.5703125" style="45" customWidth="1"/>
    <col min="19" max="19" width="2.28515625" style="60" customWidth="1"/>
    <col min="20" max="20" width="14.5703125" style="45" customWidth="1"/>
    <col min="21" max="21" width="10.42578125" style="53" customWidth="1"/>
    <col min="22" max="22" width="9.5703125" style="45" customWidth="1"/>
    <col min="23" max="23" width="2.28515625" style="60" customWidth="1"/>
    <col min="24" max="24" width="7.42578125" style="86" customWidth="1"/>
    <col min="25" max="25" width="16.42578125" style="45" customWidth="1"/>
    <col min="26" max="26" width="6.85546875" style="87" customWidth="1"/>
    <col min="27" max="27" width="2.28515625" style="62" customWidth="1"/>
    <col min="28" max="28" width="16.28515625" style="105" hidden="1" customWidth="1"/>
    <col min="29" max="29" width="14.5703125" style="105" hidden="1" customWidth="1"/>
    <col min="30" max="30" width="14.5703125" style="67" hidden="1" customWidth="1"/>
    <col min="31" max="31" width="12.5703125" style="92" hidden="1" customWidth="1"/>
    <col min="32" max="32" width="14.5703125" style="67" hidden="1" customWidth="1"/>
    <col min="33" max="33" width="14.42578125" style="90" hidden="1" customWidth="1"/>
    <col min="34" max="34" width="14.42578125" style="45" hidden="1" customWidth="1"/>
    <col min="35" max="35" width="16" style="90" hidden="1" customWidth="1"/>
    <col min="36" max="36" width="14.42578125" style="45" hidden="1" customWidth="1"/>
    <col min="37" max="16384" width="9.140625" style="67"/>
  </cols>
  <sheetData>
    <row r="1" spans="1:36" x14ac:dyDescent="0.2">
      <c r="D1" s="101"/>
      <c r="E1" s="101"/>
      <c r="F1" s="101"/>
      <c r="Y1" s="87" t="s">
        <v>31</v>
      </c>
      <c r="Z1" s="87" t="s">
        <v>38</v>
      </c>
    </row>
    <row r="2" spans="1:36" x14ac:dyDescent="0.2">
      <c r="L2" s="43"/>
      <c r="O2" s="106">
        <v>75</v>
      </c>
      <c r="Q2" s="85"/>
      <c r="U2" s="90"/>
      <c r="X2" s="86" t="s">
        <v>41</v>
      </c>
      <c r="Y2" s="107">
        <f>$J63</f>
        <v>0</v>
      </c>
      <c r="Z2" s="87" t="s">
        <v>39</v>
      </c>
      <c r="AB2" s="107">
        <f>$J57</f>
        <v>0</v>
      </c>
    </row>
    <row r="3" spans="1:36" ht="26.25" thickBot="1" x14ac:dyDescent="0.25">
      <c r="A3" s="108" t="s">
        <v>158</v>
      </c>
      <c r="B3" s="108" t="s">
        <v>159</v>
      </c>
      <c r="C3" s="109" t="s">
        <v>4</v>
      </c>
      <c r="D3" s="137" t="s">
        <v>152</v>
      </c>
      <c r="E3" s="109" t="s">
        <v>153</v>
      </c>
      <c r="F3" s="109" t="s">
        <v>154</v>
      </c>
      <c r="G3" s="109" t="s">
        <v>155</v>
      </c>
      <c r="H3" s="138" t="s">
        <v>156</v>
      </c>
      <c r="I3" s="109" t="s">
        <v>157</v>
      </c>
      <c r="J3" s="110" t="s">
        <v>5</v>
      </c>
      <c r="K3" s="109" t="s">
        <v>0</v>
      </c>
      <c r="L3" s="111" t="s">
        <v>6</v>
      </c>
      <c r="M3" s="112" t="s">
        <v>7</v>
      </c>
      <c r="N3" s="59"/>
      <c r="O3" s="113" t="s">
        <v>21</v>
      </c>
      <c r="P3" s="59"/>
      <c r="Q3" s="110" t="s">
        <v>8</v>
      </c>
      <c r="R3" s="113" t="s">
        <v>9</v>
      </c>
      <c r="S3" s="61"/>
      <c r="T3" s="113" t="s">
        <v>10</v>
      </c>
      <c r="U3" s="68" t="s">
        <v>160</v>
      </c>
      <c r="V3" s="113" t="s">
        <v>161</v>
      </c>
      <c r="W3" s="61"/>
      <c r="X3" s="114" t="s">
        <v>37</v>
      </c>
      <c r="Y3" s="113" t="s">
        <v>23</v>
      </c>
      <c r="Z3" s="113" t="s">
        <v>40</v>
      </c>
      <c r="AA3" s="63"/>
      <c r="AB3" s="113" t="s">
        <v>22</v>
      </c>
      <c r="AC3" s="30" t="s">
        <v>24</v>
      </c>
      <c r="AD3" s="82" t="s">
        <v>25</v>
      </c>
      <c r="AE3" s="115" t="s">
        <v>26</v>
      </c>
      <c r="AF3" s="82" t="s">
        <v>83</v>
      </c>
      <c r="AG3" s="116" t="s">
        <v>12</v>
      </c>
      <c r="AH3" s="117" t="s">
        <v>13</v>
      </c>
      <c r="AI3" s="116" t="s">
        <v>14</v>
      </c>
      <c r="AJ3" s="117" t="s">
        <v>15</v>
      </c>
    </row>
    <row r="4" spans="1:36" ht="13.5" thickTop="1" x14ac:dyDescent="0.2">
      <c r="M4" s="57" t="s">
        <v>32</v>
      </c>
      <c r="N4" s="118" t="str">
        <f t="shared" ref="N4:N26" si="0">IF(L4&gt;0,IF(ROUND(J4*L4,0)&lt;&gt;M4,"E",""),"")</f>
        <v/>
      </c>
      <c r="O4" s="57" t="s">
        <v>32</v>
      </c>
      <c r="P4" s="118" t="str">
        <f t="shared" ref="P4:P26" si="1">IF(ROUND(M4*O$2,0)&lt;&gt;O4,"E","")</f>
        <v/>
      </c>
      <c r="R4" s="57" t="s">
        <v>32</v>
      </c>
      <c r="S4" s="119" t="str">
        <f t="shared" ref="S4:S9" si="2">IF(Q4&gt;0,IF(ROUND(J4*Q4,0)&lt;&gt;R4,"E",""),"")</f>
        <v/>
      </c>
      <c r="V4" s="57" t="s">
        <v>32</v>
      </c>
      <c r="W4" s="119" t="str">
        <f t="shared" ref="W4:W26" si="3">IF(U4&gt;0,IF(ROUND(J4*U4,0)&lt;&gt;V4,"E",""),"")</f>
        <v/>
      </c>
      <c r="Y4" s="57" t="s">
        <v>32</v>
      </c>
      <c r="AA4" s="120" t="str">
        <f t="shared" ref="AA4:AA26" si="4">IF(ROUND(O4+R4+T4+V4,2)&lt;&gt;Y4,"E","")</f>
        <v/>
      </c>
      <c r="AB4" s="45">
        <f t="shared" ref="AB4:AB26" si="5">IF($Y$2&gt;0,((Y4/$Y$2)*$AB$2),0)</f>
        <v>0</v>
      </c>
      <c r="AC4" s="45">
        <f t="shared" ref="AC4:AC26" si="6">Y4+AB4</f>
        <v>0</v>
      </c>
      <c r="AD4" s="85">
        <f t="shared" ref="AD4:AD26" si="7">J4</f>
        <v>0</v>
      </c>
      <c r="AE4" s="85">
        <f t="shared" ref="AE4:AE26" si="8">IF(AD4&gt;0,AC4/AD4,0)</f>
        <v>0</v>
      </c>
      <c r="AF4" s="48"/>
      <c r="AH4" s="45">
        <f t="shared" ref="AH4:AH26" si="9">ROUND(J4*AG4,0)</f>
        <v>0</v>
      </c>
      <c r="AJ4" s="45">
        <f t="shared" ref="AJ4:AJ26" si="10">ROUND(AH4*AI4*0.01,0)</f>
        <v>0</v>
      </c>
    </row>
    <row r="5" spans="1:36" x14ac:dyDescent="0.2">
      <c r="M5" s="57" t="s">
        <v>32</v>
      </c>
      <c r="N5" s="118" t="str">
        <f t="shared" si="0"/>
        <v/>
      </c>
      <c r="O5" s="57" t="s">
        <v>32</v>
      </c>
      <c r="P5" s="118" t="str">
        <f t="shared" si="1"/>
        <v/>
      </c>
      <c r="R5" s="57" t="s">
        <v>32</v>
      </c>
      <c r="S5" s="119" t="str">
        <f t="shared" si="2"/>
        <v/>
      </c>
      <c r="V5" s="57" t="s">
        <v>32</v>
      </c>
      <c r="W5" s="119" t="str">
        <f t="shared" si="3"/>
        <v/>
      </c>
      <c r="Y5" s="57" t="s">
        <v>32</v>
      </c>
      <c r="AA5" s="120" t="str">
        <f t="shared" si="4"/>
        <v/>
      </c>
      <c r="AB5" s="45">
        <f t="shared" si="5"/>
        <v>0</v>
      </c>
      <c r="AC5" s="45">
        <f t="shared" si="6"/>
        <v>0</v>
      </c>
      <c r="AD5" s="85">
        <f t="shared" si="7"/>
        <v>0</v>
      </c>
      <c r="AE5" s="85">
        <f t="shared" si="8"/>
        <v>0</v>
      </c>
      <c r="AF5" s="48"/>
      <c r="AH5" s="45">
        <f t="shared" si="9"/>
        <v>0</v>
      </c>
      <c r="AJ5" s="45">
        <f t="shared" si="10"/>
        <v>0</v>
      </c>
    </row>
    <row r="6" spans="1:36" x14ac:dyDescent="0.2">
      <c r="C6" s="67" t="s">
        <v>580</v>
      </c>
      <c r="D6" s="139"/>
      <c r="E6" s="141"/>
      <c r="F6" s="139"/>
      <c r="G6" s="139"/>
      <c r="H6" s="140"/>
      <c r="I6" s="139"/>
      <c r="J6" s="85">
        <f>ROUNDUP(I6*H6*G6*F6*E6*D6,0)</f>
        <v>0</v>
      </c>
      <c r="M6" s="45">
        <f t="shared" ref="M6:M26" si="11">ROUND(J6*L6,0)</f>
        <v>0</v>
      </c>
      <c r="N6" s="58" t="str">
        <f t="shared" si="0"/>
        <v/>
      </c>
      <c r="O6" s="45">
        <f t="shared" ref="O6:O26" si="12">ROUND($O$2*M6,0)</f>
        <v>0</v>
      </c>
      <c r="P6" s="58" t="str">
        <f t="shared" si="1"/>
        <v/>
      </c>
      <c r="R6" s="45">
        <f t="shared" ref="R6:R26" si="13">ROUND(J6*Q6,0)</f>
        <v>0</v>
      </c>
      <c r="S6" s="60" t="str">
        <f t="shared" si="2"/>
        <v/>
      </c>
      <c r="V6" s="45">
        <f t="shared" ref="V6:V26" si="14">ROUND(J6*U6,0)</f>
        <v>0</v>
      </c>
      <c r="W6" s="60" t="str">
        <f t="shared" si="3"/>
        <v/>
      </c>
      <c r="Y6" s="45">
        <f t="shared" ref="Y6:Y26" si="15">ROUND(SUM(O6+R6+T6+V6,0),2)</f>
        <v>0</v>
      </c>
      <c r="AA6" s="64" t="str">
        <f t="shared" si="4"/>
        <v/>
      </c>
      <c r="AB6" s="45">
        <f t="shared" si="5"/>
        <v>0</v>
      </c>
      <c r="AC6" s="45">
        <f t="shared" si="6"/>
        <v>0</v>
      </c>
      <c r="AD6" s="85">
        <f t="shared" si="7"/>
        <v>0</v>
      </c>
      <c r="AE6" s="85">
        <f t="shared" si="8"/>
        <v>0</v>
      </c>
      <c r="AF6" s="48"/>
      <c r="AH6" s="45">
        <f t="shared" si="9"/>
        <v>0</v>
      </c>
      <c r="AJ6" s="45">
        <f t="shared" si="10"/>
        <v>0</v>
      </c>
    </row>
    <row r="7" spans="1:36" x14ac:dyDescent="0.2">
      <c r="C7" s="151" t="s">
        <v>551</v>
      </c>
      <c r="D7" s="139">
        <v>36</v>
      </c>
      <c r="E7" s="86">
        <v>1</v>
      </c>
      <c r="F7" s="139">
        <v>1</v>
      </c>
      <c r="G7" s="86">
        <v>373</v>
      </c>
      <c r="H7" s="136">
        <v>1.05</v>
      </c>
      <c r="I7" s="139">
        <v>1</v>
      </c>
      <c r="J7" s="85">
        <f t="shared" ref="J7:J26" si="16">ROUNDUP(I7*H7*G7*F7*E7*D7,0)</f>
        <v>14100</v>
      </c>
      <c r="K7" s="56" t="s">
        <v>71</v>
      </c>
      <c r="M7" s="45">
        <f t="shared" si="11"/>
        <v>0</v>
      </c>
      <c r="N7" s="58" t="str">
        <f t="shared" si="0"/>
        <v/>
      </c>
      <c r="O7" s="45">
        <f t="shared" si="12"/>
        <v>0</v>
      </c>
      <c r="P7" s="58" t="str">
        <f t="shared" si="1"/>
        <v/>
      </c>
      <c r="R7" s="45">
        <f t="shared" si="13"/>
        <v>0</v>
      </c>
      <c r="S7" s="60" t="str">
        <f t="shared" si="2"/>
        <v/>
      </c>
      <c r="V7" s="45">
        <f t="shared" si="14"/>
        <v>0</v>
      </c>
      <c r="W7" s="60" t="str">
        <f t="shared" si="3"/>
        <v/>
      </c>
      <c r="Y7" s="45">
        <f t="shared" si="15"/>
        <v>0</v>
      </c>
      <c r="AA7" s="64" t="str">
        <f t="shared" si="4"/>
        <v/>
      </c>
      <c r="AB7" s="45">
        <f t="shared" si="5"/>
        <v>0</v>
      </c>
      <c r="AC7" s="45">
        <f t="shared" si="6"/>
        <v>0</v>
      </c>
      <c r="AD7" s="85">
        <f t="shared" si="7"/>
        <v>14100</v>
      </c>
      <c r="AE7" s="85">
        <f t="shared" si="8"/>
        <v>0</v>
      </c>
      <c r="AF7" s="48"/>
      <c r="AH7" s="45">
        <f t="shared" si="9"/>
        <v>0</v>
      </c>
      <c r="AJ7" s="45">
        <f t="shared" si="10"/>
        <v>0</v>
      </c>
    </row>
    <row r="8" spans="1:36" x14ac:dyDescent="0.2">
      <c r="C8" s="151" t="s">
        <v>552</v>
      </c>
      <c r="D8" s="139">
        <v>6</v>
      </c>
      <c r="E8" s="86">
        <v>1</v>
      </c>
      <c r="F8" s="139">
        <v>1</v>
      </c>
      <c r="G8" s="86">
        <v>94</v>
      </c>
      <c r="H8" s="136">
        <v>1.05</v>
      </c>
      <c r="I8" s="139">
        <v>1</v>
      </c>
      <c r="J8" s="85">
        <f t="shared" si="16"/>
        <v>593</v>
      </c>
      <c r="K8" s="56" t="s">
        <v>71</v>
      </c>
      <c r="M8" s="45">
        <f t="shared" si="11"/>
        <v>0</v>
      </c>
      <c r="N8" s="58" t="str">
        <f t="shared" si="0"/>
        <v/>
      </c>
      <c r="O8" s="45">
        <f t="shared" si="12"/>
        <v>0</v>
      </c>
      <c r="P8" s="58" t="str">
        <f t="shared" si="1"/>
        <v/>
      </c>
      <c r="R8" s="45">
        <f t="shared" si="13"/>
        <v>0</v>
      </c>
      <c r="S8" s="60" t="str">
        <f t="shared" si="2"/>
        <v/>
      </c>
      <c r="V8" s="45">
        <f t="shared" si="14"/>
        <v>0</v>
      </c>
      <c r="W8" s="60" t="str">
        <f t="shared" si="3"/>
        <v/>
      </c>
      <c r="Y8" s="45">
        <f t="shared" si="15"/>
        <v>0</v>
      </c>
      <c r="AA8" s="64" t="str">
        <f t="shared" si="4"/>
        <v/>
      </c>
      <c r="AB8" s="45">
        <f t="shared" si="5"/>
        <v>0</v>
      </c>
      <c r="AC8" s="45">
        <f t="shared" si="6"/>
        <v>0</v>
      </c>
      <c r="AD8" s="85">
        <f t="shared" si="7"/>
        <v>593</v>
      </c>
      <c r="AE8" s="85">
        <f t="shared" si="8"/>
        <v>0</v>
      </c>
      <c r="AF8" s="48"/>
      <c r="AH8" s="45">
        <f t="shared" si="9"/>
        <v>0</v>
      </c>
      <c r="AJ8" s="45">
        <f t="shared" si="10"/>
        <v>0</v>
      </c>
    </row>
    <row r="9" spans="1:36" x14ac:dyDescent="0.2">
      <c r="C9" s="121"/>
      <c r="F9" s="139"/>
      <c r="I9" s="139"/>
      <c r="J9" s="85">
        <f t="shared" si="16"/>
        <v>0</v>
      </c>
      <c r="M9" s="45">
        <f t="shared" si="11"/>
        <v>0</v>
      </c>
      <c r="N9" s="58" t="str">
        <f t="shared" si="0"/>
        <v/>
      </c>
      <c r="O9" s="45">
        <f t="shared" si="12"/>
        <v>0</v>
      </c>
      <c r="P9" s="58" t="str">
        <f t="shared" si="1"/>
        <v/>
      </c>
      <c r="R9" s="45">
        <f t="shared" si="13"/>
        <v>0</v>
      </c>
      <c r="S9" s="60" t="str">
        <f t="shared" si="2"/>
        <v/>
      </c>
      <c r="V9" s="45">
        <f t="shared" si="14"/>
        <v>0</v>
      </c>
      <c r="W9" s="60" t="str">
        <f t="shared" si="3"/>
        <v/>
      </c>
      <c r="Y9" s="45">
        <f t="shared" si="15"/>
        <v>0</v>
      </c>
      <c r="AA9" s="64" t="str">
        <f t="shared" si="4"/>
        <v/>
      </c>
      <c r="AB9" s="45">
        <f t="shared" si="5"/>
        <v>0</v>
      </c>
      <c r="AC9" s="45">
        <f t="shared" si="6"/>
        <v>0</v>
      </c>
      <c r="AD9" s="85">
        <f t="shared" si="7"/>
        <v>0</v>
      </c>
      <c r="AE9" s="85">
        <f t="shared" si="8"/>
        <v>0</v>
      </c>
      <c r="AF9" s="48"/>
      <c r="AH9" s="45">
        <f t="shared" si="9"/>
        <v>0</v>
      </c>
      <c r="AJ9" s="45">
        <f t="shared" si="10"/>
        <v>0</v>
      </c>
    </row>
    <row r="10" spans="1:36" x14ac:dyDescent="0.2">
      <c r="C10" s="121"/>
      <c r="F10" s="139"/>
      <c r="I10" s="146" t="s">
        <v>24</v>
      </c>
      <c r="J10" s="96">
        <f>SUM(J6:J9)</f>
        <v>14693</v>
      </c>
      <c r="K10" s="95" t="s">
        <v>71</v>
      </c>
      <c r="M10" s="45">
        <f t="shared" si="11"/>
        <v>0</v>
      </c>
      <c r="N10" s="58" t="str">
        <f t="shared" si="0"/>
        <v/>
      </c>
      <c r="O10" s="45">
        <f t="shared" si="12"/>
        <v>0</v>
      </c>
      <c r="R10" s="45">
        <f t="shared" si="13"/>
        <v>0</v>
      </c>
      <c r="V10" s="45">
        <f t="shared" si="14"/>
        <v>0</v>
      </c>
      <c r="W10" s="60" t="str">
        <f t="shared" si="3"/>
        <v/>
      </c>
      <c r="Y10" s="45">
        <f t="shared" si="15"/>
        <v>0</v>
      </c>
      <c r="AA10" s="64" t="str">
        <f t="shared" si="4"/>
        <v/>
      </c>
      <c r="AB10" s="45">
        <f t="shared" si="5"/>
        <v>0</v>
      </c>
      <c r="AC10" s="45">
        <f t="shared" si="6"/>
        <v>0</v>
      </c>
      <c r="AD10" s="85">
        <f t="shared" si="7"/>
        <v>14693</v>
      </c>
      <c r="AE10" s="85">
        <f t="shared" si="8"/>
        <v>0</v>
      </c>
      <c r="AF10" s="48"/>
      <c r="AH10" s="45">
        <f t="shared" si="9"/>
        <v>0</v>
      </c>
      <c r="AJ10" s="45">
        <f t="shared" si="10"/>
        <v>0</v>
      </c>
    </row>
    <row r="11" spans="1:36" x14ac:dyDescent="0.2">
      <c r="C11" s="121"/>
      <c r="F11" s="139"/>
      <c r="I11" s="146" t="s">
        <v>351</v>
      </c>
      <c r="J11" s="96">
        <v>14700</v>
      </c>
      <c r="K11" s="95" t="s">
        <v>71</v>
      </c>
      <c r="M11" s="45">
        <f t="shared" si="11"/>
        <v>0</v>
      </c>
      <c r="N11" s="58" t="str">
        <f t="shared" si="0"/>
        <v/>
      </c>
      <c r="O11" s="45">
        <f t="shared" si="12"/>
        <v>0</v>
      </c>
      <c r="P11" s="58" t="str">
        <f t="shared" ref="P11" si="17">IF(ROUND(M11*O$2,0)&lt;&gt;O11,"E","")</f>
        <v/>
      </c>
      <c r="R11" s="45">
        <f t="shared" si="13"/>
        <v>0</v>
      </c>
      <c r="S11" s="60" t="str">
        <f t="shared" ref="S11:S18" si="18">IF(Q11&gt;0,IF(ROUND(J11*Q11,0)&lt;&gt;R11,"E",""),"")</f>
        <v/>
      </c>
      <c r="V11" s="45">
        <f t="shared" si="14"/>
        <v>0</v>
      </c>
      <c r="W11" s="60" t="str">
        <f t="shared" si="3"/>
        <v/>
      </c>
      <c r="Y11" s="45">
        <f t="shared" si="15"/>
        <v>0</v>
      </c>
      <c r="AA11" s="64" t="str">
        <f t="shared" si="4"/>
        <v/>
      </c>
      <c r="AB11" s="45">
        <f t="shared" si="5"/>
        <v>0</v>
      </c>
      <c r="AC11" s="45">
        <f t="shared" si="6"/>
        <v>0</v>
      </c>
      <c r="AD11" s="85">
        <f t="shared" si="7"/>
        <v>14700</v>
      </c>
      <c r="AE11" s="85">
        <f t="shared" si="8"/>
        <v>0</v>
      </c>
      <c r="AF11" s="48"/>
      <c r="AH11" s="45">
        <f t="shared" si="9"/>
        <v>0</v>
      </c>
      <c r="AJ11" s="45">
        <f t="shared" si="10"/>
        <v>0</v>
      </c>
    </row>
    <row r="12" spans="1:36" x14ac:dyDescent="0.2">
      <c r="C12" s="121"/>
      <c r="F12" s="139"/>
      <c r="I12" s="145"/>
      <c r="J12" s="85">
        <f t="shared" si="16"/>
        <v>0</v>
      </c>
      <c r="M12" s="45">
        <f t="shared" si="11"/>
        <v>0</v>
      </c>
      <c r="N12" s="58" t="str">
        <f t="shared" si="0"/>
        <v/>
      </c>
      <c r="O12" s="45">
        <f t="shared" si="12"/>
        <v>0</v>
      </c>
      <c r="P12" s="58" t="str">
        <f>IF(ROUND(M12*O$2,0)&lt;&gt;O12,"E","")</f>
        <v/>
      </c>
      <c r="R12" s="45">
        <f t="shared" si="13"/>
        <v>0</v>
      </c>
      <c r="S12" s="60" t="str">
        <f t="shared" si="18"/>
        <v/>
      </c>
      <c r="V12" s="45">
        <f t="shared" si="14"/>
        <v>0</v>
      </c>
      <c r="W12" s="60" t="str">
        <f t="shared" si="3"/>
        <v/>
      </c>
      <c r="Y12" s="45">
        <f t="shared" si="15"/>
        <v>0</v>
      </c>
      <c r="AA12" s="64" t="str">
        <f t="shared" si="4"/>
        <v/>
      </c>
      <c r="AB12" s="45">
        <f t="shared" si="5"/>
        <v>0</v>
      </c>
      <c r="AC12" s="45">
        <f t="shared" si="6"/>
        <v>0</v>
      </c>
      <c r="AD12" s="85">
        <f t="shared" si="7"/>
        <v>0</v>
      </c>
      <c r="AE12" s="85">
        <f t="shared" si="8"/>
        <v>0</v>
      </c>
      <c r="AF12" s="48"/>
      <c r="AH12" s="45">
        <f t="shared" si="9"/>
        <v>0</v>
      </c>
      <c r="AJ12" s="45">
        <f t="shared" si="10"/>
        <v>0</v>
      </c>
    </row>
    <row r="13" spans="1:36" x14ac:dyDescent="0.2">
      <c r="C13" s="121"/>
      <c r="F13" s="139"/>
      <c r="I13" s="139"/>
      <c r="J13" s="85">
        <f t="shared" si="16"/>
        <v>0</v>
      </c>
      <c r="M13" s="45">
        <f t="shared" si="11"/>
        <v>0</v>
      </c>
      <c r="N13" s="58" t="str">
        <f t="shared" si="0"/>
        <v/>
      </c>
      <c r="O13" s="45">
        <f t="shared" si="12"/>
        <v>0</v>
      </c>
      <c r="P13" s="58" t="str">
        <f>IF(ROUND(M13*O$2,0)&lt;&gt;O13,"E","")</f>
        <v/>
      </c>
      <c r="R13" s="45">
        <f t="shared" si="13"/>
        <v>0</v>
      </c>
      <c r="S13" s="60" t="str">
        <f t="shared" si="18"/>
        <v/>
      </c>
      <c r="V13" s="45">
        <f t="shared" si="14"/>
        <v>0</v>
      </c>
      <c r="W13" s="60" t="str">
        <f t="shared" si="3"/>
        <v/>
      </c>
      <c r="Y13" s="45">
        <f t="shared" si="15"/>
        <v>0</v>
      </c>
      <c r="AA13" s="64" t="str">
        <f t="shared" si="4"/>
        <v/>
      </c>
      <c r="AB13" s="45">
        <f t="shared" si="5"/>
        <v>0</v>
      </c>
      <c r="AC13" s="45">
        <f t="shared" si="6"/>
        <v>0</v>
      </c>
      <c r="AD13" s="85">
        <f t="shared" si="7"/>
        <v>0</v>
      </c>
      <c r="AE13" s="85">
        <f t="shared" si="8"/>
        <v>0</v>
      </c>
      <c r="AF13" s="48"/>
      <c r="AH13" s="45">
        <f t="shared" si="9"/>
        <v>0</v>
      </c>
      <c r="AJ13" s="45">
        <f t="shared" si="10"/>
        <v>0</v>
      </c>
    </row>
    <row r="14" spans="1:36" x14ac:dyDescent="0.2">
      <c r="C14" s="121"/>
      <c r="F14" s="139"/>
      <c r="I14" s="139"/>
      <c r="J14" s="85">
        <f t="shared" si="16"/>
        <v>0</v>
      </c>
      <c r="M14" s="45">
        <f t="shared" si="11"/>
        <v>0</v>
      </c>
      <c r="N14" s="58" t="str">
        <f t="shared" si="0"/>
        <v/>
      </c>
      <c r="O14" s="45">
        <f t="shared" si="12"/>
        <v>0</v>
      </c>
      <c r="P14" s="58" t="str">
        <f t="shared" ref="P14:P18" si="19">IF(ROUND(M14*O$2,0)&lt;&gt;O14,"E","")</f>
        <v/>
      </c>
      <c r="R14" s="45">
        <f t="shared" si="13"/>
        <v>0</v>
      </c>
      <c r="S14" s="60" t="str">
        <f t="shared" si="18"/>
        <v/>
      </c>
      <c r="V14" s="45">
        <f t="shared" si="14"/>
        <v>0</v>
      </c>
      <c r="W14" s="60" t="str">
        <f t="shared" si="3"/>
        <v/>
      </c>
      <c r="Y14" s="45">
        <f t="shared" si="15"/>
        <v>0</v>
      </c>
      <c r="AA14" s="64" t="str">
        <f t="shared" si="4"/>
        <v/>
      </c>
      <c r="AB14" s="45">
        <f t="shared" si="5"/>
        <v>0</v>
      </c>
      <c r="AC14" s="45">
        <f t="shared" si="6"/>
        <v>0</v>
      </c>
      <c r="AD14" s="85">
        <f t="shared" si="7"/>
        <v>0</v>
      </c>
      <c r="AE14" s="85">
        <f t="shared" si="8"/>
        <v>0</v>
      </c>
      <c r="AF14" s="48"/>
      <c r="AH14" s="45">
        <f t="shared" si="9"/>
        <v>0</v>
      </c>
      <c r="AJ14" s="45">
        <f t="shared" si="10"/>
        <v>0</v>
      </c>
    </row>
    <row r="15" spans="1:36" x14ac:dyDescent="0.2">
      <c r="C15" s="121"/>
      <c r="F15" s="139"/>
      <c r="I15" s="139"/>
      <c r="J15" s="85">
        <f t="shared" si="16"/>
        <v>0</v>
      </c>
      <c r="M15" s="45">
        <f t="shared" si="11"/>
        <v>0</v>
      </c>
      <c r="N15" s="58" t="str">
        <f t="shared" si="0"/>
        <v/>
      </c>
      <c r="O15" s="45">
        <f t="shared" si="12"/>
        <v>0</v>
      </c>
      <c r="P15" s="58" t="str">
        <f t="shared" si="19"/>
        <v/>
      </c>
      <c r="R15" s="45">
        <f t="shared" si="13"/>
        <v>0</v>
      </c>
      <c r="S15" s="60" t="str">
        <f t="shared" si="18"/>
        <v/>
      </c>
      <c r="V15" s="45">
        <f t="shared" si="14"/>
        <v>0</v>
      </c>
      <c r="W15" s="60" t="str">
        <f t="shared" si="3"/>
        <v/>
      </c>
      <c r="Y15" s="45">
        <f t="shared" si="15"/>
        <v>0</v>
      </c>
      <c r="AA15" s="64" t="str">
        <f t="shared" si="4"/>
        <v/>
      </c>
      <c r="AB15" s="45">
        <f t="shared" si="5"/>
        <v>0</v>
      </c>
      <c r="AC15" s="45">
        <f t="shared" si="6"/>
        <v>0</v>
      </c>
      <c r="AD15" s="85">
        <f t="shared" si="7"/>
        <v>0</v>
      </c>
      <c r="AE15" s="85">
        <f t="shared" si="8"/>
        <v>0</v>
      </c>
      <c r="AF15" s="48"/>
      <c r="AH15" s="45">
        <f t="shared" si="9"/>
        <v>0</v>
      </c>
      <c r="AJ15" s="45">
        <f t="shared" si="10"/>
        <v>0</v>
      </c>
    </row>
    <row r="16" spans="1:36" x14ac:dyDescent="0.2">
      <c r="C16" s="121"/>
      <c r="F16" s="139"/>
      <c r="I16" s="139"/>
      <c r="J16" s="85">
        <f t="shared" si="16"/>
        <v>0</v>
      </c>
      <c r="M16" s="45">
        <f t="shared" si="11"/>
        <v>0</v>
      </c>
      <c r="N16" s="58" t="str">
        <f t="shared" si="0"/>
        <v/>
      </c>
      <c r="O16" s="45">
        <f t="shared" si="12"/>
        <v>0</v>
      </c>
      <c r="P16" s="58" t="str">
        <f t="shared" si="19"/>
        <v/>
      </c>
      <c r="R16" s="45">
        <f t="shared" si="13"/>
        <v>0</v>
      </c>
      <c r="S16" s="60" t="str">
        <f t="shared" si="18"/>
        <v/>
      </c>
      <c r="V16" s="45">
        <f t="shared" si="14"/>
        <v>0</v>
      </c>
      <c r="W16" s="60" t="str">
        <f t="shared" si="3"/>
        <v/>
      </c>
      <c r="Y16" s="45">
        <f t="shared" si="15"/>
        <v>0</v>
      </c>
      <c r="AA16" s="64" t="str">
        <f t="shared" si="4"/>
        <v/>
      </c>
      <c r="AB16" s="45">
        <f t="shared" si="5"/>
        <v>0</v>
      </c>
      <c r="AC16" s="45">
        <f t="shared" si="6"/>
        <v>0</v>
      </c>
      <c r="AD16" s="85">
        <f t="shared" si="7"/>
        <v>0</v>
      </c>
      <c r="AE16" s="85">
        <f t="shared" si="8"/>
        <v>0</v>
      </c>
      <c r="AF16" s="48"/>
      <c r="AH16" s="45">
        <f t="shared" si="9"/>
        <v>0</v>
      </c>
      <c r="AJ16" s="45">
        <f t="shared" si="10"/>
        <v>0</v>
      </c>
    </row>
    <row r="17" spans="1:36" x14ac:dyDescent="0.2">
      <c r="C17" s="121"/>
      <c r="J17" s="85">
        <f t="shared" si="16"/>
        <v>0</v>
      </c>
      <c r="M17" s="45">
        <f t="shared" si="11"/>
        <v>0</v>
      </c>
      <c r="N17" s="58" t="str">
        <f t="shared" si="0"/>
        <v/>
      </c>
      <c r="O17" s="45">
        <f t="shared" si="12"/>
        <v>0</v>
      </c>
      <c r="P17" s="58" t="str">
        <f t="shared" si="19"/>
        <v/>
      </c>
      <c r="R17" s="45">
        <f t="shared" si="13"/>
        <v>0</v>
      </c>
      <c r="S17" s="60" t="str">
        <f t="shared" si="18"/>
        <v/>
      </c>
      <c r="V17" s="45">
        <f t="shared" si="14"/>
        <v>0</v>
      </c>
      <c r="W17" s="60" t="str">
        <f t="shared" si="3"/>
        <v/>
      </c>
      <c r="Y17" s="45">
        <f t="shared" si="15"/>
        <v>0</v>
      </c>
      <c r="AA17" s="64" t="str">
        <f t="shared" si="4"/>
        <v/>
      </c>
      <c r="AB17" s="45">
        <f t="shared" si="5"/>
        <v>0</v>
      </c>
      <c r="AC17" s="45">
        <f t="shared" si="6"/>
        <v>0</v>
      </c>
      <c r="AD17" s="85">
        <f t="shared" si="7"/>
        <v>0</v>
      </c>
      <c r="AE17" s="85">
        <f t="shared" si="8"/>
        <v>0</v>
      </c>
      <c r="AF17" s="48"/>
      <c r="AH17" s="45">
        <f t="shared" si="9"/>
        <v>0</v>
      </c>
      <c r="AJ17" s="45">
        <f t="shared" si="10"/>
        <v>0</v>
      </c>
    </row>
    <row r="18" spans="1:36" x14ac:dyDescent="0.2">
      <c r="C18" s="121"/>
      <c r="D18" s="87"/>
      <c r="J18" s="85">
        <f t="shared" si="16"/>
        <v>0</v>
      </c>
      <c r="M18" s="45">
        <f t="shared" si="11"/>
        <v>0</v>
      </c>
      <c r="N18" s="58" t="str">
        <f t="shared" si="0"/>
        <v/>
      </c>
      <c r="O18" s="45">
        <f t="shared" si="12"/>
        <v>0</v>
      </c>
      <c r="P18" s="58" t="str">
        <f t="shared" si="19"/>
        <v/>
      </c>
      <c r="R18" s="45">
        <f t="shared" si="13"/>
        <v>0</v>
      </c>
      <c r="S18" s="60" t="str">
        <f t="shared" si="18"/>
        <v/>
      </c>
      <c r="V18" s="45">
        <f t="shared" si="14"/>
        <v>0</v>
      </c>
      <c r="W18" s="60" t="str">
        <f t="shared" si="3"/>
        <v/>
      </c>
      <c r="Y18" s="45">
        <f t="shared" si="15"/>
        <v>0</v>
      </c>
      <c r="AA18" s="64" t="str">
        <f t="shared" si="4"/>
        <v/>
      </c>
      <c r="AB18" s="45">
        <f t="shared" si="5"/>
        <v>0</v>
      </c>
      <c r="AC18" s="45">
        <f t="shared" si="6"/>
        <v>0</v>
      </c>
      <c r="AD18" s="85">
        <f t="shared" si="7"/>
        <v>0</v>
      </c>
      <c r="AE18" s="85">
        <f t="shared" si="8"/>
        <v>0</v>
      </c>
      <c r="AF18" s="48"/>
      <c r="AH18" s="45">
        <f t="shared" si="9"/>
        <v>0</v>
      </c>
      <c r="AJ18" s="45">
        <f t="shared" si="10"/>
        <v>0</v>
      </c>
    </row>
    <row r="19" spans="1:36" x14ac:dyDescent="0.2">
      <c r="C19" s="121"/>
      <c r="F19" s="139"/>
      <c r="I19" s="139"/>
      <c r="J19" s="85">
        <f t="shared" si="16"/>
        <v>0</v>
      </c>
      <c r="M19" s="45">
        <f t="shared" si="11"/>
        <v>0</v>
      </c>
      <c r="N19" s="123" t="str">
        <f t="shared" si="0"/>
        <v/>
      </c>
      <c r="O19" s="45">
        <f t="shared" si="12"/>
        <v>0</v>
      </c>
      <c r="P19" s="123" t="str">
        <f>IF(ROUND(M19*O$2,0)&lt;&gt;O19,"E","")</f>
        <v/>
      </c>
      <c r="R19" s="45">
        <f t="shared" si="13"/>
        <v>0</v>
      </c>
      <c r="S19" s="102" t="str">
        <f t="shared" ref="S19:S26" si="20">IF(Q19&gt;0,IF(ROUND(J19*Q19,0)&lt;&gt;R19,"E",""),"")</f>
        <v/>
      </c>
      <c r="V19" s="45">
        <f t="shared" si="14"/>
        <v>0</v>
      </c>
      <c r="W19" s="60" t="str">
        <f t="shared" si="3"/>
        <v/>
      </c>
      <c r="Y19" s="45">
        <f t="shared" si="15"/>
        <v>0</v>
      </c>
      <c r="AA19" s="64" t="str">
        <f t="shared" si="4"/>
        <v/>
      </c>
      <c r="AB19" s="45">
        <f t="shared" si="5"/>
        <v>0</v>
      </c>
      <c r="AC19" s="45">
        <f t="shared" si="6"/>
        <v>0</v>
      </c>
      <c r="AD19" s="85">
        <f t="shared" si="7"/>
        <v>0</v>
      </c>
      <c r="AE19" s="85">
        <f t="shared" si="8"/>
        <v>0</v>
      </c>
      <c r="AF19" s="48"/>
      <c r="AH19" s="45">
        <f t="shared" si="9"/>
        <v>0</v>
      </c>
      <c r="AJ19" s="45">
        <f t="shared" si="10"/>
        <v>0</v>
      </c>
    </row>
    <row r="20" spans="1:36" x14ac:dyDescent="0.2">
      <c r="C20" s="121"/>
      <c r="F20" s="139"/>
      <c r="I20" s="139"/>
      <c r="J20" s="85">
        <f t="shared" si="16"/>
        <v>0</v>
      </c>
      <c r="M20" s="45">
        <f t="shared" si="11"/>
        <v>0</v>
      </c>
      <c r="N20" s="123" t="str">
        <f t="shared" si="0"/>
        <v/>
      </c>
      <c r="O20" s="45">
        <f t="shared" si="12"/>
        <v>0</v>
      </c>
      <c r="P20" s="123" t="str">
        <f t="shared" si="1"/>
        <v/>
      </c>
      <c r="R20" s="45">
        <f t="shared" si="13"/>
        <v>0</v>
      </c>
      <c r="S20" s="102" t="str">
        <f t="shared" si="20"/>
        <v/>
      </c>
      <c r="V20" s="45">
        <f t="shared" si="14"/>
        <v>0</v>
      </c>
      <c r="W20" s="60" t="str">
        <f t="shared" si="3"/>
        <v/>
      </c>
      <c r="Y20" s="45">
        <f t="shared" si="15"/>
        <v>0</v>
      </c>
      <c r="AA20" s="64" t="str">
        <f t="shared" si="4"/>
        <v/>
      </c>
      <c r="AB20" s="45">
        <f t="shared" si="5"/>
        <v>0</v>
      </c>
      <c r="AC20" s="45">
        <f t="shared" si="6"/>
        <v>0</v>
      </c>
      <c r="AD20" s="85">
        <f t="shared" si="7"/>
        <v>0</v>
      </c>
      <c r="AE20" s="85">
        <f t="shared" si="8"/>
        <v>0</v>
      </c>
      <c r="AF20" s="48"/>
      <c r="AH20" s="45">
        <f t="shared" si="9"/>
        <v>0</v>
      </c>
      <c r="AJ20" s="45">
        <f t="shared" si="10"/>
        <v>0</v>
      </c>
    </row>
    <row r="21" spans="1:36" x14ac:dyDescent="0.2">
      <c r="F21" s="139"/>
      <c r="I21" s="139"/>
      <c r="J21" s="85">
        <f t="shared" si="16"/>
        <v>0</v>
      </c>
      <c r="M21" s="45">
        <f t="shared" si="11"/>
        <v>0</v>
      </c>
      <c r="N21" s="123" t="str">
        <f t="shared" si="0"/>
        <v/>
      </c>
      <c r="O21" s="45">
        <f t="shared" si="12"/>
        <v>0</v>
      </c>
      <c r="P21" s="123" t="str">
        <f t="shared" si="1"/>
        <v/>
      </c>
      <c r="R21" s="45">
        <f t="shared" si="13"/>
        <v>0</v>
      </c>
      <c r="S21" s="102" t="str">
        <f t="shared" si="20"/>
        <v/>
      </c>
      <c r="V21" s="45">
        <f t="shared" si="14"/>
        <v>0</v>
      </c>
      <c r="W21" s="60" t="str">
        <f t="shared" si="3"/>
        <v/>
      </c>
      <c r="Y21" s="45">
        <f t="shared" si="15"/>
        <v>0</v>
      </c>
      <c r="AA21" s="64" t="str">
        <f t="shared" si="4"/>
        <v/>
      </c>
      <c r="AB21" s="45">
        <f t="shared" si="5"/>
        <v>0</v>
      </c>
      <c r="AC21" s="45">
        <f t="shared" si="6"/>
        <v>0</v>
      </c>
      <c r="AD21" s="85">
        <f t="shared" si="7"/>
        <v>0</v>
      </c>
      <c r="AE21" s="85">
        <f t="shared" si="8"/>
        <v>0</v>
      </c>
      <c r="AF21" s="48"/>
      <c r="AH21" s="45">
        <f t="shared" si="9"/>
        <v>0</v>
      </c>
      <c r="AJ21" s="45">
        <f t="shared" si="10"/>
        <v>0</v>
      </c>
    </row>
    <row r="22" spans="1:36" x14ac:dyDescent="0.2">
      <c r="F22" s="139"/>
      <c r="I22" s="139"/>
      <c r="J22" s="85">
        <f t="shared" si="16"/>
        <v>0</v>
      </c>
      <c r="M22" s="45">
        <f t="shared" si="11"/>
        <v>0</v>
      </c>
      <c r="N22" s="123" t="str">
        <f t="shared" si="0"/>
        <v/>
      </c>
      <c r="O22" s="45">
        <f t="shared" si="12"/>
        <v>0</v>
      </c>
      <c r="P22" s="123" t="str">
        <f t="shared" si="1"/>
        <v/>
      </c>
      <c r="R22" s="45">
        <f t="shared" si="13"/>
        <v>0</v>
      </c>
      <c r="S22" s="102" t="str">
        <f t="shared" si="20"/>
        <v/>
      </c>
      <c r="V22" s="45">
        <f t="shared" si="14"/>
        <v>0</v>
      </c>
      <c r="W22" s="60" t="str">
        <f t="shared" si="3"/>
        <v/>
      </c>
      <c r="Y22" s="45">
        <f t="shared" si="15"/>
        <v>0</v>
      </c>
      <c r="AA22" s="64" t="str">
        <f t="shared" si="4"/>
        <v/>
      </c>
      <c r="AB22" s="45">
        <f t="shared" si="5"/>
        <v>0</v>
      </c>
      <c r="AC22" s="45">
        <f t="shared" si="6"/>
        <v>0</v>
      </c>
      <c r="AD22" s="85">
        <f t="shared" si="7"/>
        <v>0</v>
      </c>
      <c r="AE22" s="85">
        <f t="shared" si="8"/>
        <v>0</v>
      </c>
      <c r="AF22" s="48"/>
      <c r="AH22" s="45">
        <f t="shared" si="9"/>
        <v>0</v>
      </c>
      <c r="AJ22" s="45">
        <f t="shared" si="10"/>
        <v>0</v>
      </c>
    </row>
    <row r="23" spans="1:36" x14ac:dyDescent="0.2">
      <c r="F23" s="139"/>
      <c r="I23" s="139"/>
      <c r="J23" s="85">
        <f t="shared" si="16"/>
        <v>0</v>
      </c>
      <c r="M23" s="45">
        <f t="shared" si="11"/>
        <v>0</v>
      </c>
      <c r="N23" s="123" t="str">
        <f t="shared" si="0"/>
        <v/>
      </c>
      <c r="O23" s="45">
        <f t="shared" si="12"/>
        <v>0</v>
      </c>
      <c r="P23" s="123" t="str">
        <f t="shared" si="1"/>
        <v/>
      </c>
      <c r="R23" s="45">
        <f t="shared" si="13"/>
        <v>0</v>
      </c>
      <c r="S23" s="102" t="str">
        <f t="shared" si="20"/>
        <v/>
      </c>
      <c r="V23" s="45">
        <f t="shared" si="14"/>
        <v>0</v>
      </c>
      <c r="W23" s="60" t="str">
        <f t="shared" si="3"/>
        <v/>
      </c>
      <c r="Y23" s="45">
        <f t="shared" si="15"/>
        <v>0</v>
      </c>
      <c r="AA23" s="64" t="str">
        <f t="shared" si="4"/>
        <v/>
      </c>
      <c r="AB23" s="45">
        <f t="shared" si="5"/>
        <v>0</v>
      </c>
      <c r="AC23" s="45">
        <f t="shared" si="6"/>
        <v>0</v>
      </c>
      <c r="AD23" s="85">
        <f t="shared" si="7"/>
        <v>0</v>
      </c>
      <c r="AE23" s="85">
        <f t="shared" si="8"/>
        <v>0</v>
      </c>
      <c r="AF23" s="48"/>
      <c r="AH23" s="45">
        <f t="shared" si="9"/>
        <v>0</v>
      </c>
      <c r="AJ23" s="45">
        <f t="shared" si="10"/>
        <v>0</v>
      </c>
    </row>
    <row r="24" spans="1:36" x14ac:dyDescent="0.2">
      <c r="F24" s="139"/>
      <c r="I24" s="139"/>
      <c r="J24" s="85">
        <f t="shared" si="16"/>
        <v>0</v>
      </c>
      <c r="M24" s="45">
        <f t="shared" si="11"/>
        <v>0</v>
      </c>
      <c r="N24" s="123" t="str">
        <f t="shared" si="0"/>
        <v/>
      </c>
      <c r="O24" s="45">
        <f t="shared" si="12"/>
        <v>0</v>
      </c>
      <c r="P24" s="123" t="str">
        <f t="shared" si="1"/>
        <v/>
      </c>
      <c r="R24" s="45">
        <f t="shared" si="13"/>
        <v>0</v>
      </c>
      <c r="S24" s="102" t="str">
        <f t="shared" si="20"/>
        <v/>
      </c>
      <c r="V24" s="45">
        <f t="shared" si="14"/>
        <v>0</v>
      </c>
      <c r="W24" s="60" t="str">
        <f t="shared" si="3"/>
        <v/>
      </c>
      <c r="Y24" s="45">
        <f t="shared" si="15"/>
        <v>0</v>
      </c>
      <c r="AA24" s="64" t="str">
        <f t="shared" si="4"/>
        <v/>
      </c>
      <c r="AB24" s="45">
        <f t="shared" si="5"/>
        <v>0</v>
      </c>
      <c r="AC24" s="45">
        <f t="shared" si="6"/>
        <v>0</v>
      </c>
      <c r="AD24" s="85">
        <f t="shared" si="7"/>
        <v>0</v>
      </c>
      <c r="AE24" s="85">
        <f t="shared" si="8"/>
        <v>0</v>
      </c>
      <c r="AF24" s="48"/>
      <c r="AH24" s="45">
        <f t="shared" si="9"/>
        <v>0</v>
      </c>
      <c r="AJ24" s="45">
        <f t="shared" si="10"/>
        <v>0</v>
      </c>
    </row>
    <row r="25" spans="1:36" x14ac:dyDescent="0.2">
      <c r="F25" s="139"/>
      <c r="I25" s="139"/>
      <c r="J25" s="85">
        <f t="shared" si="16"/>
        <v>0</v>
      </c>
      <c r="M25" s="45">
        <f t="shared" si="11"/>
        <v>0</v>
      </c>
      <c r="N25" s="123" t="str">
        <f t="shared" si="0"/>
        <v/>
      </c>
      <c r="O25" s="45">
        <f t="shared" si="12"/>
        <v>0</v>
      </c>
      <c r="P25" s="123" t="str">
        <f t="shared" si="1"/>
        <v/>
      </c>
      <c r="R25" s="45">
        <f t="shared" si="13"/>
        <v>0</v>
      </c>
      <c r="S25" s="102" t="str">
        <f t="shared" si="20"/>
        <v/>
      </c>
      <c r="V25" s="45">
        <f t="shared" si="14"/>
        <v>0</v>
      </c>
      <c r="W25" s="60" t="str">
        <f t="shared" si="3"/>
        <v/>
      </c>
      <c r="Y25" s="45">
        <f t="shared" si="15"/>
        <v>0</v>
      </c>
      <c r="AA25" s="64" t="str">
        <f t="shared" si="4"/>
        <v/>
      </c>
      <c r="AB25" s="45">
        <f t="shared" si="5"/>
        <v>0</v>
      </c>
      <c r="AC25" s="45">
        <f t="shared" si="6"/>
        <v>0</v>
      </c>
      <c r="AD25" s="85">
        <f t="shared" si="7"/>
        <v>0</v>
      </c>
      <c r="AE25" s="85">
        <f t="shared" si="8"/>
        <v>0</v>
      </c>
      <c r="AF25" s="48"/>
      <c r="AH25" s="45">
        <f t="shared" si="9"/>
        <v>0</v>
      </c>
      <c r="AJ25" s="45">
        <f t="shared" si="10"/>
        <v>0</v>
      </c>
    </row>
    <row r="26" spans="1:36" x14ac:dyDescent="0.2">
      <c r="F26" s="139"/>
      <c r="I26" s="139"/>
      <c r="J26" s="85">
        <f t="shared" si="16"/>
        <v>0</v>
      </c>
      <c r="M26" s="45">
        <f t="shared" si="11"/>
        <v>0</v>
      </c>
      <c r="N26" s="123" t="str">
        <f t="shared" si="0"/>
        <v/>
      </c>
      <c r="O26" s="45">
        <f t="shared" si="12"/>
        <v>0</v>
      </c>
      <c r="P26" s="123" t="str">
        <f t="shared" si="1"/>
        <v/>
      </c>
      <c r="R26" s="45">
        <f t="shared" si="13"/>
        <v>0</v>
      </c>
      <c r="S26" s="102" t="str">
        <f t="shared" si="20"/>
        <v/>
      </c>
      <c r="V26" s="45">
        <f t="shared" si="14"/>
        <v>0</v>
      </c>
      <c r="W26" s="60" t="str">
        <f t="shared" si="3"/>
        <v/>
      </c>
      <c r="Y26" s="45">
        <f t="shared" si="15"/>
        <v>0</v>
      </c>
      <c r="AA26" s="64" t="str">
        <f t="shared" si="4"/>
        <v/>
      </c>
      <c r="AB26" s="45">
        <f t="shared" si="5"/>
        <v>0</v>
      </c>
      <c r="AC26" s="45">
        <f t="shared" si="6"/>
        <v>0</v>
      </c>
      <c r="AD26" s="85">
        <f t="shared" si="7"/>
        <v>0</v>
      </c>
      <c r="AE26" s="85">
        <f t="shared" si="8"/>
        <v>0</v>
      </c>
      <c r="AF26" s="48"/>
      <c r="AH26" s="45">
        <f t="shared" si="9"/>
        <v>0</v>
      </c>
      <c r="AJ26" s="45">
        <f t="shared" si="10"/>
        <v>0</v>
      </c>
    </row>
    <row r="27" spans="1:36" ht="13.5" thickBot="1" x14ac:dyDescent="0.25">
      <c r="A27" s="108"/>
      <c r="B27" s="108"/>
      <c r="C27" s="82"/>
      <c r="D27" s="109"/>
      <c r="E27" s="109"/>
      <c r="F27" s="109"/>
      <c r="G27" s="109"/>
      <c r="H27" s="138"/>
      <c r="I27" s="109"/>
      <c r="J27" s="125"/>
      <c r="K27" s="126"/>
      <c r="L27" s="127"/>
      <c r="M27" s="117"/>
      <c r="N27" s="59"/>
      <c r="O27" s="117"/>
      <c r="P27" s="59"/>
      <c r="Q27" s="115"/>
      <c r="R27" s="117"/>
      <c r="S27" s="61"/>
      <c r="T27" s="117"/>
      <c r="U27" s="128"/>
      <c r="V27" s="117"/>
      <c r="W27" s="61"/>
      <c r="X27" s="109"/>
      <c r="Y27" s="117"/>
      <c r="Z27" s="113"/>
      <c r="AA27" s="65"/>
      <c r="AB27" s="117"/>
      <c r="AC27" s="117"/>
      <c r="AD27" s="125"/>
      <c r="AE27" s="125"/>
      <c r="AF27" s="129"/>
      <c r="AG27" s="116"/>
      <c r="AH27" s="117"/>
      <c r="AI27" s="116"/>
      <c r="AJ27" s="117"/>
    </row>
    <row r="28" spans="1:36" ht="13.5" thickTop="1" x14ac:dyDescent="0.2">
      <c r="D28" s="87"/>
    </row>
    <row r="29" spans="1:36" x14ac:dyDescent="0.2">
      <c r="C29" s="67" t="s">
        <v>1</v>
      </c>
      <c r="D29" s="87"/>
      <c r="M29" s="45">
        <f>SUM(M3:M27)</f>
        <v>0</v>
      </c>
      <c r="N29" s="60"/>
      <c r="O29" s="45">
        <f>SUM(O3:O27)</f>
        <v>0</v>
      </c>
      <c r="P29" s="60"/>
      <c r="R29" s="45">
        <f>SUM(R3:R27)</f>
        <v>0</v>
      </c>
      <c r="T29" s="45">
        <f>SUM(T3:T27)</f>
        <v>0</v>
      </c>
      <c r="U29" s="105"/>
      <c r="V29" s="45">
        <f>SUM(V3:V27)</f>
        <v>0</v>
      </c>
      <c r="Y29" s="45">
        <f>SUM(Y3:Y27)</f>
        <v>0</v>
      </c>
      <c r="AH29" s="47">
        <f>SUM(AH3:AH27)</f>
        <v>0</v>
      </c>
      <c r="AJ29" s="47">
        <f>SUM(AJ3:AJ27)</f>
        <v>0</v>
      </c>
    </row>
    <row r="30" spans="1:36" x14ac:dyDescent="0.2">
      <c r="D30" s="87"/>
      <c r="M30" s="84"/>
      <c r="O30" s="39"/>
    </row>
    <row r="31" spans="1:36" x14ac:dyDescent="0.2">
      <c r="D31" s="139"/>
      <c r="E31" s="139"/>
      <c r="F31" s="139"/>
      <c r="G31" s="139"/>
      <c r="H31" s="140"/>
      <c r="I31" s="139"/>
      <c r="L31" s="43"/>
      <c r="M31" s="84"/>
      <c r="O31" s="39"/>
      <c r="X31" s="87"/>
      <c r="AH31" s="130"/>
      <c r="AI31" s="40" t="s">
        <v>36</v>
      </c>
      <c r="AJ31" s="49">
        <f>AJ29*AH31</f>
        <v>0</v>
      </c>
    </row>
    <row r="32" spans="1:36" x14ac:dyDescent="0.2">
      <c r="L32" s="43"/>
      <c r="M32" s="45"/>
      <c r="R32" s="45" t="s">
        <v>2</v>
      </c>
      <c r="T32" s="48" t="str">
        <f>IF((Y29&lt;&gt;SUM(O29+R29+T29+V29)),"ERROR","OK")</f>
        <v>OK</v>
      </c>
    </row>
    <row r="33" spans="1:36" x14ac:dyDescent="0.2">
      <c r="A33" s="69"/>
      <c r="O33" s="48"/>
      <c r="AJ33" s="45">
        <f>SUM(AJ29:AJ31)</f>
        <v>0</v>
      </c>
    </row>
    <row r="34" spans="1:36" s="87" customFormat="1" x14ac:dyDescent="0.2">
      <c r="A34" s="55"/>
      <c r="B34" s="55"/>
      <c r="C34" s="67"/>
      <c r="D34" s="86"/>
      <c r="E34" s="86"/>
      <c r="F34" s="86"/>
      <c r="G34" s="86"/>
      <c r="H34" s="136"/>
      <c r="I34" s="86"/>
      <c r="J34" s="85"/>
      <c r="K34" s="56"/>
      <c r="L34" s="43" t="s">
        <v>17</v>
      </c>
      <c r="M34" s="84">
        <f>SUM(M29)</f>
        <v>0</v>
      </c>
      <c r="N34" s="58"/>
      <c r="O34" s="51"/>
      <c r="P34" s="58"/>
      <c r="Q34" s="92"/>
      <c r="R34" s="45"/>
      <c r="S34" s="60"/>
      <c r="T34" s="45"/>
      <c r="U34" s="53"/>
      <c r="V34" s="45"/>
      <c r="W34" s="60"/>
      <c r="X34" s="86"/>
      <c r="Y34" s="45"/>
      <c r="AA34" s="62"/>
      <c r="AB34" s="105"/>
      <c r="AC34" s="105"/>
      <c r="AD34" s="67"/>
      <c r="AE34" s="92"/>
      <c r="AF34" s="67"/>
      <c r="AG34" s="90"/>
      <c r="AH34" s="45"/>
      <c r="AI34" s="90"/>
      <c r="AJ34" s="45"/>
    </row>
    <row r="35" spans="1:36" s="87" customFormat="1" x14ac:dyDescent="0.2">
      <c r="A35" s="55"/>
      <c r="B35" s="55"/>
      <c r="C35" s="67"/>
      <c r="D35" s="86"/>
      <c r="E35" s="86"/>
      <c r="F35" s="86"/>
      <c r="G35" s="86"/>
      <c r="H35" s="136"/>
      <c r="I35" s="86"/>
      <c r="J35" s="85"/>
      <c r="K35" s="56"/>
      <c r="L35" s="43" t="s">
        <v>18</v>
      </c>
      <c r="M35" s="49">
        <v>0</v>
      </c>
      <c r="N35" s="58"/>
      <c r="O35" s="45"/>
      <c r="P35" s="58"/>
      <c r="Q35" s="92"/>
      <c r="R35" s="45"/>
      <c r="S35" s="60"/>
      <c r="T35" s="45"/>
      <c r="U35" s="53"/>
      <c r="V35" s="45" t="s">
        <v>33</v>
      </c>
      <c r="W35" s="60"/>
      <c r="X35" s="86"/>
      <c r="Y35" s="49"/>
      <c r="AA35" s="62"/>
      <c r="AB35" s="105"/>
      <c r="AC35" s="105"/>
      <c r="AD35" s="67"/>
      <c r="AE35" s="92"/>
      <c r="AF35" s="67"/>
      <c r="AG35" s="90"/>
      <c r="AH35" s="45"/>
      <c r="AI35" s="90"/>
      <c r="AJ35" s="45"/>
    </row>
    <row r="37" spans="1:36" s="87" customFormat="1" x14ac:dyDescent="0.2">
      <c r="A37" s="55"/>
      <c r="B37" s="55"/>
      <c r="C37" s="48"/>
      <c r="D37" s="86"/>
      <c r="E37" s="86"/>
      <c r="F37" s="86"/>
      <c r="G37" s="86"/>
      <c r="H37" s="136"/>
      <c r="I37" s="86"/>
      <c r="J37" s="45"/>
      <c r="K37" s="56"/>
      <c r="L37" s="43" t="s">
        <v>19</v>
      </c>
      <c r="M37" s="50" t="str">
        <f>IF(M35&gt;0,M34/M35,"")</f>
        <v/>
      </c>
      <c r="N37" s="58"/>
      <c r="O37" s="45"/>
      <c r="P37" s="58"/>
      <c r="Q37" s="92"/>
      <c r="R37" s="45"/>
      <c r="S37" s="60"/>
      <c r="T37" s="45"/>
      <c r="U37" s="53"/>
      <c r="V37" s="45" t="s">
        <v>16</v>
      </c>
      <c r="W37" s="60"/>
      <c r="X37" s="86"/>
      <c r="Y37" s="45">
        <f>SUM(Y29:Y35)</f>
        <v>0</v>
      </c>
      <c r="AA37" s="62"/>
      <c r="AB37" s="105"/>
      <c r="AC37" s="105"/>
      <c r="AD37" s="67"/>
      <c r="AE37" s="92"/>
      <c r="AF37" s="67"/>
      <c r="AG37" s="90"/>
      <c r="AH37" s="45"/>
      <c r="AI37" s="90"/>
      <c r="AJ37" s="45"/>
    </row>
    <row r="39" spans="1:36" s="87" customFormat="1" x14ac:dyDescent="0.2">
      <c r="A39" s="55"/>
      <c r="B39" s="55"/>
      <c r="C39" s="48"/>
      <c r="D39" s="86"/>
      <c r="E39" s="86"/>
      <c r="F39" s="86"/>
      <c r="G39" s="86"/>
      <c r="H39" s="136"/>
      <c r="I39" s="86"/>
      <c r="J39" s="131"/>
      <c r="K39" s="56"/>
      <c r="L39" s="46"/>
      <c r="M39" s="47"/>
      <c r="N39" s="58"/>
      <c r="O39" s="45"/>
      <c r="P39" s="58"/>
      <c r="Q39" s="92"/>
      <c r="R39" s="45"/>
      <c r="S39" s="60"/>
      <c r="T39" s="45"/>
      <c r="U39" s="53"/>
      <c r="V39" s="45" t="s">
        <v>85</v>
      </c>
      <c r="W39" s="60"/>
      <c r="X39" s="104">
        <v>3.95E-2</v>
      </c>
      <c r="Y39" s="45">
        <f>ROUND(Y37*X39,0)</f>
        <v>0</v>
      </c>
      <c r="AA39" s="62"/>
      <c r="AB39" s="105"/>
      <c r="AC39" s="105"/>
      <c r="AD39" s="67"/>
      <c r="AE39" s="92"/>
      <c r="AF39" s="67"/>
      <c r="AG39" s="90"/>
      <c r="AH39" s="45"/>
      <c r="AI39" s="90"/>
      <c r="AJ39" s="45"/>
    </row>
    <row r="40" spans="1:36" s="87" customFormat="1" x14ac:dyDescent="0.2">
      <c r="A40" s="55"/>
      <c r="B40" s="55"/>
      <c r="C40" s="67"/>
      <c r="D40" s="86"/>
      <c r="E40" s="86"/>
      <c r="F40" s="86"/>
      <c r="G40" s="86"/>
      <c r="H40" s="136"/>
      <c r="I40" s="86"/>
      <c r="J40" s="85"/>
      <c r="K40" s="56"/>
      <c r="L40" s="46"/>
      <c r="M40" s="47"/>
      <c r="N40" s="58"/>
      <c r="O40" s="45"/>
      <c r="P40" s="58"/>
      <c r="Q40" s="92"/>
      <c r="R40" s="45"/>
      <c r="S40" s="60"/>
      <c r="T40" s="45"/>
      <c r="U40" s="53"/>
      <c r="V40" s="67"/>
      <c r="W40" s="60"/>
      <c r="X40" s="86"/>
      <c r="Y40" s="45"/>
      <c r="AA40" s="62"/>
      <c r="AB40" s="105"/>
      <c r="AC40" s="105"/>
      <c r="AD40" s="67"/>
      <c r="AE40" s="92"/>
      <c r="AF40" s="67"/>
      <c r="AG40" s="90"/>
      <c r="AH40" s="45"/>
      <c r="AI40" s="90"/>
      <c r="AJ40" s="45"/>
    </row>
    <row r="41" spans="1:36" s="87" customFormat="1" x14ac:dyDescent="0.2">
      <c r="A41" s="55"/>
      <c r="B41" s="55"/>
      <c r="C41" s="48"/>
      <c r="D41" s="86"/>
      <c r="E41" s="86"/>
      <c r="F41" s="86"/>
      <c r="G41" s="86"/>
      <c r="H41" s="136"/>
      <c r="I41" s="86"/>
      <c r="J41" s="132"/>
      <c r="K41" s="56"/>
      <c r="L41" s="43" t="s">
        <v>81</v>
      </c>
      <c r="M41" s="133" t="e">
        <f>Y47/M35</f>
        <v>#DIV/0!</v>
      </c>
      <c r="N41" s="58"/>
      <c r="O41" s="45"/>
      <c r="P41" s="58"/>
      <c r="Q41" s="92"/>
      <c r="R41" s="45"/>
      <c r="S41" s="60"/>
      <c r="T41" s="45"/>
      <c r="U41" s="53"/>
      <c r="V41" s="45" t="s">
        <v>34</v>
      </c>
      <c r="W41" s="60"/>
      <c r="X41" s="86"/>
      <c r="Y41" s="45"/>
      <c r="AA41" s="62"/>
      <c r="AB41" s="105"/>
      <c r="AC41" s="105"/>
      <c r="AD41" s="67"/>
      <c r="AE41" s="92"/>
      <c r="AF41" s="67"/>
      <c r="AG41" s="90"/>
      <c r="AH41" s="45"/>
      <c r="AI41" s="90"/>
      <c r="AJ41" s="45"/>
    </row>
    <row r="42" spans="1:36" s="87" customFormat="1" x14ac:dyDescent="0.2">
      <c r="A42" s="55"/>
      <c r="B42" s="55"/>
      <c r="C42" s="67"/>
      <c r="D42" s="86"/>
      <c r="E42" s="86"/>
      <c r="F42" s="86"/>
      <c r="G42" s="86"/>
      <c r="H42" s="136"/>
      <c r="I42" s="86"/>
      <c r="J42" s="85"/>
      <c r="K42" s="56"/>
      <c r="L42" s="46"/>
      <c r="M42" s="47"/>
      <c r="N42" s="58"/>
      <c r="O42" s="45"/>
      <c r="P42" s="58"/>
      <c r="Q42" s="92"/>
      <c r="R42" s="45"/>
      <c r="S42" s="60"/>
      <c r="T42" s="45"/>
      <c r="U42" s="53"/>
      <c r="V42" s="67"/>
      <c r="W42" s="60"/>
      <c r="X42" s="86"/>
      <c r="Y42" s="45"/>
      <c r="AA42" s="62"/>
      <c r="AB42" s="105"/>
      <c r="AC42" s="105"/>
      <c r="AD42" s="67"/>
      <c r="AE42" s="92"/>
      <c r="AF42" s="67"/>
      <c r="AG42" s="90"/>
      <c r="AH42" s="45"/>
      <c r="AI42" s="90"/>
      <c r="AJ42" s="45"/>
    </row>
    <row r="43" spans="1:36" s="87" customFormat="1" x14ac:dyDescent="0.2">
      <c r="A43" s="55"/>
      <c r="B43" s="55"/>
      <c r="C43" s="67"/>
      <c r="D43" s="86"/>
      <c r="E43" s="86"/>
      <c r="F43" s="86"/>
      <c r="G43" s="86"/>
      <c r="H43" s="136"/>
      <c r="I43" s="86"/>
      <c r="J43" s="85"/>
      <c r="K43" s="56"/>
      <c r="L43" s="46"/>
      <c r="M43" s="47"/>
      <c r="N43" s="58"/>
      <c r="O43" s="45"/>
      <c r="P43" s="58"/>
      <c r="Q43" s="92"/>
      <c r="R43" s="45"/>
      <c r="S43" s="60"/>
      <c r="T43" s="45"/>
      <c r="U43" s="53"/>
      <c r="V43" s="48" t="s">
        <v>151</v>
      </c>
      <c r="W43" s="60"/>
      <c r="X43" s="104"/>
      <c r="Y43" s="45">
        <f>ROUND((Y37+Y39)*X43,0)</f>
        <v>0</v>
      </c>
      <c r="AA43" s="62"/>
      <c r="AB43" s="105"/>
      <c r="AC43" s="105"/>
      <c r="AD43" s="67"/>
      <c r="AE43" s="92"/>
      <c r="AF43" s="67"/>
      <c r="AG43" s="90"/>
      <c r="AH43" s="45"/>
      <c r="AI43" s="90"/>
      <c r="AJ43" s="45"/>
    </row>
    <row r="44" spans="1:36" s="87" customFormat="1" x14ac:dyDescent="0.2">
      <c r="A44" s="55"/>
      <c r="B44" s="55"/>
      <c r="C44" s="67"/>
      <c r="D44" s="86"/>
      <c r="E44" s="86"/>
      <c r="F44" s="86"/>
      <c r="G44" s="86"/>
      <c r="H44" s="136"/>
      <c r="I44" s="86"/>
      <c r="J44" s="85"/>
      <c r="K44" s="56"/>
      <c r="L44" s="46"/>
      <c r="M44" s="47"/>
      <c r="N44" s="58"/>
      <c r="O44" s="45"/>
      <c r="P44" s="58"/>
      <c r="Q44" s="92"/>
      <c r="R44" s="45"/>
      <c r="S44" s="60"/>
      <c r="T44" s="45"/>
      <c r="U44" s="53"/>
      <c r="V44" s="48"/>
      <c r="W44" s="60"/>
      <c r="X44" s="86"/>
      <c r="Y44" s="45"/>
      <c r="AA44" s="62"/>
      <c r="AB44" s="105"/>
      <c r="AC44" s="105"/>
      <c r="AD44" s="67"/>
      <c r="AE44" s="92"/>
      <c r="AF44" s="67"/>
      <c r="AG44" s="90"/>
      <c r="AH44" s="45"/>
      <c r="AI44" s="90"/>
      <c r="AJ44" s="45"/>
    </row>
    <row r="45" spans="1:36" s="87" customFormat="1" x14ac:dyDescent="0.2">
      <c r="A45" s="55"/>
      <c r="B45" s="55"/>
      <c r="C45" s="67"/>
      <c r="D45" s="86"/>
      <c r="E45" s="86"/>
      <c r="F45" s="86"/>
      <c r="G45" s="86"/>
      <c r="H45" s="136"/>
      <c r="I45" s="86"/>
      <c r="J45" s="85"/>
      <c r="K45" s="56"/>
      <c r="L45" s="46"/>
      <c r="M45" s="47"/>
      <c r="N45" s="58"/>
      <c r="O45" s="45"/>
      <c r="P45" s="58"/>
      <c r="Q45" s="92"/>
      <c r="R45" s="45"/>
      <c r="S45" s="60"/>
      <c r="T45" s="45"/>
      <c r="U45" s="53"/>
      <c r="V45" s="45" t="s">
        <v>90</v>
      </c>
      <c r="W45" s="60"/>
      <c r="X45" s="86"/>
      <c r="Y45" s="49"/>
      <c r="AA45" s="62"/>
      <c r="AB45" s="105"/>
      <c r="AC45" s="105"/>
      <c r="AD45" s="67"/>
      <c r="AE45" s="92"/>
      <c r="AF45" s="67"/>
      <c r="AG45" s="90"/>
      <c r="AH45" s="45"/>
      <c r="AI45" s="90"/>
      <c r="AJ45" s="45"/>
    </row>
    <row r="46" spans="1:36" s="87" customFormat="1" x14ac:dyDescent="0.2">
      <c r="A46" s="55"/>
      <c r="B46" s="55"/>
      <c r="C46" s="67"/>
      <c r="D46" s="86"/>
      <c r="E46" s="86"/>
      <c r="F46" s="86"/>
      <c r="G46" s="86"/>
      <c r="H46" s="136"/>
      <c r="I46" s="86"/>
      <c r="J46" s="85"/>
      <c r="K46" s="56"/>
      <c r="L46" s="46"/>
      <c r="M46" s="47"/>
      <c r="N46" s="58"/>
      <c r="O46" s="45"/>
      <c r="P46" s="58"/>
      <c r="Q46" s="92"/>
      <c r="R46" s="45"/>
      <c r="S46" s="60"/>
      <c r="T46" s="45"/>
      <c r="U46" s="53"/>
      <c r="V46" s="67"/>
      <c r="W46" s="60"/>
      <c r="X46" s="86"/>
      <c r="Y46" s="45"/>
      <c r="AA46" s="62"/>
      <c r="AB46" s="105"/>
      <c r="AC46" s="105"/>
      <c r="AD46" s="67"/>
      <c r="AE46" s="92"/>
      <c r="AF46" s="67"/>
      <c r="AG46" s="90"/>
      <c r="AH46" s="45"/>
      <c r="AI46" s="90"/>
      <c r="AJ46" s="45"/>
    </row>
    <row r="47" spans="1:36" s="87" customFormat="1" x14ac:dyDescent="0.2">
      <c r="A47" s="55"/>
      <c r="B47" s="55"/>
      <c r="C47" s="67"/>
      <c r="D47" s="86"/>
      <c r="E47" s="86"/>
      <c r="F47" s="86"/>
      <c r="G47" s="86"/>
      <c r="H47" s="136"/>
      <c r="I47" s="86"/>
      <c r="J47" s="85"/>
      <c r="K47" s="56"/>
      <c r="L47" s="46"/>
      <c r="M47" s="47"/>
      <c r="N47" s="58"/>
      <c r="O47" s="45"/>
      <c r="P47" s="58"/>
      <c r="Q47" s="92"/>
      <c r="R47" s="45"/>
      <c r="S47" s="60"/>
      <c r="T47" s="45"/>
      <c r="U47" s="53"/>
      <c r="V47" s="45" t="s">
        <v>35</v>
      </c>
      <c r="W47" s="60"/>
      <c r="X47" s="86"/>
      <c r="Y47" s="49">
        <f>Y37+Y39+Y41+Y43+Y45</f>
        <v>0</v>
      </c>
      <c r="AA47" s="62"/>
      <c r="AB47" s="105"/>
      <c r="AC47" s="105"/>
      <c r="AD47" s="67"/>
      <c r="AE47" s="92"/>
      <c r="AF47" s="67"/>
      <c r="AG47" s="90"/>
      <c r="AH47" s="45"/>
      <c r="AI47" s="90"/>
      <c r="AJ47" s="45"/>
    </row>
    <row r="48" spans="1:36" s="87" customFormat="1" x14ac:dyDescent="0.2">
      <c r="A48" s="55"/>
      <c r="B48" s="55"/>
      <c r="C48" s="67"/>
      <c r="D48" s="86"/>
      <c r="E48" s="86"/>
      <c r="F48" s="86"/>
      <c r="G48" s="86"/>
      <c r="H48" s="136"/>
      <c r="I48" s="86"/>
      <c r="J48" s="85"/>
      <c r="K48" s="56"/>
      <c r="L48" s="46"/>
      <c r="M48" s="47"/>
      <c r="N48" s="58"/>
      <c r="O48" s="45"/>
      <c r="P48" s="58"/>
      <c r="Q48" s="92"/>
      <c r="R48" s="45"/>
      <c r="S48" s="60"/>
      <c r="T48" s="45"/>
      <c r="U48" s="53"/>
      <c r="V48" s="67"/>
      <c r="W48" s="60"/>
      <c r="X48" s="86"/>
      <c r="Y48" s="45"/>
      <c r="AA48" s="62"/>
      <c r="AB48" s="105"/>
      <c r="AC48" s="105"/>
      <c r="AD48" s="67"/>
      <c r="AE48" s="92"/>
      <c r="AF48" s="67"/>
      <c r="AG48" s="90"/>
      <c r="AH48" s="45"/>
      <c r="AI48" s="90"/>
      <c r="AJ48" s="45"/>
    </row>
    <row r="49" spans="1:36" s="87" customFormat="1" x14ac:dyDescent="0.2">
      <c r="A49" s="55"/>
      <c r="B49" s="55"/>
      <c r="C49" s="67"/>
      <c r="D49" s="86"/>
      <c r="E49" s="86"/>
      <c r="F49" s="86"/>
      <c r="G49" s="86"/>
      <c r="H49" s="136"/>
      <c r="I49" s="86"/>
      <c r="J49" s="85"/>
      <c r="K49" s="56"/>
      <c r="L49" s="46"/>
      <c r="M49" s="47"/>
      <c r="N49" s="58"/>
      <c r="O49" s="45"/>
      <c r="P49" s="58"/>
      <c r="Q49" s="92"/>
      <c r="R49" s="45"/>
      <c r="S49" s="60"/>
      <c r="T49" s="45"/>
      <c r="U49" s="53"/>
      <c r="V49" s="48"/>
      <c r="W49" s="60"/>
      <c r="X49" s="86"/>
      <c r="Y49" s="45"/>
      <c r="AA49" s="62"/>
      <c r="AB49" s="105"/>
      <c r="AC49" s="105"/>
      <c r="AD49" s="67"/>
      <c r="AE49" s="92"/>
      <c r="AF49" s="67"/>
      <c r="AG49" s="90"/>
      <c r="AH49" s="45"/>
      <c r="AI49" s="90"/>
      <c r="AJ49" s="45"/>
    </row>
    <row r="50" spans="1:36" s="60" customFormat="1" x14ac:dyDescent="0.2">
      <c r="A50" s="55"/>
      <c r="B50" s="55"/>
      <c r="C50" s="67"/>
      <c r="D50" s="86"/>
      <c r="E50" s="86"/>
      <c r="F50" s="86"/>
      <c r="G50" s="86"/>
      <c r="H50" s="136"/>
      <c r="I50" s="86"/>
      <c r="J50" s="85"/>
      <c r="K50" s="56"/>
      <c r="L50" s="46"/>
      <c r="M50" s="47"/>
      <c r="N50" s="58"/>
      <c r="O50" s="45"/>
      <c r="P50" s="58"/>
      <c r="Q50" s="92"/>
      <c r="R50" s="45"/>
      <c r="T50" s="45"/>
      <c r="U50" s="53"/>
      <c r="V50" s="67"/>
      <c r="X50" s="86"/>
      <c r="Y50" s="45"/>
      <c r="Z50" s="87"/>
      <c r="AA50" s="62"/>
      <c r="AB50" s="105"/>
      <c r="AC50" s="105"/>
      <c r="AD50" s="67"/>
      <c r="AE50" s="92"/>
      <c r="AF50" s="67"/>
      <c r="AG50" s="90"/>
      <c r="AH50" s="45"/>
      <c r="AI50" s="90"/>
      <c r="AJ50" s="45"/>
    </row>
    <row r="55" spans="1:36" s="60" customFormat="1" x14ac:dyDescent="0.2">
      <c r="A55" s="55"/>
      <c r="B55" s="55"/>
      <c r="C55" s="2" t="s">
        <v>42</v>
      </c>
      <c r="D55" s="86"/>
      <c r="E55" s="86"/>
      <c r="F55" s="86"/>
      <c r="G55" s="86"/>
      <c r="H55" s="136"/>
      <c r="I55" s="86"/>
      <c r="J55" s="134"/>
      <c r="K55" s="56"/>
      <c r="L55" s="46"/>
      <c r="M55" s="47"/>
      <c r="N55" s="58"/>
      <c r="O55" s="45"/>
      <c r="P55" s="58"/>
      <c r="Q55" s="92"/>
      <c r="R55" s="45"/>
      <c r="T55" s="45"/>
      <c r="U55" s="53"/>
      <c r="V55" s="45"/>
      <c r="X55" s="86"/>
      <c r="Y55" s="45"/>
      <c r="Z55" s="87"/>
      <c r="AA55" s="62"/>
      <c r="AB55" s="105"/>
      <c r="AC55" s="105"/>
      <c r="AD55" s="67"/>
      <c r="AE55" s="92"/>
      <c r="AF55" s="67"/>
      <c r="AG55" s="90"/>
      <c r="AH55" s="45"/>
      <c r="AI55" s="90"/>
      <c r="AJ55" s="45"/>
    </row>
    <row r="56" spans="1:36" s="60" customFormat="1" x14ac:dyDescent="0.2">
      <c r="A56" s="55"/>
      <c r="B56" s="55"/>
      <c r="C56" s="2" t="s">
        <v>27</v>
      </c>
      <c r="D56" s="86"/>
      <c r="E56" s="86"/>
      <c r="F56" s="86"/>
      <c r="G56" s="86"/>
      <c r="H56" s="136"/>
      <c r="I56" s="86"/>
      <c r="J56" s="135"/>
      <c r="K56" s="56"/>
      <c r="L56" s="46"/>
      <c r="M56" s="47"/>
      <c r="N56" s="58"/>
      <c r="O56" s="45"/>
      <c r="P56" s="58"/>
      <c r="Q56" s="92"/>
      <c r="R56" s="45"/>
      <c r="T56" s="45"/>
      <c r="U56" s="53"/>
      <c r="V56" s="45"/>
      <c r="X56" s="86"/>
      <c r="Y56" s="45"/>
      <c r="Z56" s="87"/>
      <c r="AA56" s="62"/>
      <c r="AB56" s="105"/>
      <c r="AC56" s="105"/>
      <c r="AD56" s="67"/>
      <c r="AE56" s="92"/>
      <c r="AF56" s="67"/>
      <c r="AG56" s="90"/>
      <c r="AH56" s="45"/>
      <c r="AI56" s="90"/>
      <c r="AJ56" s="45"/>
    </row>
    <row r="57" spans="1:36" s="60" customFormat="1" x14ac:dyDescent="0.2">
      <c r="A57" s="55"/>
      <c r="B57" s="55"/>
      <c r="C57" s="2" t="s">
        <v>28</v>
      </c>
      <c r="D57" s="86"/>
      <c r="E57" s="86"/>
      <c r="F57" s="86"/>
      <c r="G57" s="86"/>
      <c r="H57" s="136"/>
      <c r="I57" s="86"/>
      <c r="J57" s="134">
        <f>SUM(J55:J56)</f>
        <v>0</v>
      </c>
      <c r="K57" s="56"/>
      <c r="L57" s="46"/>
      <c r="M57" s="47"/>
      <c r="N57" s="58"/>
      <c r="O57" s="45"/>
      <c r="P57" s="58"/>
      <c r="Q57" s="92"/>
      <c r="R57" s="45"/>
      <c r="T57" s="45"/>
      <c r="U57" s="53"/>
      <c r="V57" s="45"/>
      <c r="X57" s="86"/>
      <c r="Y57" s="45"/>
      <c r="Z57" s="87"/>
      <c r="AA57" s="62"/>
      <c r="AB57" s="105"/>
      <c r="AC57" s="105"/>
      <c r="AD57" s="67"/>
      <c r="AE57" s="92"/>
      <c r="AF57" s="67"/>
      <c r="AG57" s="90"/>
      <c r="AH57" s="45"/>
      <c r="AI57" s="90"/>
      <c r="AJ57" s="45"/>
    </row>
    <row r="58" spans="1:36" s="60" customFormat="1" x14ac:dyDescent="0.2">
      <c r="A58" s="55"/>
      <c r="B58" s="55"/>
      <c r="C58" s="67"/>
      <c r="D58" s="86"/>
      <c r="E58" s="86"/>
      <c r="F58" s="86"/>
      <c r="G58" s="86"/>
      <c r="H58" s="136"/>
      <c r="I58" s="86"/>
      <c r="J58" s="45"/>
      <c r="K58" s="56"/>
      <c r="L58" s="46"/>
      <c r="M58" s="47"/>
      <c r="N58" s="58"/>
      <c r="O58" s="45"/>
      <c r="P58" s="58"/>
      <c r="Q58" s="92"/>
      <c r="R58" s="45"/>
      <c r="T58" s="45"/>
      <c r="U58" s="53"/>
      <c r="V58" s="45"/>
      <c r="X58" s="86"/>
      <c r="Y58" s="45"/>
      <c r="Z58" s="87"/>
      <c r="AA58" s="62"/>
      <c r="AB58" s="105"/>
      <c r="AC58" s="105"/>
      <c r="AD58" s="67"/>
      <c r="AE58" s="92"/>
      <c r="AF58" s="67"/>
      <c r="AG58" s="90"/>
      <c r="AH58" s="45"/>
      <c r="AI58" s="90"/>
      <c r="AJ58" s="45"/>
    </row>
    <row r="59" spans="1:36" s="60" customFormat="1" x14ac:dyDescent="0.2">
      <c r="A59" s="55"/>
      <c r="B59" s="55"/>
      <c r="C59" s="67"/>
      <c r="D59" s="86"/>
      <c r="E59" s="86"/>
      <c r="F59" s="86"/>
      <c r="G59" s="86"/>
      <c r="H59" s="136"/>
      <c r="I59" s="86"/>
      <c r="J59" s="45"/>
      <c r="K59" s="56"/>
      <c r="L59" s="46"/>
      <c r="M59" s="47"/>
      <c r="N59" s="58"/>
      <c r="O59" s="45"/>
      <c r="P59" s="58"/>
      <c r="Q59" s="92"/>
      <c r="R59" s="45"/>
      <c r="T59" s="45"/>
      <c r="U59" s="53"/>
      <c r="V59" s="45"/>
      <c r="X59" s="86"/>
      <c r="Y59" s="45"/>
      <c r="Z59" s="87"/>
      <c r="AA59" s="62"/>
      <c r="AB59" s="105"/>
      <c r="AC59" s="105"/>
      <c r="AD59" s="67"/>
      <c r="AE59" s="92"/>
      <c r="AF59" s="67"/>
      <c r="AG59" s="90"/>
      <c r="AH59" s="45"/>
      <c r="AI59" s="90"/>
      <c r="AJ59" s="45"/>
    </row>
    <row r="60" spans="1:36" s="60" customFormat="1" x14ac:dyDescent="0.2">
      <c r="A60" s="55"/>
      <c r="B60" s="55"/>
      <c r="C60" s="2" t="s">
        <v>24</v>
      </c>
      <c r="D60" s="86"/>
      <c r="E60" s="86"/>
      <c r="F60" s="86"/>
      <c r="G60" s="86"/>
      <c r="H60" s="136"/>
      <c r="I60" s="86"/>
      <c r="J60" s="134"/>
      <c r="K60" s="56"/>
      <c r="L60" s="46"/>
      <c r="M60" s="47"/>
      <c r="N60" s="58"/>
      <c r="O60" s="45"/>
      <c r="P60" s="58"/>
      <c r="Q60" s="92"/>
      <c r="R60" s="45"/>
      <c r="T60" s="45"/>
      <c r="U60" s="53"/>
      <c r="V60" s="45"/>
      <c r="X60" s="86"/>
      <c r="Y60" s="45"/>
      <c r="Z60" s="87"/>
      <c r="AA60" s="62"/>
      <c r="AB60" s="105"/>
      <c r="AC60" s="105"/>
      <c r="AD60" s="67"/>
      <c r="AE60" s="92"/>
      <c r="AF60" s="67"/>
      <c r="AG60" s="90"/>
      <c r="AH60" s="45"/>
      <c r="AI60" s="90"/>
      <c r="AJ60" s="45"/>
    </row>
    <row r="61" spans="1:36" s="60" customFormat="1" x14ac:dyDescent="0.2">
      <c r="A61" s="55"/>
      <c r="B61" s="55"/>
      <c r="C61" s="2" t="s">
        <v>43</v>
      </c>
      <c r="D61" s="86"/>
      <c r="E61" s="86"/>
      <c r="F61" s="86"/>
      <c r="G61" s="86"/>
      <c r="H61" s="136"/>
      <c r="I61" s="86"/>
      <c r="J61" s="134"/>
      <c r="K61" s="56"/>
      <c r="L61" s="46"/>
      <c r="M61" s="47"/>
      <c r="N61" s="58"/>
      <c r="O61" s="45"/>
      <c r="P61" s="58"/>
      <c r="Q61" s="92"/>
      <c r="R61" s="45"/>
      <c r="T61" s="45"/>
      <c r="U61" s="53"/>
      <c r="V61" s="45"/>
      <c r="X61" s="86"/>
      <c r="Y61" s="45"/>
      <c r="Z61" s="87"/>
      <c r="AA61" s="62"/>
      <c r="AB61" s="105"/>
      <c r="AC61" s="105"/>
      <c r="AD61" s="67"/>
      <c r="AE61" s="92"/>
      <c r="AF61" s="67"/>
      <c r="AG61" s="90"/>
      <c r="AH61" s="45"/>
      <c r="AI61" s="90"/>
      <c r="AJ61" s="45"/>
    </row>
    <row r="62" spans="1:36" s="60" customFormat="1" x14ac:dyDescent="0.2">
      <c r="A62" s="55"/>
      <c r="B62" s="55"/>
      <c r="C62" s="2" t="s">
        <v>29</v>
      </c>
      <c r="D62" s="86"/>
      <c r="E62" s="86"/>
      <c r="F62" s="86"/>
      <c r="G62" s="86"/>
      <c r="H62" s="136"/>
      <c r="I62" s="86"/>
      <c r="J62" s="135">
        <f>J57</f>
        <v>0</v>
      </c>
      <c r="K62" s="56"/>
      <c r="L62" s="46"/>
      <c r="M62" s="47"/>
      <c r="N62" s="58"/>
      <c r="O62" s="45"/>
      <c r="P62" s="58"/>
      <c r="Q62" s="92"/>
      <c r="R62" s="45"/>
      <c r="T62" s="45"/>
      <c r="U62" s="53"/>
      <c r="V62" s="45"/>
      <c r="X62" s="86"/>
      <c r="Y62" s="45"/>
      <c r="Z62" s="87"/>
      <c r="AA62" s="62"/>
      <c r="AB62" s="105"/>
      <c r="AC62" s="105"/>
      <c r="AD62" s="67"/>
      <c r="AE62" s="92"/>
      <c r="AF62" s="67"/>
      <c r="AG62" s="90"/>
      <c r="AH62" s="45"/>
      <c r="AI62" s="90"/>
      <c r="AJ62" s="45"/>
    </row>
    <row r="63" spans="1:36" s="60" customFormat="1" x14ac:dyDescent="0.2">
      <c r="A63" s="55"/>
      <c r="B63" s="55"/>
      <c r="C63" s="2" t="s">
        <v>30</v>
      </c>
      <c r="D63" s="86"/>
      <c r="E63" s="86"/>
      <c r="F63" s="86"/>
      <c r="G63" s="86"/>
      <c r="H63" s="136"/>
      <c r="I63" s="86"/>
      <c r="J63" s="134">
        <f>J60-J61-J62</f>
        <v>0</v>
      </c>
      <c r="K63" s="56"/>
      <c r="L63" s="46"/>
      <c r="M63" s="47"/>
      <c r="N63" s="58"/>
      <c r="O63" s="45"/>
      <c r="P63" s="58"/>
      <c r="Q63" s="92"/>
      <c r="R63" s="45"/>
      <c r="T63" s="45"/>
      <c r="U63" s="53"/>
      <c r="V63" s="45"/>
      <c r="X63" s="86"/>
      <c r="Y63" s="45"/>
      <c r="Z63" s="87"/>
      <c r="AA63" s="62"/>
      <c r="AB63" s="105"/>
      <c r="AC63" s="105"/>
      <c r="AD63" s="67"/>
      <c r="AE63" s="92"/>
      <c r="AF63" s="67"/>
      <c r="AG63" s="90"/>
      <c r="AH63" s="45"/>
      <c r="AI63" s="90"/>
      <c r="AJ63" s="45"/>
    </row>
  </sheetData>
  <printOptions gridLines="1"/>
  <pageMargins left="0.23" right="0.17" top="0.75" bottom="0.5" header="0.32" footer="0.25"/>
  <pageSetup paperSize="17" scale="73" fitToHeight="0" orientation="landscape" r:id="rId1"/>
  <headerFooter alignWithMargins="0">
    <oddHeader>&amp;L&amp;G
NAME:&amp;C
ESTIMATE NO.&amp;R
REV NO.___ 
ESTIMATE DATE:</oddHeader>
    <oddFooter>&amp;L
&amp;Z&amp;F&amp;C&amp;P of &amp;N &amp;R
Revised: 5/24/18
Reviewed: 9/10/20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tabColor theme="9" tint="0.59999389629810485"/>
    <pageSetUpPr fitToPage="1"/>
  </sheetPr>
  <dimension ref="A1:AJ126"/>
  <sheetViews>
    <sheetView zoomScaleNormal="100" workbookViewId="0">
      <pane ySplit="3" topLeftCell="A4" activePane="bottomLeft" state="frozen"/>
      <selection activeCell="J16" sqref="J16"/>
      <selection pane="bottomLeft" activeCell="J16" sqref="J16"/>
    </sheetView>
  </sheetViews>
  <sheetFormatPr defaultColWidth="9.140625" defaultRowHeight="12.75" x14ac:dyDescent="0.2"/>
  <cols>
    <col min="1" max="1" width="20.5703125" style="67" customWidth="1"/>
    <col min="2" max="2" width="20.7109375" style="55" customWidth="1"/>
    <col min="3" max="3" width="48.42578125" style="67" customWidth="1"/>
    <col min="4" max="4" width="11.7109375" style="87" customWidth="1"/>
    <col min="5" max="5" width="11.28515625" style="86" customWidth="1"/>
    <col min="6" max="6" width="10.5703125" style="86" customWidth="1"/>
    <col min="7" max="7" width="11.42578125" style="86" customWidth="1"/>
    <col min="8" max="8" width="8.7109375" style="136" customWidth="1"/>
    <col min="9" max="9" width="9.7109375" style="86" customWidth="1"/>
    <col min="10" max="10" width="11.28515625" style="45" customWidth="1"/>
    <col min="11" max="11" width="6.85546875" style="56" customWidth="1"/>
    <col min="12" max="12" width="11.7109375" style="46" customWidth="1"/>
    <col min="13" max="13" width="11.85546875" style="47" customWidth="1"/>
    <col min="14" max="14" width="2.28515625" style="58" customWidth="1"/>
    <col min="15" max="15" width="13.140625" style="45" customWidth="1"/>
    <col min="16" max="16" width="2.28515625" style="58" customWidth="1"/>
    <col min="17" max="17" width="12.42578125" style="92" customWidth="1"/>
    <col min="18" max="18" width="13.5703125" style="45" customWidth="1"/>
    <col min="19" max="19" width="2.28515625" style="60" customWidth="1"/>
    <col min="20" max="20" width="14.5703125" style="45" customWidth="1"/>
    <col min="21" max="21" width="10.42578125" style="53" customWidth="1"/>
    <col min="22" max="22" width="9.5703125" style="45" customWidth="1"/>
    <col min="23" max="23" width="2.28515625" style="60" customWidth="1"/>
    <col min="24" max="24" width="7.42578125" style="86" customWidth="1"/>
    <col min="25" max="25" width="16.42578125" style="45" customWidth="1"/>
    <col min="26" max="26" width="6.85546875" style="87" customWidth="1"/>
    <col min="27" max="27" width="2.28515625" style="62" customWidth="1"/>
    <col min="28" max="28" width="16.28515625" style="105" hidden="1" customWidth="1"/>
    <col min="29" max="29" width="14.5703125" style="105" hidden="1" customWidth="1"/>
    <col min="30" max="30" width="14.5703125" style="67" hidden="1" customWidth="1"/>
    <col min="31" max="31" width="12.5703125" style="92" hidden="1" customWidth="1"/>
    <col min="32" max="32" width="14.5703125" style="67" hidden="1" customWidth="1"/>
    <col min="33" max="33" width="14.42578125" style="90" hidden="1" customWidth="1"/>
    <col min="34" max="34" width="14.42578125" style="45" hidden="1" customWidth="1"/>
    <col min="35" max="35" width="16" style="90" hidden="1" customWidth="1"/>
    <col min="36" max="36" width="14.42578125" style="45" hidden="1" customWidth="1"/>
    <col min="37" max="16384" width="9.140625" style="67"/>
  </cols>
  <sheetData>
    <row r="1" spans="1:36" x14ac:dyDescent="0.2">
      <c r="D1" s="102"/>
      <c r="E1" s="101"/>
      <c r="F1" s="101"/>
      <c r="Y1" s="87" t="s">
        <v>31</v>
      </c>
      <c r="Z1" s="87" t="s">
        <v>38</v>
      </c>
    </row>
    <row r="2" spans="1:36" x14ac:dyDescent="0.2">
      <c r="L2" s="43"/>
      <c r="O2" s="106">
        <v>75</v>
      </c>
      <c r="Q2" s="85"/>
      <c r="U2" s="90"/>
      <c r="X2" s="86" t="s">
        <v>41</v>
      </c>
      <c r="Y2" s="107">
        <f>$J126</f>
        <v>0</v>
      </c>
      <c r="Z2" s="87" t="s">
        <v>39</v>
      </c>
      <c r="AB2" s="107">
        <f>$J120</f>
        <v>0</v>
      </c>
    </row>
    <row r="3" spans="1:36" ht="30" customHeight="1" thickBot="1" x14ac:dyDescent="0.25">
      <c r="A3" s="82" t="s">
        <v>239</v>
      </c>
      <c r="B3" s="108" t="s">
        <v>182</v>
      </c>
      <c r="C3" s="109" t="s">
        <v>4</v>
      </c>
      <c r="D3" s="148" t="s">
        <v>152</v>
      </c>
      <c r="E3" s="109" t="s">
        <v>153</v>
      </c>
      <c r="F3" s="109" t="s">
        <v>154</v>
      </c>
      <c r="G3" s="109" t="s">
        <v>155</v>
      </c>
      <c r="H3" s="138" t="s">
        <v>156</v>
      </c>
      <c r="I3" s="137" t="s">
        <v>157</v>
      </c>
      <c r="J3" s="113" t="s">
        <v>5</v>
      </c>
      <c r="K3" s="109" t="s">
        <v>0</v>
      </c>
      <c r="L3" s="111" t="s">
        <v>6</v>
      </c>
      <c r="M3" s="112" t="s">
        <v>7</v>
      </c>
      <c r="N3" s="59"/>
      <c r="O3" s="113" t="s">
        <v>21</v>
      </c>
      <c r="P3" s="59"/>
      <c r="Q3" s="110" t="s">
        <v>8</v>
      </c>
      <c r="R3" s="113" t="s">
        <v>9</v>
      </c>
      <c r="S3" s="61"/>
      <c r="T3" s="113" t="s">
        <v>10</v>
      </c>
      <c r="U3" s="68" t="s">
        <v>160</v>
      </c>
      <c r="V3" s="113" t="s">
        <v>161</v>
      </c>
      <c r="W3" s="61"/>
      <c r="X3" s="114" t="s">
        <v>37</v>
      </c>
      <c r="Y3" s="113" t="s">
        <v>23</v>
      </c>
      <c r="Z3" s="113" t="s">
        <v>40</v>
      </c>
      <c r="AA3" s="63"/>
      <c r="AB3" s="113" t="s">
        <v>22</v>
      </c>
      <c r="AC3" s="30" t="s">
        <v>24</v>
      </c>
      <c r="AD3" s="82" t="s">
        <v>25</v>
      </c>
      <c r="AE3" s="115" t="s">
        <v>26</v>
      </c>
      <c r="AF3" s="82" t="s">
        <v>83</v>
      </c>
      <c r="AG3" s="116" t="s">
        <v>12</v>
      </c>
      <c r="AH3" s="117" t="s">
        <v>13</v>
      </c>
      <c r="AI3" s="116" t="s">
        <v>14</v>
      </c>
      <c r="AJ3" s="117" t="s">
        <v>15</v>
      </c>
    </row>
    <row r="4" spans="1:36" ht="13.5" thickTop="1" x14ac:dyDescent="0.2">
      <c r="C4" s="121"/>
      <c r="J4" s="45">
        <f t="shared" ref="J4:J5" si="0">ROUNDUP(I4*H4*G4*F4*E4*D4,0)</f>
        <v>0</v>
      </c>
      <c r="M4" s="45">
        <f t="shared" ref="M4:M5" si="1">ROUND(J4*L4,0)</f>
        <v>0</v>
      </c>
      <c r="N4" s="58" t="str">
        <f t="shared" ref="N4:N89" si="2">IF(L4&gt;0,IF(ROUND(J4*L4,0)&lt;&gt;M4,"E",""),"")</f>
        <v/>
      </c>
      <c r="O4" s="45">
        <f t="shared" ref="O4:O5" si="3">ROUND($O$2*M4,0)</f>
        <v>0</v>
      </c>
      <c r="P4" s="58" t="str">
        <f t="shared" ref="P4:P89" si="4">IF(ROUND(M4*O$2,0)&lt;&gt;O4,"E","")</f>
        <v/>
      </c>
      <c r="R4" s="45">
        <f t="shared" ref="R4:R5" si="5">ROUND(J4*Q4,0)</f>
        <v>0</v>
      </c>
      <c r="S4" s="60" t="str">
        <f t="shared" ref="S4:S8" si="6">IF(Q4&gt;0,IF(ROUND(J4*Q4,0)&lt;&gt;R4,"E",""),"")</f>
        <v/>
      </c>
      <c r="V4" s="45">
        <f t="shared" ref="V4:V5" si="7">ROUND(J4*U4,0)</f>
        <v>0</v>
      </c>
      <c r="W4" s="60" t="str">
        <f t="shared" ref="W4:W89" si="8">IF(U4&gt;0,IF(ROUND(J4*U4,0)&lt;&gt;V4,"E",""),"")</f>
        <v/>
      </c>
      <c r="Y4" s="45">
        <f t="shared" ref="Y4:Y5" si="9">ROUND(SUM(O4+R4+T4+V4,0),2)</f>
        <v>0</v>
      </c>
      <c r="AA4" s="64" t="str">
        <f t="shared" ref="AA4:AA89" si="10">IF(ROUND(O4+R4+T4+V4,2)&lt;&gt;Y4,"E","")</f>
        <v/>
      </c>
      <c r="AB4" s="45">
        <f>IF($Y$2&gt;0,((Y4/$Y$2)*$AB$2),0)</f>
        <v>0</v>
      </c>
      <c r="AC4" s="45">
        <f t="shared" ref="AC4:AC89" si="11">Y4+AB4</f>
        <v>0</v>
      </c>
      <c r="AD4" s="85">
        <f t="shared" ref="AD4:AD89" si="12">J4</f>
        <v>0</v>
      </c>
      <c r="AE4" s="85">
        <f t="shared" ref="AE4:AE89" si="13">IF(AD4&gt;0,AC4/AD4,0)</f>
        <v>0</v>
      </c>
      <c r="AF4" s="48"/>
      <c r="AH4" s="45">
        <f t="shared" ref="AH4:AH89" si="14">ROUND(J4*AG4,0)</f>
        <v>0</v>
      </c>
      <c r="AJ4" s="45">
        <f t="shared" ref="AJ4:AJ89" si="15">ROUND(AH4*AI4*0.01,0)</f>
        <v>0</v>
      </c>
    </row>
    <row r="5" spans="1:36" x14ac:dyDescent="0.2">
      <c r="C5" s="121"/>
      <c r="J5" s="45">
        <f t="shared" si="0"/>
        <v>0</v>
      </c>
      <c r="M5" s="45">
        <f t="shared" si="1"/>
        <v>0</v>
      </c>
      <c r="N5" s="58" t="str">
        <f t="shared" si="2"/>
        <v/>
      </c>
      <c r="O5" s="45">
        <f t="shared" si="3"/>
        <v>0</v>
      </c>
      <c r="P5" s="58" t="str">
        <f t="shared" si="4"/>
        <v/>
      </c>
      <c r="R5" s="45">
        <f t="shared" si="5"/>
        <v>0</v>
      </c>
      <c r="S5" s="60" t="str">
        <f t="shared" si="6"/>
        <v/>
      </c>
      <c r="V5" s="45">
        <f t="shared" si="7"/>
        <v>0</v>
      </c>
      <c r="W5" s="60" t="str">
        <f t="shared" si="8"/>
        <v/>
      </c>
      <c r="Y5" s="45">
        <f t="shared" si="9"/>
        <v>0</v>
      </c>
      <c r="AA5" s="64" t="str">
        <f t="shared" si="10"/>
        <v/>
      </c>
      <c r="AB5" s="45">
        <f>IF($Y$2&gt;0,((Y5/$Y$2)*$AB$2),0)</f>
        <v>0</v>
      </c>
      <c r="AC5" s="45">
        <f t="shared" si="11"/>
        <v>0</v>
      </c>
      <c r="AD5" s="85">
        <f t="shared" si="12"/>
        <v>0</v>
      </c>
      <c r="AE5" s="85">
        <f t="shared" si="13"/>
        <v>0</v>
      </c>
      <c r="AF5" s="48"/>
      <c r="AH5" s="45">
        <f t="shared" si="14"/>
        <v>0</v>
      </c>
      <c r="AJ5" s="45">
        <f t="shared" si="15"/>
        <v>0</v>
      </c>
    </row>
    <row r="6" spans="1:36" s="174" customFormat="1" ht="15" x14ac:dyDescent="0.25">
      <c r="B6" s="175"/>
      <c r="C6" s="176" t="s">
        <v>385</v>
      </c>
      <c r="D6" s="177"/>
      <c r="E6" s="178"/>
      <c r="F6" s="178"/>
      <c r="G6" s="178"/>
      <c r="H6" s="179"/>
      <c r="I6" s="178"/>
      <c r="J6" s="180"/>
      <c r="K6" s="181"/>
      <c r="L6" s="182"/>
      <c r="M6" s="180"/>
      <c r="N6" s="183"/>
      <c r="O6" s="180"/>
      <c r="P6" s="183"/>
      <c r="Q6" s="184"/>
      <c r="R6" s="180"/>
      <c r="S6" s="185"/>
      <c r="T6" s="180"/>
      <c r="U6" s="186"/>
      <c r="V6" s="180"/>
      <c r="W6" s="185"/>
      <c r="X6" s="178"/>
      <c r="Y6" s="180"/>
      <c r="Z6" s="177"/>
      <c r="AA6" s="187"/>
      <c r="AB6" s="180"/>
      <c r="AC6" s="180"/>
      <c r="AD6" s="188"/>
      <c r="AE6" s="188"/>
      <c r="AF6" s="189"/>
      <c r="AG6" s="190"/>
      <c r="AH6" s="180"/>
      <c r="AI6" s="190"/>
      <c r="AJ6" s="180"/>
    </row>
    <row r="7" spans="1:36" x14ac:dyDescent="0.2">
      <c r="C7" s="103"/>
      <c r="M7" s="57" t="s">
        <v>32</v>
      </c>
      <c r="N7" s="118" t="str">
        <f t="shared" si="2"/>
        <v/>
      </c>
      <c r="O7" s="57" t="s">
        <v>32</v>
      </c>
      <c r="P7" s="118" t="str">
        <f t="shared" si="4"/>
        <v/>
      </c>
      <c r="R7" s="57" t="s">
        <v>32</v>
      </c>
      <c r="S7" s="119" t="str">
        <f t="shared" si="6"/>
        <v/>
      </c>
      <c r="V7" s="57" t="s">
        <v>32</v>
      </c>
      <c r="W7" s="119" t="str">
        <f t="shared" si="8"/>
        <v/>
      </c>
      <c r="Y7" s="57" t="s">
        <v>32</v>
      </c>
      <c r="AA7" s="120" t="str">
        <f t="shared" si="10"/>
        <v/>
      </c>
      <c r="AB7" s="45">
        <f>IF($Y$2&gt;0,((Y7/$Y$2)*$AB$2),0)</f>
        <v>0</v>
      </c>
      <c r="AC7" s="45">
        <f t="shared" si="11"/>
        <v>0</v>
      </c>
      <c r="AD7" s="85">
        <f t="shared" si="12"/>
        <v>0</v>
      </c>
      <c r="AE7" s="85">
        <f t="shared" si="13"/>
        <v>0</v>
      </c>
      <c r="AF7" s="48"/>
      <c r="AH7" s="45">
        <f t="shared" si="14"/>
        <v>0</v>
      </c>
      <c r="AJ7" s="45">
        <f t="shared" si="15"/>
        <v>0</v>
      </c>
    </row>
    <row r="8" spans="1:36" x14ac:dyDescent="0.2">
      <c r="A8" s="67" t="s">
        <v>240</v>
      </c>
      <c r="B8" s="55" t="s">
        <v>386</v>
      </c>
      <c r="C8" s="121" t="s">
        <v>387</v>
      </c>
      <c r="D8" s="87">
        <v>400</v>
      </c>
      <c r="E8" s="86">
        <v>11</v>
      </c>
      <c r="F8" s="139">
        <v>1</v>
      </c>
      <c r="G8" s="86">
        <v>1</v>
      </c>
      <c r="H8" s="136">
        <v>1.05</v>
      </c>
      <c r="I8" s="139">
        <v>1</v>
      </c>
      <c r="J8" s="45">
        <f t="shared" ref="J8:J9" si="16">ROUNDUP(I8*H8*G8*F8*E8*D8,0)</f>
        <v>4620</v>
      </c>
      <c r="K8" s="56" t="s">
        <v>72</v>
      </c>
      <c r="M8" s="45">
        <f t="shared" ref="M8:M9" si="17">ROUND(J8*L8,0)</f>
        <v>0</v>
      </c>
      <c r="N8" s="58" t="str">
        <f t="shared" si="2"/>
        <v/>
      </c>
      <c r="O8" s="45">
        <f>ROUND($O$2*M8,0)</f>
        <v>0</v>
      </c>
      <c r="P8" s="58" t="str">
        <f t="shared" si="4"/>
        <v/>
      </c>
      <c r="R8" s="45">
        <f t="shared" ref="R8:R9" si="18">ROUND(J8*Q8,0)</f>
        <v>0</v>
      </c>
      <c r="S8" s="60" t="str">
        <f t="shared" si="6"/>
        <v/>
      </c>
      <c r="V8" s="45">
        <f t="shared" ref="V8:V9" si="19">ROUND(J8*U8,0)</f>
        <v>0</v>
      </c>
      <c r="W8" s="60" t="str">
        <f t="shared" si="8"/>
        <v/>
      </c>
      <c r="Y8" s="45">
        <f t="shared" ref="Y8:Y9" si="20">ROUND(SUM(O8+R8+T8+V8,0),2)</f>
        <v>0</v>
      </c>
      <c r="AA8" s="64" t="str">
        <f t="shared" si="10"/>
        <v/>
      </c>
      <c r="AB8" s="45">
        <f>IF($Y$2&gt;0,((Y8/$Y$2)*$AB$2),0)</f>
        <v>0</v>
      </c>
      <c r="AC8" s="45">
        <f t="shared" si="11"/>
        <v>0</v>
      </c>
      <c r="AD8" s="85">
        <f t="shared" si="12"/>
        <v>4620</v>
      </c>
      <c r="AE8" s="85">
        <f t="shared" si="13"/>
        <v>0</v>
      </c>
      <c r="AF8" s="48"/>
      <c r="AH8" s="45">
        <f t="shared" si="14"/>
        <v>0</v>
      </c>
      <c r="AJ8" s="45">
        <f t="shared" si="15"/>
        <v>0</v>
      </c>
    </row>
    <row r="9" spans="1:36" x14ac:dyDescent="0.2">
      <c r="A9" s="67" t="s">
        <v>240</v>
      </c>
      <c r="B9" s="55" t="s">
        <v>388</v>
      </c>
      <c r="C9" s="121" t="s">
        <v>389</v>
      </c>
      <c r="D9" s="87">
        <v>241</v>
      </c>
      <c r="E9" s="86">
        <v>11</v>
      </c>
      <c r="F9" s="86">
        <v>1</v>
      </c>
      <c r="G9" s="86">
        <v>1</v>
      </c>
      <c r="H9" s="136">
        <v>1.05</v>
      </c>
      <c r="I9" s="86">
        <v>1</v>
      </c>
      <c r="J9" s="45">
        <f t="shared" si="16"/>
        <v>2784</v>
      </c>
      <c r="K9" s="56" t="s">
        <v>72</v>
      </c>
      <c r="M9" s="45">
        <f t="shared" si="17"/>
        <v>0</v>
      </c>
      <c r="N9" s="58" t="str">
        <f t="shared" si="2"/>
        <v/>
      </c>
      <c r="O9" s="45">
        <f>ROUND($O$2*M9,0)</f>
        <v>0</v>
      </c>
      <c r="P9" s="58" t="str">
        <f t="shared" ref="P9" si="21">IF(ROUND(M9*O$2,0)&lt;&gt;O9,"E","")</f>
        <v/>
      </c>
      <c r="R9" s="45">
        <f t="shared" si="18"/>
        <v>0</v>
      </c>
      <c r="S9" s="60" t="str">
        <f t="shared" ref="S9" si="22">IF(Q9&gt;0,IF(ROUND(J9*Q9,0)&lt;&gt;R9,"E",""),"")</f>
        <v/>
      </c>
      <c r="V9" s="45">
        <f t="shared" si="19"/>
        <v>0</v>
      </c>
      <c r="W9" s="60" t="str">
        <f t="shared" si="8"/>
        <v/>
      </c>
      <c r="Y9" s="45">
        <f t="shared" si="20"/>
        <v>0</v>
      </c>
      <c r="AA9" s="64" t="str">
        <f t="shared" si="10"/>
        <v/>
      </c>
      <c r="AB9" s="45">
        <f>IF($Y$2&gt;0,((Y9/$Y$2)*$AB$2),0)</f>
        <v>0</v>
      </c>
      <c r="AC9" s="45">
        <f t="shared" si="11"/>
        <v>0</v>
      </c>
      <c r="AD9" s="85">
        <f t="shared" si="12"/>
        <v>2784</v>
      </c>
      <c r="AE9" s="85">
        <f t="shared" si="13"/>
        <v>0</v>
      </c>
      <c r="AF9" s="48"/>
      <c r="AH9" s="45">
        <f t="shared" si="14"/>
        <v>0</v>
      </c>
      <c r="AJ9" s="45">
        <f t="shared" si="15"/>
        <v>0</v>
      </c>
    </row>
    <row r="10" spans="1:36" x14ac:dyDescent="0.2">
      <c r="C10" s="121"/>
      <c r="F10" s="139"/>
      <c r="I10" s="139"/>
      <c r="M10" s="45"/>
      <c r="N10" s="123"/>
      <c r="P10" s="123"/>
      <c r="S10" s="102"/>
      <c r="AA10" s="64"/>
      <c r="AB10" s="45"/>
      <c r="AC10" s="45"/>
      <c r="AD10" s="85"/>
      <c r="AE10" s="85"/>
      <c r="AF10" s="48"/>
    </row>
    <row r="11" spans="1:36" x14ac:dyDescent="0.2">
      <c r="C11" s="153"/>
      <c r="D11" s="102"/>
      <c r="F11" s="139"/>
      <c r="G11" s="2"/>
      <c r="I11" s="146" t="s">
        <v>24</v>
      </c>
      <c r="J11" s="100">
        <f>J8+J9</f>
        <v>7404</v>
      </c>
      <c r="K11" s="95" t="s">
        <v>72</v>
      </c>
      <c r="M11" s="45">
        <f t="shared" ref="M11:M31" si="23">ROUND(J11*L11,0)</f>
        <v>0</v>
      </c>
      <c r="N11" s="123" t="str">
        <f t="shared" ref="N11" si="24">IF(L11&gt;0,IF(ROUND(J11*L11,0)&lt;&gt;M11,"E",""),"")</f>
        <v/>
      </c>
      <c r="O11" s="45">
        <f>ROUND($O$2*M11,0)</f>
        <v>0</v>
      </c>
      <c r="P11" s="123" t="str">
        <f t="shared" ref="P11:P12" si="25">IF(ROUND(M11*O$2,0)&lt;&gt;O11,"E","")</f>
        <v/>
      </c>
      <c r="R11" s="45">
        <f t="shared" ref="R11:R31" si="26">ROUND(J11*Q11,0)</f>
        <v>0</v>
      </c>
      <c r="S11" s="102" t="str">
        <f t="shared" ref="S11:S12" si="27">IF(Q11&gt;0,IF(ROUND(J11*Q11,0)&lt;&gt;R11,"E",""),"")</f>
        <v/>
      </c>
      <c r="V11" s="45">
        <f t="shared" ref="V11:V31" si="28">ROUND(J11*U11,0)</f>
        <v>0</v>
      </c>
      <c r="W11" s="60" t="str">
        <f t="shared" ref="W11" si="29">IF(U11&gt;0,IF(ROUND(J11*U11,0)&lt;&gt;V11,"E",""),"")</f>
        <v/>
      </c>
      <c r="Y11" s="45">
        <f t="shared" ref="Y11:Y31" si="30">ROUND(SUM(O11+R11+T11+V11,0),2)</f>
        <v>0</v>
      </c>
      <c r="AA11" s="64" t="str">
        <f t="shared" ref="AA11" si="31">IF(ROUND(O11+R11+T11+V11,2)&lt;&gt;Y11,"E","")</f>
        <v/>
      </c>
      <c r="AB11" s="45">
        <f t="shared" ref="AB11" si="32">IF($Y$2&gt;0,((Y11/$Y$2)*$AB$2),0)</f>
        <v>0</v>
      </c>
      <c r="AC11" s="45">
        <f t="shared" ref="AC11" si="33">Y11+AB11</f>
        <v>0</v>
      </c>
      <c r="AD11" s="85">
        <f t="shared" ref="AD11" si="34">J11</f>
        <v>7404</v>
      </c>
      <c r="AE11" s="85">
        <f t="shared" ref="AE11" si="35">IF(AD11&gt;0,AC11/AD11,0)</f>
        <v>0</v>
      </c>
      <c r="AF11" s="48"/>
      <c r="AH11" s="45">
        <f t="shared" ref="AH11" si="36">ROUND(J11*AG11,0)</f>
        <v>0</v>
      </c>
      <c r="AJ11" s="45">
        <f t="shared" ref="AJ11" si="37">ROUND(AH11*AI11*0.01,0)</f>
        <v>0</v>
      </c>
    </row>
    <row r="12" spans="1:36" x14ac:dyDescent="0.2">
      <c r="C12" s="121"/>
      <c r="I12" s="146" t="s">
        <v>351</v>
      </c>
      <c r="J12" s="100">
        <v>7450</v>
      </c>
      <c r="K12" s="95" t="s">
        <v>72</v>
      </c>
      <c r="M12" s="45">
        <f t="shared" si="23"/>
        <v>0</v>
      </c>
      <c r="N12" s="58" t="str">
        <f t="shared" si="2"/>
        <v/>
      </c>
      <c r="O12" s="45">
        <f>ROUND($O$2*M12,0)</f>
        <v>0</v>
      </c>
      <c r="P12" s="58" t="str">
        <f t="shared" si="25"/>
        <v/>
      </c>
      <c r="R12" s="45">
        <f t="shared" si="26"/>
        <v>0</v>
      </c>
      <c r="S12" s="60" t="str">
        <f t="shared" si="27"/>
        <v/>
      </c>
      <c r="V12" s="45">
        <f t="shared" si="28"/>
        <v>0</v>
      </c>
      <c r="W12" s="60" t="str">
        <f t="shared" si="8"/>
        <v/>
      </c>
      <c r="Y12" s="45">
        <f t="shared" si="30"/>
        <v>0</v>
      </c>
      <c r="AA12" s="64" t="str">
        <f t="shared" si="10"/>
        <v/>
      </c>
      <c r="AB12" s="45">
        <f>IF($Y$2&gt;0,((Y12/$Y$2)*$AB$2),0)</f>
        <v>0</v>
      </c>
      <c r="AC12" s="45">
        <f t="shared" si="11"/>
        <v>0</v>
      </c>
      <c r="AD12" s="85">
        <f t="shared" si="12"/>
        <v>7450</v>
      </c>
      <c r="AE12" s="85">
        <f t="shared" si="13"/>
        <v>0</v>
      </c>
      <c r="AF12" s="48"/>
      <c r="AH12" s="45">
        <f t="shared" si="14"/>
        <v>0</v>
      </c>
      <c r="AJ12" s="45">
        <f t="shared" si="15"/>
        <v>0</v>
      </c>
    </row>
    <row r="13" spans="1:36" x14ac:dyDescent="0.2">
      <c r="C13" s="121"/>
      <c r="M13" s="45"/>
      <c r="AA13" s="64"/>
      <c r="AB13" s="45"/>
      <c r="AC13" s="45"/>
      <c r="AD13" s="85"/>
      <c r="AE13" s="85"/>
      <c r="AF13" s="48"/>
    </row>
    <row r="14" spans="1:36" s="156" customFormat="1" ht="15" x14ac:dyDescent="0.25">
      <c r="B14" s="157"/>
      <c r="C14" s="176" t="s">
        <v>392</v>
      </c>
      <c r="D14" s="159"/>
      <c r="E14" s="160"/>
      <c r="F14" s="160"/>
      <c r="G14" s="160"/>
      <c r="H14" s="161"/>
      <c r="I14" s="160"/>
      <c r="J14" s="162"/>
      <c r="K14" s="163"/>
      <c r="L14" s="164"/>
      <c r="M14" s="162"/>
      <c r="N14" s="165"/>
      <c r="O14" s="162"/>
      <c r="P14" s="165"/>
      <c r="Q14" s="166"/>
      <c r="R14" s="162"/>
      <c r="S14" s="167"/>
      <c r="T14" s="162"/>
      <c r="U14" s="168"/>
      <c r="V14" s="162"/>
      <c r="W14" s="167"/>
      <c r="X14" s="160"/>
      <c r="Y14" s="162"/>
      <c r="Z14" s="159"/>
      <c r="AA14" s="169"/>
      <c r="AB14" s="162"/>
      <c r="AC14" s="162"/>
      <c r="AD14" s="170"/>
      <c r="AE14" s="170"/>
      <c r="AF14" s="171"/>
      <c r="AG14" s="172"/>
      <c r="AH14" s="162"/>
      <c r="AI14" s="172"/>
      <c r="AJ14" s="162"/>
    </row>
    <row r="15" spans="1:36" x14ac:dyDescent="0.2">
      <c r="C15" s="121"/>
      <c r="M15" s="45"/>
      <c r="AA15" s="64"/>
      <c r="AB15" s="45"/>
      <c r="AC15" s="45"/>
      <c r="AD15" s="85"/>
      <c r="AE15" s="85"/>
      <c r="AF15" s="48"/>
    </row>
    <row r="16" spans="1:36" x14ac:dyDescent="0.2">
      <c r="A16" s="67" t="s">
        <v>214</v>
      </c>
      <c r="B16" s="55" t="s">
        <v>386</v>
      </c>
      <c r="C16" s="121" t="s">
        <v>395</v>
      </c>
      <c r="D16" s="87">
        <v>179</v>
      </c>
      <c r="E16" s="86">
        <v>11</v>
      </c>
      <c r="F16" s="139">
        <v>1</v>
      </c>
      <c r="G16" s="86">
        <v>1</v>
      </c>
      <c r="H16" s="136">
        <v>1.05</v>
      </c>
      <c r="I16" s="139">
        <v>1</v>
      </c>
      <c r="J16" s="45">
        <f t="shared" ref="J16:J17" si="38">ROUNDUP(I16*H16*G16*F16*E16*D16,0)</f>
        <v>2068</v>
      </c>
      <c r="K16" s="56" t="s">
        <v>72</v>
      </c>
      <c r="M16" s="45">
        <f t="shared" ref="M16:M17" si="39">ROUND(J16*L16,0)</f>
        <v>0</v>
      </c>
      <c r="N16" s="58" t="str">
        <f t="shared" ref="N16:N17" si="40">IF(L16&gt;0,IF(ROUND(J16*L16,0)&lt;&gt;M16,"E",""),"")</f>
        <v/>
      </c>
      <c r="O16" s="45">
        <f>ROUND($O$2*M16,0)</f>
        <v>0</v>
      </c>
      <c r="P16" s="58" t="str">
        <f>IF(ROUND(M16*O$2,0)&lt;&gt;O16,"E","")</f>
        <v/>
      </c>
      <c r="R16" s="45">
        <f t="shared" ref="R16:R17" si="41">ROUND(J16*Q16,0)</f>
        <v>0</v>
      </c>
      <c r="S16" s="60" t="str">
        <f>IF(Q16&gt;0,IF(ROUND(J16*Q16,0)&lt;&gt;R16,"E",""),"")</f>
        <v/>
      </c>
      <c r="V16" s="45">
        <f t="shared" ref="V16:V17" si="42">ROUND(J16*U16,0)</f>
        <v>0</v>
      </c>
      <c r="W16" s="60" t="str">
        <f t="shared" ref="W16:W17" si="43">IF(U16&gt;0,IF(ROUND(J16*U16,0)&lt;&gt;V16,"E",""),"")</f>
        <v/>
      </c>
      <c r="Y16" s="45">
        <f t="shared" ref="Y16:Y17" si="44">ROUND(SUM(O16+R16+T16+V16,0),2)</f>
        <v>0</v>
      </c>
      <c r="AA16" s="64" t="str">
        <f t="shared" ref="AA16:AA17" si="45">IF(ROUND(O16+R16+T16+V16,2)&lt;&gt;Y16,"E","")</f>
        <v/>
      </c>
      <c r="AB16" s="45">
        <f>IF($Y$2&gt;0,((Y16/$Y$2)*$AB$2),0)</f>
        <v>0</v>
      </c>
      <c r="AC16" s="45">
        <f t="shared" ref="AC16:AC17" si="46">Y16+AB16</f>
        <v>0</v>
      </c>
      <c r="AD16" s="85">
        <f t="shared" ref="AD16:AD17" si="47">J16</f>
        <v>2068</v>
      </c>
      <c r="AE16" s="85">
        <f t="shared" ref="AE16:AE17" si="48">IF(AD16&gt;0,AC16/AD16,0)</f>
        <v>0</v>
      </c>
      <c r="AF16" s="48"/>
      <c r="AH16" s="45">
        <f t="shared" ref="AH16:AH17" si="49">ROUND(J16*AG16,0)</f>
        <v>0</v>
      </c>
      <c r="AJ16" s="45">
        <f t="shared" ref="AJ16:AJ17" si="50">ROUND(AH16*AI16*0.01,0)</f>
        <v>0</v>
      </c>
    </row>
    <row r="17" spans="1:36" x14ac:dyDescent="0.2">
      <c r="A17" s="67" t="s">
        <v>214</v>
      </c>
      <c r="B17" s="55" t="s">
        <v>388</v>
      </c>
      <c r="C17" s="121" t="s">
        <v>393</v>
      </c>
      <c r="D17" s="87">
        <v>194</v>
      </c>
      <c r="E17" s="86">
        <v>11</v>
      </c>
      <c r="F17" s="139">
        <v>1</v>
      </c>
      <c r="G17" s="86">
        <v>1</v>
      </c>
      <c r="H17" s="136">
        <v>1.05</v>
      </c>
      <c r="I17" s="139">
        <v>1</v>
      </c>
      <c r="J17" s="45">
        <f t="shared" si="38"/>
        <v>2241</v>
      </c>
      <c r="K17" s="56" t="s">
        <v>72</v>
      </c>
      <c r="M17" s="45">
        <f t="shared" si="39"/>
        <v>0</v>
      </c>
      <c r="N17" s="58" t="str">
        <f t="shared" si="40"/>
        <v/>
      </c>
      <c r="O17" s="45">
        <f>ROUND($O$2*M17,0)</f>
        <v>0</v>
      </c>
      <c r="P17" s="58" t="str">
        <f>IF(ROUND(M17*O$2,0)&lt;&gt;O17,"E","")</f>
        <v/>
      </c>
      <c r="R17" s="45">
        <f t="shared" si="41"/>
        <v>0</v>
      </c>
      <c r="V17" s="45">
        <f t="shared" si="42"/>
        <v>0</v>
      </c>
      <c r="W17" s="60" t="str">
        <f t="shared" si="43"/>
        <v/>
      </c>
      <c r="Y17" s="45">
        <f t="shared" si="44"/>
        <v>0</v>
      </c>
      <c r="AA17" s="64" t="str">
        <f t="shared" si="45"/>
        <v/>
      </c>
      <c r="AB17" s="45">
        <f>IF($Y$2&gt;0,((Y17/$Y$2)*$AB$2),0)</f>
        <v>0</v>
      </c>
      <c r="AC17" s="45">
        <f t="shared" si="46"/>
        <v>0</v>
      </c>
      <c r="AD17" s="85">
        <f t="shared" si="47"/>
        <v>2241</v>
      </c>
      <c r="AE17" s="85">
        <f t="shared" si="48"/>
        <v>0</v>
      </c>
      <c r="AF17" s="48"/>
      <c r="AH17" s="45">
        <f t="shared" si="49"/>
        <v>0</v>
      </c>
      <c r="AJ17" s="45">
        <f t="shared" si="50"/>
        <v>0</v>
      </c>
    </row>
    <row r="18" spans="1:36" x14ac:dyDescent="0.2">
      <c r="A18" s="67" t="s">
        <v>214</v>
      </c>
      <c r="B18" s="55" t="s">
        <v>397</v>
      </c>
      <c r="C18" s="121" t="s">
        <v>398</v>
      </c>
      <c r="D18" s="87">
        <v>311</v>
      </c>
      <c r="E18" s="86">
        <v>11</v>
      </c>
      <c r="F18" s="139">
        <v>1</v>
      </c>
      <c r="G18" s="86">
        <v>1</v>
      </c>
      <c r="H18" s="136">
        <v>1.05</v>
      </c>
      <c r="I18" s="139">
        <v>1</v>
      </c>
      <c r="J18" s="45">
        <f t="shared" ref="J18" si="51">ROUNDUP(I18*H18*G18*F18*E18*D18,0)</f>
        <v>3593</v>
      </c>
      <c r="K18" s="56" t="s">
        <v>72</v>
      </c>
      <c r="M18" s="45">
        <f t="shared" ref="M18" si="52">ROUND(J18*L18,0)</f>
        <v>0</v>
      </c>
      <c r="N18" s="58" t="str">
        <f t="shared" ref="N18" si="53">IF(L18&gt;0,IF(ROUND(J18*L18,0)&lt;&gt;M18,"E",""),"")</f>
        <v/>
      </c>
      <c r="O18" s="45">
        <f>ROUND($O$2*M18,0)</f>
        <v>0</v>
      </c>
      <c r="P18" s="58" t="str">
        <f>IF(ROUND(M18*O$2,0)&lt;&gt;O18,"E","")</f>
        <v/>
      </c>
      <c r="R18" s="45">
        <f t="shared" ref="R18" si="54">ROUND(J18*Q18,0)</f>
        <v>0</v>
      </c>
      <c r="V18" s="45">
        <f t="shared" ref="V18" si="55">ROUND(J18*U18,0)</f>
        <v>0</v>
      </c>
      <c r="W18" s="60" t="str">
        <f t="shared" ref="W18" si="56">IF(U18&gt;0,IF(ROUND(J18*U18,0)&lt;&gt;V18,"E",""),"")</f>
        <v/>
      </c>
      <c r="Y18" s="45">
        <f t="shared" ref="Y18" si="57">ROUND(SUM(O18+R18+T18+V18,0),2)</f>
        <v>0</v>
      </c>
      <c r="AA18" s="64" t="str">
        <f t="shared" ref="AA18" si="58">IF(ROUND(O18+R18+T18+V18,2)&lt;&gt;Y18,"E","")</f>
        <v/>
      </c>
      <c r="AB18" s="45">
        <f>IF($Y$2&gt;0,((Y18/$Y$2)*$AB$2),0)</f>
        <v>0</v>
      </c>
      <c r="AC18" s="45">
        <f t="shared" ref="AC18" si="59">Y18+AB18</f>
        <v>0</v>
      </c>
      <c r="AD18" s="85">
        <f t="shared" ref="AD18" si="60">J18</f>
        <v>3593</v>
      </c>
      <c r="AE18" s="85">
        <f t="shared" ref="AE18" si="61">IF(AD18&gt;0,AC18/AD18,0)</f>
        <v>0</v>
      </c>
      <c r="AF18" s="48"/>
      <c r="AH18" s="45">
        <f t="shared" ref="AH18" si="62">ROUND(J18*AG18,0)</f>
        <v>0</v>
      </c>
      <c r="AJ18" s="45">
        <f t="shared" ref="AJ18" si="63">ROUND(AH18*AI18*0.01,0)</f>
        <v>0</v>
      </c>
    </row>
    <row r="19" spans="1:36" x14ac:dyDescent="0.2">
      <c r="C19" s="121"/>
      <c r="F19" s="139"/>
      <c r="I19" s="139"/>
      <c r="M19" s="45"/>
      <c r="AA19" s="64"/>
      <c r="AB19" s="45"/>
      <c r="AC19" s="45"/>
      <c r="AD19" s="85"/>
      <c r="AE19" s="85"/>
      <c r="AF19" s="48"/>
    </row>
    <row r="20" spans="1:36" x14ac:dyDescent="0.2">
      <c r="C20" s="153"/>
      <c r="D20" s="102"/>
      <c r="F20" s="139"/>
      <c r="G20" s="2"/>
      <c r="I20" s="146" t="s">
        <v>24</v>
      </c>
      <c r="J20" s="100">
        <f>J16+J17+J18</f>
        <v>7902</v>
      </c>
      <c r="K20" s="95" t="s">
        <v>72</v>
      </c>
      <c r="M20" s="45">
        <f t="shared" ref="M20:M21" si="64">ROUND(J20*L20,0)</f>
        <v>0</v>
      </c>
      <c r="N20" s="123" t="str">
        <f t="shared" ref="N20:N21" si="65">IF(L20&gt;0,IF(ROUND(J20*L20,0)&lt;&gt;M20,"E",""),"")</f>
        <v/>
      </c>
      <c r="O20" s="45">
        <f>ROUND($O$2*M20,0)</f>
        <v>0</v>
      </c>
      <c r="P20" s="123" t="str">
        <f t="shared" ref="P20:P21" si="66">IF(ROUND(M20*O$2,0)&lt;&gt;O20,"E","")</f>
        <v/>
      </c>
      <c r="R20" s="45">
        <f t="shared" ref="R20:R21" si="67">ROUND(J20*Q20,0)</f>
        <v>0</v>
      </c>
      <c r="S20" s="102" t="str">
        <f t="shared" ref="S20:S21" si="68">IF(Q20&gt;0,IF(ROUND(J20*Q20,0)&lt;&gt;R20,"E",""),"")</f>
        <v/>
      </c>
      <c r="V20" s="45">
        <f t="shared" ref="V20:V21" si="69">ROUND(J20*U20,0)</f>
        <v>0</v>
      </c>
      <c r="W20" s="60" t="str">
        <f t="shared" ref="W20:W21" si="70">IF(U20&gt;0,IF(ROUND(J20*U20,0)&lt;&gt;V20,"E",""),"")</f>
        <v/>
      </c>
      <c r="Y20" s="45">
        <f t="shared" ref="Y20:Y21" si="71">ROUND(SUM(O20+R20+T20+V20,0),2)</f>
        <v>0</v>
      </c>
      <c r="AA20" s="64" t="str">
        <f t="shared" ref="AA20:AA21" si="72">IF(ROUND(O20+R20+T20+V20,2)&lt;&gt;Y20,"E","")</f>
        <v/>
      </c>
      <c r="AB20" s="45">
        <f>IF($Y$2&gt;0,((Y20/$Y$2)*$AB$2),0)</f>
        <v>0</v>
      </c>
      <c r="AC20" s="45">
        <f t="shared" ref="AC20:AC21" si="73">Y20+AB20</f>
        <v>0</v>
      </c>
      <c r="AD20" s="85">
        <f t="shared" ref="AD20:AD21" si="74">J20</f>
        <v>7902</v>
      </c>
      <c r="AE20" s="85">
        <f t="shared" ref="AE20:AE21" si="75">IF(AD20&gt;0,AC20/AD20,0)</f>
        <v>0</v>
      </c>
      <c r="AF20" s="48"/>
      <c r="AH20" s="45">
        <f t="shared" ref="AH20:AH21" si="76">ROUND(J20*AG20,0)</f>
        <v>0</v>
      </c>
      <c r="AJ20" s="45">
        <f t="shared" ref="AJ20:AJ21" si="77">ROUND(AH20*AI20*0.01,0)</f>
        <v>0</v>
      </c>
    </row>
    <row r="21" spans="1:36" x14ac:dyDescent="0.2">
      <c r="C21" s="121"/>
      <c r="I21" s="146" t="s">
        <v>351</v>
      </c>
      <c r="J21" s="100">
        <v>7950</v>
      </c>
      <c r="K21" s="95" t="s">
        <v>72</v>
      </c>
      <c r="M21" s="45">
        <f t="shared" si="64"/>
        <v>0</v>
      </c>
      <c r="N21" s="58" t="str">
        <f t="shared" si="65"/>
        <v/>
      </c>
      <c r="O21" s="45">
        <f>ROUND($O$2*M21,0)</f>
        <v>0</v>
      </c>
      <c r="P21" s="58" t="str">
        <f t="shared" si="66"/>
        <v/>
      </c>
      <c r="R21" s="45">
        <f t="shared" si="67"/>
        <v>0</v>
      </c>
      <c r="S21" s="60" t="str">
        <f t="shared" si="68"/>
        <v/>
      </c>
      <c r="V21" s="45">
        <f t="shared" si="69"/>
        <v>0</v>
      </c>
      <c r="W21" s="60" t="str">
        <f t="shared" si="70"/>
        <v/>
      </c>
      <c r="Y21" s="45">
        <f t="shared" si="71"/>
        <v>0</v>
      </c>
      <c r="AA21" s="64" t="str">
        <f t="shared" si="72"/>
        <v/>
      </c>
      <c r="AB21" s="45">
        <f>IF($Y$2&gt;0,((Y21/$Y$2)*$AB$2),0)</f>
        <v>0</v>
      </c>
      <c r="AC21" s="45">
        <f t="shared" si="73"/>
        <v>0</v>
      </c>
      <c r="AD21" s="85">
        <f t="shared" si="74"/>
        <v>7950</v>
      </c>
      <c r="AE21" s="85">
        <f t="shared" si="75"/>
        <v>0</v>
      </c>
      <c r="AF21" s="48"/>
      <c r="AH21" s="45">
        <f t="shared" si="76"/>
        <v>0</v>
      </c>
      <c r="AJ21" s="45">
        <f t="shared" si="77"/>
        <v>0</v>
      </c>
    </row>
    <row r="22" spans="1:36" x14ac:dyDescent="0.2">
      <c r="C22" s="121"/>
      <c r="M22" s="45"/>
      <c r="AA22" s="64"/>
      <c r="AB22" s="45"/>
      <c r="AC22" s="45"/>
      <c r="AD22" s="85"/>
      <c r="AE22" s="85"/>
      <c r="AF22" s="48"/>
    </row>
    <row r="23" spans="1:36" s="156" customFormat="1" ht="15" x14ac:dyDescent="0.25">
      <c r="B23" s="157"/>
      <c r="C23" s="176" t="s">
        <v>394</v>
      </c>
      <c r="D23" s="159"/>
      <c r="E23" s="160"/>
      <c r="F23" s="160"/>
      <c r="G23" s="160"/>
      <c r="H23" s="161"/>
      <c r="I23" s="160"/>
      <c r="J23" s="162"/>
      <c r="K23" s="163"/>
      <c r="L23" s="164"/>
      <c r="M23" s="162"/>
      <c r="N23" s="165"/>
      <c r="O23" s="162"/>
      <c r="P23" s="165"/>
      <c r="Q23" s="166"/>
      <c r="R23" s="162"/>
      <c r="S23" s="167"/>
      <c r="T23" s="162"/>
      <c r="U23" s="168"/>
      <c r="V23" s="162"/>
      <c r="W23" s="167"/>
      <c r="X23" s="160"/>
      <c r="Y23" s="162"/>
      <c r="Z23" s="159"/>
      <c r="AA23" s="169"/>
      <c r="AB23" s="162"/>
      <c r="AC23" s="162"/>
      <c r="AD23" s="170"/>
      <c r="AE23" s="170"/>
      <c r="AF23" s="171"/>
      <c r="AG23" s="172"/>
      <c r="AH23" s="162"/>
      <c r="AI23" s="172"/>
      <c r="AJ23" s="162"/>
    </row>
    <row r="24" spans="1:36" x14ac:dyDescent="0.2">
      <c r="C24" s="121"/>
      <c r="F24" s="139"/>
      <c r="I24" s="139"/>
      <c r="M24" s="45"/>
      <c r="AA24" s="64"/>
      <c r="AB24" s="45"/>
      <c r="AC24" s="45"/>
      <c r="AD24" s="85"/>
      <c r="AE24" s="85"/>
      <c r="AF24" s="48"/>
    </row>
    <row r="25" spans="1:36" x14ac:dyDescent="0.2">
      <c r="A25" s="67" t="s">
        <v>396</v>
      </c>
      <c r="B25" s="55" t="s">
        <v>386</v>
      </c>
      <c r="C25" s="121" t="s">
        <v>387</v>
      </c>
      <c r="D25" s="87">
        <v>36</v>
      </c>
      <c r="E25" s="86">
        <v>10</v>
      </c>
      <c r="F25" s="139">
        <v>1</v>
      </c>
      <c r="G25" s="86">
        <v>1</v>
      </c>
      <c r="H25" s="136">
        <v>1.05</v>
      </c>
      <c r="I25" s="139">
        <v>1</v>
      </c>
      <c r="J25" s="45">
        <f t="shared" ref="J25:J27" si="78">ROUNDUP(I25*H25*G25*F25*E25*D25,0)</f>
        <v>378</v>
      </c>
      <c r="K25" s="56" t="s">
        <v>72</v>
      </c>
      <c r="L25" s="122"/>
      <c r="M25" s="45">
        <f t="shared" ref="M25:M27" si="79">ROUND(J25*L25,0)</f>
        <v>0</v>
      </c>
      <c r="N25" s="58" t="str">
        <f t="shared" ref="N25:N27" si="80">IF(L25&gt;0,IF(ROUND(J25*L25,0)&lt;&gt;M25,"E",""),"")</f>
        <v/>
      </c>
      <c r="O25" s="45">
        <f>ROUND($O$2*M25,0)</f>
        <v>0</v>
      </c>
      <c r="P25" s="58" t="str">
        <f t="shared" ref="P25" si="81">IF(ROUND(M25*O$2,0)&lt;&gt;O25,"E","")</f>
        <v/>
      </c>
      <c r="R25" s="45">
        <f t="shared" ref="R25:R27" si="82">ROUND(J25*Q25,0)</f>
        <v>0</v>
      </c>
      <c r="S25" s="60" t="str">
        <f t="shared" ref="S25" si="83">IF(Q25&gt;0,IF(ROUND(J25*Q25,0)&lt;&gt;R25,"E",""),"")</f>
        <v/>
      </c>
      <c r="V25" s="45">
        <f t="shared" ref="V25:V27" si="84">ROUND(J25*U25,0)</f>
        <v>0</v>
      </c>
      <c r="W25" s="60" t="str">
        <f t="shared" ref="W25:W27" si="85">IF(U25&gt;0,IF(ROUND(J25*U25,0)&lt;&gt;V25,"E",""),"")</f>
        <v/>
      </c>
      <c r="Y25" s="45">
        <f t="shared" ref="Y25:Y27" si="86">ROUND(SUM(O25+R25+T25+V25,0),2)</f>
        <v>0</v>
      </c>
      <c r="AA25" s="64" t="str">
        <f t="shared" ref="AA25:AA27" si="87">IF(ROUND(O25+R25+T25+V25,2)&lt;&gt;Y25,"E","")</f>
        <v/>
      </c>
      <c r="AB25" s="45">
        <f>IF($Y$2&gt;0,((Y25/$Y$2)*$AB$2),0)</f>
        <v>0</v>
      </c>
      <c r="AC25" s="45">
        <f t="shared" ref="AC25:AC27" si="88">Y25+AB25</f>
        <v>0</v>
      </c>
      <c r="AD25" s="85">
        <f t="shared" ref="AD25:AD27" si="89">J25</f>
        <v>378</v>
      </c>
      <c r="AE25" s="85">
        <f t="shared" ref="AE25:AE27" si="90">IF(AD25&gt;0,AC25/AD25,0)</f>
        <v>0</v>
      </c>
      <c r="AF25" s="48"/>
      <c r="AH25" s="45">
        <f t="shared" ref="AH25:AH27" si="91">ROUND(J25*AG25,0)</f>
        <v>0</v>
      </c>
      <c r="AJ25" s="45">
        <f t="shared" ref="AJ25:AJ27" si="92">ROUND(AH25*AI25*0.01,0)</f>
        <v>0</v>
      </c>
    </row>
    <row r="26" spans="1:36" x14ac:dyDescent="0.2">
      <c r="A26" s="67" t="s">
        <v>396</v>
      </c>
      <c r="B26" s="55" t="s">
        <v>388</v>
      </c>
      <c r="C26" s="121" t="s">
        <v>389</v>
      </c>
      <c r="D26" s="87">
        <v>74</v>
      </c>
      <c r="E26" s="86">
        <v>10</v>
      </c>
      <c r="F26" s="139">
        <v>1</v>
      </c>
      <c r="G26" s="86">
        <v>1</v>
      </c>
      <c r="H26" s="136">
        <v>1.05</v>
      </c>
      <c r="I26" s="139">
        <v>1</v>
      </c>
      <c r="J26" s="45">
        <f t="shared" si="78"/>
        <v>777</v>
      </c>
      <c r="K26" s="56" t="s">
        <v>72</v>
      </c>
      <c r="M26" s="45">
        <f t="shared" si="79"/>
        <v>0</v>
      </c>
      <c r="N26" s="58" t="str">
        <f t="shared" si="80"/>
        <v/>
      </c>
      <c r="O26" s="45">
        <f>ROUND($O$2*M26,0)</f>
        <v>0</v>
      </c>
      <c r="R26" s="45">
        <f t="shared" si="82"/>
        <v>0</v>
      </c>
      <c r="V26" s="45">
        <f t="shared" si="84"/>
        <v>0</v>
      </c>
      <c r="W26" s="60" t="str">
        <f t="shared" si="85"/>
        <v/>
      </c>
      <c r="Y26" s="45">
        <f t="shared" si="86"/>
        <v>0</v>
      </c>
      <c r="AA26" s="64" t="str">
        <f t="shared" si="87"/>
        <v/>
      </c>
      <c r="AB26" s="45">
        <f>IF($Y$2&gt;0,((Y26/$Y$2)*$AB$2),0)</f>
        <v>0</v>
      </c>
      <c r="AC26" s="45">
        <f t="shared" si="88"/>
        <v>0</v>
      </c>
      <c r="AD26" s="85">
        <f t="shared" si="89"/>
        <v>777</v>
      </c>
      <c r="AE26" s="85">
        <f t="shared" si="90"/>
        <v>0</v>
      </c>
      <c r="AF26" s="48"/>
      <c r="AH26" s="45">
        <f t="shared" si="91"/>
        <v>0</v>
      </c>
      <c r="AJ26" s="45">
        <f t="shared" si="92"/>
        <v>0</v>
      </c>
    </row>
    <row r="27" spans="1:36" x14ac:dyDescent="0.2">
      <c r="A27" s="67" t="s">
        <v>396</v>
      </c>
      <c r="B27" s="55" t="s">
        <v>397</v>
      </c>
      <c r="C27" s="121" t="s">
        <v>398</v>
      </c>
      <c r="D27" s="87">
        <v>272</v>
      </c>
      <c r="E27" s="86">
        <v>10</v>
      </c>
      <c r="F27" s="139">
        <v>1</v>
      </c>
      <c r="G27" s="86">
        <v>1</v>
      </c>
      <c r="H27" s="136">
        <v>1.05</v>
      </c>
      <c r="I27" s="139">
        <v>1</v>
      </c>
      <c r="J27" s="45">
        <f t="shared" si="78"/>
        <v>2856</v>
      </c>
      <c r="K27" s="56" t="s">
        <v>72</v>
      </c>
      <c r="M27" s="45">
        <f t="shared" si="79"/>
        <v>0</v>
      </c>
      <c r="N27" s="123" t="str">
        <f t="shared" si="80"/>
        <v/>
      </c>
      <c r="O27" s="45">
        <f>ROUND($O$2*M27,0)</f>
        <v>0</v>
      </c>
      <c r="P27" s="123" t="str">
        <f t="shared" ref="P27" si="93">IF(ROUND(M27*O$2,0)&lt;&gt;O27,"E","")</f>
        <v/>
      </c>
      <c r="R27" s="45">
        <f t="shared" si="82"/>
        <v>0</v>
      </c>
      <c r="S27" s="102" t="str">
        <f>IF(Q27&gt;0,IF(ROUND(J27*Q27,0)&lt;&gt;R27,"E",""),"")</f>
        <v/>
      </c>
      <c r="V27" s="45">
        <f t="shared" si="84"/>
        <v>0</v>
      </c>
      <c r="W27" s="60" t="str">
        <f t="shared" si="85"/>
        <v/>
      </c>
      <c r="Y27" s="45">
        <f t="shared" si="86"/>
        <v>0</v>
      </c>
      <c r="AA27" s="64" t="str">
        <f t="shared" si="87"/>
        <v/>
      </c>
      <c r="AB27" s="45">
        <f>IF($Y$2&gt;0,((Y27/$Y$2)*$AB$2),0)</f>
        <v>0</v>
      </c>
      <c r="AC27" s="45">
        <f t="shared" si="88"/>
        <v>0</v>
      </c>
      <c r="AD27" s="85">
        <f t="shared" si="89"/>
        <v>2856</v>
      </c>
      <c r="AE27" s="85">
        <f t="shared" si="90"/>
        <v>0</v>
      </c>
      <c r="AF27" s="48"/>
      <c r="AH27" s="45">
        <f t="shared" si="91"/>
        <v>0</v>
      </c>
      <c r="AJ27" s="45">
        <f t="shared" si="92"/>
        <v>0</v>
      </c>
    </row>
    <row r="28" spans="1:36" x14ac:dyDescent="0.2">
      <c r="C28" s="121"/>
      <c r="F28" s="139"/>
      <c r="I28" s="139"/>
      <c r="M28" s="45"/>
      <c r="N28" s="123"/>
      <c r="P28" s="123"/>
      <c r="S28" s="102"/>
      <c r="AA28" s="64"/>
      <c r="AB28" s="45"/>
      <c r="AC28" s="45"/>
      <c r="AD28" s="85"/>
      <c r="AE28" s="85"/>
      <c r="AF28" s="48"/>
    </row>
    <row r="29" spans="1:36" x14ac:dyDescent="0.2">
      <c r="C29" s="153" t="s">
        <v>340</v>
      </c>
      <c r="D29" s="102">
        <f>SUM(J25:J27)-SUM(J29:J31)</f>
        <v>0</v>
      </c>
      <c r="F29" s="139"/>
      <c r="G29" s="2"/>
      <c r="I29" s="146" t="s">
        <v>390</v>
      </c>
      <c r="J29" s="100">
        <f>J25</f>
        <v>378</v>
      </c>
      <c r="K29" s="95" t="s">
        <v>72</v>
      </c>
      <c r="M29" s="45">
        <f t="shared" si="23"/>
        <v>0</v>
      </c>
      <c r="N29" s="123" t="str">
        <f t="shared" si="2"/>
        <v/>
      </c>
      <c r="O29" s="45">
        <f>ROUND($O$2*M29,0)</f>
        <v>0</v>
      </c>
      <c r="P29" s="123" t="str">
        <f t="shared" si="4"/>
        <v/>
      </c>
      <c r="R29" s="45">
        <f t="shared" si="26"/>
        <v>0</v>
      </c>
      <c r="S29" s="102" t="str">
        <f t="shared" ref="S29:S30" si="94">IF(Q29&gt;0,IF(ROUND(J29*Q29,0)&lt;&gt;R29,"E",""),"")</f>
        <v/>
      </c>
      <c r="V29" s="45">
        <f t="shared" si="28"/>
        <v>0</v>
      </c>
      <c r="W29" s="60" t="str">
        <f t="shared" si="8"/>
        <v/>
      </c>
      <c r="Y29" s="45">
        <f t="shared" si="30"/>
        <v>0</v>
      </c>
      <c r="AA29" s="64" t="str">
        <f t="shared" si="10"/>
        <v/>
      </c>
      <c r="AB29" s="45">
        <f>IF($Y$2&gt;0,((Y29/$Y$2)*$AB$2),0)</f>
        <v>0</v>
      </c>
      <c r="AC29" s="45">
        <f t="shared" si="11"/>
        <v>0</v>
      </c>
      <c r="AD29" s="85">
        <f t="shared" si="12"/>
        <v>378</v>
      </c>
      <c r="AE29" s="85">
        <f t="shared" si="13"/>
        <v>0</v>
      </c>
      <c r="AF29" s="48"/>
      <c r="AH29" s="45">
        <f t="shared" si="14"/>
        <v>0</v>
      </c>
      <c r="AJ29" s="45">
        <f t="shared" si="15"/>
        <v>0</v>
      </c>
    </row>
    <row r="30" spans="1:36" x14ac:dyDescent="0.2">
      <c r="C30" s="121"/>
      <c r="I30" s="146" t="s">
        <v>391</v>
      </c>
      <c r="J30" s="100">
        <f t="shared" ref="J30:J31" si="95">J26</f>
        <v>777</v>
      </c>
      <c r="K30" s="95" t="s">
        <v>72</v>
      </c>
      <c r="M30" s="45">
        <f t="shared" si="23"/>
        <v>0</v>
      </c>
      <c r="N30" s="58" t="str">
        <f t="shared" si="2"/>
        <v/>
      </c>
      <c r="O30" s="45">
        <f>ROUND($O$2*M30,0)</f>
        <v>0</v>
      </c>
      <c r="P30" s="58" t="str">
        <f t="shared" si="4"/>
        <v/>
      </c>
      <c r="R30" s="45">
        <f t="shared" si="26"/>
        <v>0</v>
      </c>
      <c r="S30" s="60" t="str">
        <f t="shared" si="94"/>
        <v/>
      </c>
      <c r="V30" s="45">
        <f t="shared" si="28"/>
        <v>0</v>
      </c>
      <c r="W30" s="60" t="str">
        <f t="shared" si="8"/>
        <v/>
      </c>
      <c r="Y30" s="45">
        <f t="shared" si="30"/>
        <v>0</v>
      </c>
      <c r="AA30" s="64" t="str">
        <f t="shared" si="10"/>
        <v/>
      </c>
      <c r="AB30" s="45">
        <f>IF($Y$2&gt;0,((Y30/$Y$2)*$AB$2),0)</f>
        <v>0</v>
      </c>
      <c r="AC30" s="45">
        <f t="shared" si="11"/>
        <v>0</v>
      </c>
      <c r="AD30" s="85">
        <f t="shared" si="12"/>
        <v>777</v>
      </c>
      <c r="AE30" s="85">
        <f t="shared" si="13"/>
        <v>0</v>
      </c>
      <c r="AF30" s="48"/>
      <c r="AH30" s="45">
        <f t="shared" si="14"/>
        <v>0</v>
      </c>
      <c r="AJ30" s="45">
        <f t="shared" si="15"/>
        <v>0</v>
      </c>
    </row>
    <row r="31" spans="1:36" x14ac:dyDescent="0.2">
      <c r="C31" s="121"/>
      <c r="F31" s="139"/>
      <c r="I31" s="146" t="s">
        <v>399</v>
      </c>
      <c r="J31" s="100">
        <f t="shared" si="95"/>
        <v>2856</v>
      </c>
      <c r="K31" s="95" t="s">
        <v>72</v>
      </c>
      <c r="M31" s="45">
        <f t="shared" si="23"/>
        <v>0</v>
      </c>
      <c r="N31" s="123" t="str">
        <f t="shared" si="2"/>
        <v/>
      </c>
      <c r="O31" s="45">
        <f>ROUND($O$2*M31,0)</f>
        <v>0</v>
      </c>
      <c r="P31" s="123" t="str">
        <f t="shared" si="4"/>
        <v/>
      </c>
      <c r="R31" s="45">
        <f t="shared" si="26"/>
        <v>0</v>
      </c>
      <c r="S31" s="102"/>
      <c r="V31" s="45">
        <f t="shared" si="28"/>
        <v>0</v>
      </c>
      <c r="W31" s="60" t="str">
        <f t="shared" si="8"/>
        <v/>
      </c>
      <c r="Y31" s="45">
        <f t="shared" si="30"/>
        <v>0</v>
      </c>
      <c r="AA31" s="64" t="str">
        <f t="shared" si="10"/>
        <v/>
      </c>
      <c r="AB31" s="45">
        <f>IF($Y$2&gt;0,((Y31/$Y$2)*$AB$2),0)</f>
        <v>0</v>
      </c>
      <c r="AC31" s="45">
        <f t="shared" si="11"/>
        <v>0</v>
      </c>
      <c r="AD31" s="85">
        <f t="shared" si="12"/>
        <v>2856</v>
      </c>
      <c r="AE31" s="85">
        <f t="shared" si="13"/>
        <v>0</v>
      </c>
      <c r="AF31" s="48"/>
      <c r="AH31" s="45">
        <f t="shared" si="14"/>
        <v>0</v>
      </c>
      <c r="AJ31" s="45">
        <f t="shared" si="15"/>
        <v>0</v>
      </c>
    </row>
    <row r="32" spans="1:36" x14ac:dyDescent="0.2">
      <c r="C32" s="121"/>
      <c r="F32" s="139"/>
      <c r="I32" s="139"/>
      <c r="M32" s="45"/>
      <c r="N32" s="123"/>
      <c r="P32" s="123"/>
      <c r="S32" s="102"/>
      <c r="AA32" s="64"/>
      <c r="AB32" s="45"/>
      <c r="AC32" s="45"/>
      <c r="AD32" s="85"/>
      <c r="AE32" s="85"/>
      <c r="AF32" s="48"/>
    </row>
    <row r="33" spans="1:36" x14ac:dyDescent="0.2">
      <c r="A33" s="67" t="s">
        <v>403</v>
      </c>
      <c r="B33" s="55" t="s">
        <v>386</v>
      </c>
      <c r="C33" s="121" t="s">
        <v>387</v>
      </c>
      <c r="D33" s="87">
        <v>519</v>
      </c>
      <c r="E33" s="86">
        <v>10</v>
      </c>
      <c r="F33" s="139">
        <v>1</v>
      </c>
      <c r="G33" s="86">
        <v>1</v>
      </c>
      <c r="H33" s="136">
        <v>1.05</v>
      </c>
      <c r="I33" s="139">
        <v>1</v>
      </c>
      <c r="J33" s="45">
        <f t="shared" ref="J33:J36" si="96">ROUNDUP(I33*H33*G33*F33*E33*D33,0)</f>
        <v>5450</v>
      </c>
      <c r="K33" s="56" t="s">
        <v>72</v>
      </c>
      <c r="M33" s="45">
        <f t="shared" ref="M33:M36" si="97">ROUND(J33*L33,0)</f>
        <v>0</v>
      </c>
      <c r="N33" s="58" t="str">
        <f t="shared" ref="N33:N36" si="98">IF(L33&gt;0,IF(ROUND(J33*L33,0)&lt;&gt;M33,"E",""),"")</f>
        <v/>
      </c>
      <c r="O33" s="45">
        <f t="shared" ref="O33:O36" si="99">ROUND($O$2*M33,0)</f>
        <v>0</v>
      </c>
      <c r="P33" s="58" t="str">
        <f t="shared" ref="P33:P36" si="100">IF(ROUND(M33*O$2,0)&lt;&gt;O33,"E","")</f>
        <v/>
      </c>
      <c r="R33" s="45">
        <f t="shared" ref="R33:R36" si="101">ROUND(J33*Q33,0)</f>
        <v>0</v>
      </c>
      <c r="S33" s="60" t="str">
        <f t="shared" ref="S33:S36" si="102">IF(Q33&gt;0,IF(ROUND(J33*Q33,0)&lt;&gt;R33,"E",""),"")</f>
        <v/>
      </c>
      <c r="V33" s="45">
        <f t="shared" ref="V33:V36" si="103">ROUND(J33*U33,0)</f>
        <v>0</v>
      </c>
      <c r="W33" s="60" t="str">
        <f t="shared" ref="W33:W36" si="104">IF(U33&gt;0,IF(ROUND(J33*U33,0)&lt;&gt;V33,"E",""),"")</f>
        <v/>
      </c>
      <c r="Y33" s="45">
        <f t="shared" ref="Y33:Y36" si="105">ROUND(SUM(O33+R33+T33+V33,0),2)</f>
        <v>0</v>
      </c>
      <c r="AA33" s="64" t="str">
        <f t="shared" ref="AA33:AA36" si="106">IF(ROUND(O33+R33+T33+V33,2)&lt;&gt;Y33,"E","")</f>
        <v/>
      </c>
      <c r="AB33" s="45">
        <f t="shared" ref="AB33:AB36" si="107">IF($Y$2&gt;0,((Y33/$Y$2)*$AB$2),0)</f>
        <v>0</v>
      </c>
      <c r="AC33" s="45">
        <f t="shared" ref="AC33:AC36" si="108">Y33+AB33</f>
        <v>0</v>
      </c>
      <c r="AD33" s="85">
        <f t="shared" ref="AD33:AD36" si="109">J33</f>
        <v>5450</v>
      </c>
      <c r="AE33" s="85">
        <f t="shared" ref="AE33:AE36" si="110">IF(AD33&gt;0,AC33/AD33,0)</f>
        <v>0</v>
      </c>
      <c r="AF33" s="48"/>
      <c r="AH33" s="45">
        <f t="shared" ref="AH33:AH36" si="111">ROUND(J33*AG33,0)</f>
        <v>0</v>
      </c>
      <c r="AJ33" s="45">
        <f t="shared" ref="AJ33:AJ36" si="112">ROUND(AH33*AI33*0.01,0)</f>
        <v>0</v>
      </c>
    </row>
    <row r="34" spans="1:36" x14ac:dyDescent="0.2">
      <c r="A34" s="67" t="s">
        <v>403</v>
      </c>
      <c r="B34" s="55" t="s">
        <v>388</v>
      </c>
      <c r="C34" s="121" t="s">
        <v>395</v>
      </c>
      <c r="D34" s="87">
        <v>205</v>
      </c>
      <c r="E34" s="86">
        <v>10</v>
      </c>
      <c r="F34" s="139">
        <v>1</v>
      </c>
      <c r="G34" s="86">
        <v>1</v>
      </c>
      <c r="H34" s="136">
        <v>1.05</v>
      </c>
      <c r="I34" s="139">
        <v>1</v>
      </c>
      <c r="J34" s="45">
        <f t="shared" si="96"/>
        <v>2153</v>
      </c>
      <c r="K34" s="56" t="s">
        <v>72</v>
      </c>
      <c r="M34" s="45">
        <f t="shared" si="97"/>
        <v>0</v>
      </c>
      <c r="N34" s="58" t="str">
        <f t="shared" si="98"/>
        <v/>
      </c>
      <c r="O34" s="45">
        <f t="shared" si="99"/>
        <v>0</v>
      </c>
      <c r="P34" s="58" t="str">
        <f t="shared" si="100"/>
        <v/>
      </c>
      <c r="R34" s="45">
        <f t="shared" si="101"/>
        <v>0</v>
      </c>
      <c r="S34" s="60" t="str">
        <f t="shared" si="102"/>
        <v/>
      </c>
      <c r="V34" s="45">
        <f t="shared" si="103"/>
        <v>0</v>
      </c>
      <c r="W34" s="60" t="str">
        <f t="shared" si="104"/>
        <v/>
      </c>
      <c r="Y34" s="45">
        <f t="shared" si="105"/>
        <v>0</v>
      </c>
      <c r="AA34" s="64" t="str">
        <f t="shared" si="106"/>
        <v/>
      </c>
      <c r="AB34" s="45">
        <f t="shared" si="107"/>
        <v>0</v>
      </c>
      <c r="AC34" s="45">
        <f t="shared" si="108"/>
        <v>0</v>
      </c>
      <c r="AD34" s="85">
        <f t="shared" si="109"/>
        <v>2153</v>
      </c>
      <c r="AE34" s="85">
        <f t="shared" si="110"/>
        <v>0</v>
      </c>
      <c r="AF34" s="48"/>
      <c r="AH34" s="45">
        <f t="shared" si="111"/>
        <v>0</v>
      </c>
      <c r="AJ34" s="45">
        <f t="shared" si="112"/>
        <v>0</v>
      </c>
    </row>
    <row r="35" spans="1:36" x14ac:dyDescent="0.2">
      <c r="A35" s="67" t="s">
        <v>403</v>
      </c>
      <c r="B35" s="55" t="s">
        <v>388</v>
      </c>
      <c r="C35" s="121" t="s">
        <v>393</v>
      </c>
      <c r="D35" s="87">
        <v>460</v>
      </c>
      <c r="E35" s="86">
        <v>10</v>
      </c>
      <c r="F35" s="139">
        <v>1</v>
      </c>
      <c r="G35" s="86">
        <v>1</v>
      </c>
      <c r="H35" s="136">
        <v>1.05</v>
      </c>
      <c r="I35" s="139">
        <v>1</v>
      </c>
      <c r="J35" s="45">
        <f t="shared" si="96"/>
        <v>4830</v>
      </c>
      <c r="K35" s="56" t="s">
        <v>193</v>
      </c>
      <c r="M35" s="45">
        <f t="shared" si="97"/>
        <v>0</v>
      </c>
      <c r="N35" s="58" t="str">
        <f t="shared" si="98"/>
        <v/>
      </c>
      <c r="O35" s="45">
        <f t="shared" si="99"/>
        <v>0</v>
      </c>
      <c r="P35" s="58" t="str">
        <f t="shared" si="100"/>
        <v/>
      </c>
      <c r="R35" s="45">
        <f t="shared" si="101"/>
        <v>0</v>
      </c>
      <c r="S35" s="60" t="str">
        <f t="shared" si="102"/>
        <v/>
      </c>
      <c r="V35" s="45">
        <f t="shared" si="103"/>
        <v>0</v>
      </c>
      <c r="W35" s="60" t="str">
        <f t="shared" si="104"/>
        <v/>
      </c>
      <c r="Y35" s="45">
        <f t="shared" si="105"/>
        <v>0</v>
      </c>
      <c r="AA35" s="64" t="str">
        <f t="shared" si="106"/>
        <v/>
      </c>
      <c r="AB35" s="45">
        <f t="shared" si="107"/>
        <v>0</v>
      </c>
      <c r="AC35" s="45">
        <f t="shared" si="108"/>
        <v>0</v>
      </c>
      <c r="AD35" s="85">
        <f t="shared" si="109"/>
        <v>4830</v>
      </c>
      <c r="AE35" s="85">
        <f t="shared" si="110"/>
        <v>0</v>
      </c>
      <c r="AF35" s="48"/>
      <c r="AH35" s="45">
        <f t="shared" si="111"/>
        <v>0</v>
      </c>
      <c r="AJ35" s="45">
        <f t="shared" si="112"/>
        <v>0</v>
      </c>
    </row>
    <row r="36" spans="1:36" x14ac:dyDescent="0.2">
      <c r="A36" s="67" t="s">
        <v>403</v>
      </c>
      <c r="B36" s="55" t="s">
        <v>388</v>
      </c>
      <c r="C36" s="121" t="s">
        <v>389</v>
      </c>
      <c r="D36" s="87">
        <v>64</v>
      </c>
      <c r="E36" s="86">
        <v>10</v>
      </c>
      <c r="F36" s="139">
        <v>1</v>
      </c>
      <c r="G36" s="86">
        <v>1</v>
      </c>
      <c r="H36" s="136">
        <v>1.05</v>
      </c>
      <c r="I36" s="139">
        <v>1</v>
      </c>
      <c r="J36" s="45">
        <f t="shared" si="96"/>
        <v>672</v>
      </c>
      <c r="K36" s="56" t="s">
        <v>72</v>
      </c>
      <c r="M36" s="45">
        <f t="shared" si="97"/>
        <v>0</v>
      </c>
      <c r="N36" s="58" t="str">
        <f t="shared" si="98"/>
        <v/>
      </c>
      <c r="O36" s="45">
        <f t="shared" si="99"/>
        <v>0</v>
      </c>
      <c r="P36" s="58" t="str">
        <f t="shared" si="100"/>
        <v/>
      </c>
      <c r="R36" s="45">
        <f t="shared" si="101"/>
        <v>0</v>
      </c>
      <c r="S36" s="60" t="str">
        <f t="shared" si="102"/>
        <v/>
      </c>
      <c r="V36" s="45">
        <f t="shared" si="103"/>
        <v>0</v>
      </c>
      <c r="W36" s="60" t="str">
        <f t="shared" si="104"/>
        <v/>
      </c>
      <c r="Y36" s="45">
        <f t="shared" si="105"/>
        <v>0</v>
      </c>
      <c r="AA36" s="64" t="str">
        <f t="shared" si="106"/>
        <v/>
      </c>
      <c r="AB36" s="45">
        <f t="shared" si="107"/>
        <v>0</v>
      </c>
      <c r="AC36" s="45">
        <f t="shared" si="108"/>
        <v>0</v>
      </c>
      <c r="AD36" s="85">
        <f t="shared" si="109"/>
        <v>672</v>
      </c>
      <c r="AE36" s="85">
        <f t="shared" si="110"/>
        <v>0</v>
      </c>
      <c r="AF36" s="48"/>
      <c r="AH36" s="45">
        <f t="shared" si="111"/>
        <v>0</v>
      </c>
      <c r="AJ36" s="45">
        <f t="shared" si="112"/>
        <v>0</v>
      </c>
    </row>
    <row r="37" spans="1:36" x14ac:dyDescent="0.2">
      <c r="C37" s="121"/>
      <c r="F37" s="139"/>
      <c r="I37" s="139"/>
      <c r="J37" s="155"/>
      <c r="M37" s="45"/>
      <c r="AA37" s="64"/>
      <c r="AB37" s="45"/>
      <c r="AC37" s="45"/>
      <c r="AD37" s="85"/>
      <c r="AE37" s="85"/>
      <c r="AF37" s="48"/>
    </row>
    <row r="38" spans="1:36" x14ac:dyDescent="0.2">
      <c r="C38" s="153" t="s">
        <v>340</v>
      </c>
      <c r="D38" s="102">
        <f>SUM(J33:J36)-SUM(J38:J40)</f>
        <v>0</v>
      </c>
      <c r="F38" s="139"/>
      <c r="G38" s="2"/>
      <c r="I38" s="146" t="s">
        <v>390</v>
      </c>
      <c r="J38" s="100">
        <f>J33</f>
        <v>5450</v>
      </c>
      <c r="K38" s="95" t="s">
        <v>72</v>
      </c>
      <c r="M38" s="45">
        <f t="shared" ref="M38:M40" si="113">ROUND(J38*L38,0)</f>
        <v>0</v>
      </c>
      <c r="N38" s="123" t="str">
        <f t="shared" ref="N38:N40" si="114">IF(L38&gt;0,IF(ROUND(J38*L38,0)&lt;&gt;M38,"E",""),"")</f>
        <v/>
      </c>
      <c r="O38" s="45">
        <f t="shared" ref="O38:O40" si="115">ROUND($O$2*M38,0)</f>
        <v>0</v>
      </c>
      <c r="P38" s="123" t="str">
        <f t="shared" ref="P38:P40" si="116">IF(ROUND(M38*O$2,0)&lt;&gt;O38,"E","")</f>
        <v/>
      </c>
      <c r="R38" s="45">
        <f t="shared" ref="R38:R40" si="117">ROUND(J38*Q38,0)</f>
        <v>0</v>
      </c>
      <c r="S38" s="102" t="str">
        <f t="shared" ref="S38:S39" si="118">IF(Q38&gt;0,IF(ROUND(J38*Q38,0)&lt;&gt;R38,"E",""),"")</f>
        <v/>
      </c>
      <c r="V38" s="45">
        <f t="shared" ref="V38:V40" si="119">ROUND(J38*U38,0)</f>
        <v>0</v>
      </c>
      <c r="W38" s="60" t="str">
        <f t="shared" ref="W38:W40" si="120">IF(U38&gt;0,IF(ROUND(J38*U38,0)&lt;&gt;V38,"E",""),"")</f>
        <v/>
      </c>
      <c r="Y38" s="45">
        <f t="shared" ref="Y38:Y40" si="121">ROUND(SUM(O38+R38+T38+V38,0),2)</f>
        <v>0</v>
      </c>
      <c r="AA38" s="64" t="str">
        <f t="shared" ref="AA38:AA40" si="122">IF(ROUND(O38+R38+T38+V38,2)&lt;&gt;Y38,"E","")</f>
        <v/>
      </c>
      <c r="AB38" s="45">
        <f t="shared" ref="AB38:AB40" si="123">IF($Y$2&gt;0,((Y38/$Y$2)*$AB$2),0)</f>
        <v>0</v>
      </c>
      <c r="AC38" s="45">
        <f t="shared" ref="AC38:AC40" si="124">Y38+AB38</f>
        <v>0</v>
      </c>
      <c r="AD38" s="85">
        <f t="shared" ref="AD38:AD40" si="125">J38</f>
        <v>5450</v>
      </c>
      <c r="AE38" s="85">
        <f t="shared" ref="AE38:AE40" si="126">IF(AD38&gt;0,AC38/AD38,0)</f>
        <v>0</v>
      </c>
      <c r="AF38" s="48"/>
      <c r="AH38" s="45">
        <f t="shared" ref="AH38:AH40" si="127">ROUND(J38*AG38,0)</f>
        <v>0</v>
      </c>
      <c r="AJ38" s="45">
        <f t="shared" ref="AJ38:AJ40" si="128">ROUND(AH38*AI38*0.01,0)</f>
        <v>0</v>
      </c>
    </row>
    <row r="39" spans="1:36" x14ac:dyDescent="0.2">
      <c r="C39" s="121"/>
      <c r="I39" s="146" t="s">
        <v>391</v>
      </c>
      <c r="J39" s="100">
        <f>SUM(J34:J36)</f>
        <v>7655</v>
      </c>
      <c r="K39" s="95" t="s">
        <v>72</v>
      </c>
      <c r="M39" s="45">
        <f t="shared" si="113"/>
        <v>0</v>
      </c>
      <c r="N39" s="58" t="str">
        <f t="shared" si="114"/>
        <v/>
      </c>
      <c r="O39" s="45">
        <f t="shared" si="115"/>
        <v>0</v>
      </c>
      <c r="P39" s="58" t="str">
        <f t="shared" si="116"/>
        <v/>
      </c>
      <c r="R39" s="45">
        <f t="shared" si="117"/>
        <v>0</v>
      </c>
      <c r="S39" s="60" t="str">
        <f t="shared" si="118"/>
        <v/>
      </c>
      <c r="V39" s="45">
        <f t="shared" si="119"/>
        <v>0</v>
      </c>
      <c r="W39" s="60" t="str">
        <f t="shared" si="120"/>
        <v/>
      </c>
      <c r="Y39" s="45">
        <f t="shared" si="121"/>
        <v>0</v>
      </c>
      <c r="AA39" s="64" t="str">
        <f t="shared" si="122"/>
        <v/>
      </c>
      <c r="AB39" s="45">
        <f t="shared" si="123"/>
        <v>0</v>
      </c>
      <c r="AC39" s="45">
        <f t="shared" si="124"/>
        <v>0</v>
      </c>
      <c r="AD39" s="85">
        <f t="shared" si="125"/>
        <v>7655</v>
      </c>
      <c r="AE39" s="85">
        <f t="shared" si="126"/>
        <v>0</v>
      </c>
      <c r="AF39" s="48"/>
      <c r="AH39" s="45">
        <f t="shared" si="127"/>
        <v>0</v>
      </c>
      <c r="AJ39" s="45">
        <f t="shared" si="128"/>
        <v>0</v>
      </c>
    </row>
    <row r="40" spans="1:36" x14ac:dyDescent="0.2">
      <c r="C40" s="121"/>
      <c r="F40" s="139"/>
      <c r="I40" s="146" t="s">
        <v>399</v>
      </c>
      <c r="J40" s="100">
        <v>0</v>
      </c>
      <c r="K40" s="95" t="s">
        <v>72</v>
      </c>
      <c r="M40" s="45">
        <f t="shared" si="113"/>
        <v>0</v>
      </c>
      <c r="N40" s="123" t="str">
        <f t="shared" si="114"/>
        <v/>
      </c>
      <c r="O40" s="45">
        <f t="shared" si="115"/>
        <v>0</v>
      </c>
      <c r="P40" s="123" t="str">
        <f t="shared" si="116"/>
        <v/>
      </c>
      <c r="R40" s="45">
        <f t="shared" si="117"/>
        <v>0</v>
      </c>
      <c r="S40" s="102"/>
      <c r="V40" s="45">
        <f t="shared" si="119"/>
        <v>0</v>
      </c>
      <c r="W40" s="60" t="str">
        <f t="shared" si="120"/>
        <v/>
      </c>
      <c r="Y40" s="45">
        <f t="shared" si="121"/>
        <v>0</v>
      </c>
      <c r="AA40" s="64" t="str">
        <f t="shared" si="122"/>
        <v/>
      </c>
      <c r="AB40" s="45">
        <f t="shared" si="123"/>
        <v>0</v>
      </c>
      <c r="AC40" s="45">
        <f t="shared" si="124"/>
        <v>0</v>
      </c>
      <c r="AD40" s="85">
        <f t="shared" si="125"/>
        <v>0</v>
      </c>
      <c r="AE40" s="85">
        <f t="shared" si="126"/>
        <v>0</v>
      </c>
      <c r="AF40" s="48"/>
      <c r="AH40" s="45">
        <f t="shared" si="127"/>
        <v>0</v>
      </c>
      <c r="AJ40" s="45">
        <f t="shared" si="128"/>
        <v>0</v>
      </c>
    </row>
    <row r="41" spans="1:36" x14ac:dyDescent="0.2">
      <c r="C41" s="121"/>
      <c r="F41" s="139"/>
      <c r="I41" s="139"/>
      <c r="M41" s="45"/>
      <c r="AA41" s="64"/>
      <c r="AB41" s="45"/>
      <c r="AC41" s="45"/>
      <c r="AD41" s="85"/>
      <c r="AE41" s="85"/>
      <c r="AF41" s="48"/>
    </row>
    <row r="42" spans="1:36" x14ac:dyDescent="0.2">
      <c r="A42" s="67" t="s">
        <v>404</v>
      </c>
      <c r="B42" s="55" t="s">
        <v>386</v>
      </c>
      <c r="C42" s="121" t="s">
        <v>387</v>
      </c>
      <c r="D42" s="87">
        <v>890</v>
      </c>
      <c r="E42" s="86">
        <v>10</v>
      </c>
      <c r="F42" s="86">
        <v>1</v>
      </c>
      <c r="G42" s="86">
        <v>1</v>
      </c>
      <c r="H42" s="136">
        <v>1.05</v>
      </c>
      <c r="I42" s="86">
        <v>1</v>
      </c>
      <c r="J42" s="45">
        <f>ROUNDUP(I42*H42*G42*F42*E42*D42,0)</f>
        <v>9345</v>
      </c>
      <c r="K42" s="56" t="s">
        <v>72</v>
      </c>
      <c r="M42" s="45">
        <f>ROUND(J42*L42,0)</f>
        <v>0</v>
      </c>
      <c r="N42" s="58" t="str">
        <f>IF(L42&gt;0,IF(ROUND(J42*L42,0)&lt;&gt;M42,"E",""),"")</f>
        <v/>
      </c>
      <c r="O42" s="45">
        <f>ROUND($O$2*M42,0)</f>
        <v>0</v>
      </c>
      <c r="P42" s="58" t="str">
        <f>IF(ROUND(M42*O$2,0)&lt;&gt;O42,"E","")</f>
        <v/>
      </c>
      <c r="R42" s="45">
        <f>ROUND(J42*Q42,0)</f>
        <v>0</v>
      </c>
      <c r="S42" s="60" t="str">
        <f>IF(Q42&gt;0,IF(ROUND(J42*Q42,0)&lt;&gt;R42,"E",""),"")</f>
        <v/>
      </c>
      <c r="V42" s="45">
        <f>ROUND(J42*U42,0)</f>
        <v>0</v>
      </c>
      <c r="W42" s="60" t="str">
        <f>IF(U42&gt;0,IF(ROUND(J42*U42,0)&lt;&gt;V42,"E",""),"")</f>
        <v/>
      </c>
      <c r="Y42" s="45">
        <f>ROUND(SUM(O42+R42+T42+V42,0),2)</f>
        <v>0</v>
      </c>
      <c r="AA42" s="64" t="str">
        <f>IF(ROUND(O42+R42+T42+V42,2)&lt;&gt;Y42,"E","")</f>
        <v/>
      </c>
      <c r="AB42" s="45">
        <f>IF($Y$2&gt;0,((Y42/$Y$2)*$AB$2),0)</f>
        <v>0</v>
      </c>
      <c r="AC42" s="45">
        <f>Y42+AB42</f>
        <v>0</v>
      </c>
      <c r="AD42" s="85">
        <f>J42</f>
        <v>9345</v>
      </c>
      <c r="AE42" s="85">
        <f>IF(AD42&gt;0,AC42/AD42,0)</f>
        <v>0</v>
      </c>
      <c r="AF42" s="48"/>
      <c r="AH42" s="45">
        <f>ROUND(J42*AG42,0)</f>
        <v>0</v>
      </c>
      <c r="AJ42" s="45">
        <f>ROUND(AH42*AI42*0.01,0)</f>
        <v>0</v>
      </c>
    </row>
    <row r="43" spans="1:36" x14ac:dyDescent="0.2">
      <c r="A43" s="67" t="s">
        <v>404</v>
      </c>
      <c r="B43" s="55" t="s">
        <v>388</v>
      </c>
      <c r="C43" s="121" t="s">
        <v>395</v>
      </c>
      <c r="D43" s="87">
        <v>521</v>
      </c>
      <c r="E43" s="86">
        <v>10</v>
      </c>
      <c r="F43" s="86">
        <v>1</v>
      </c>
      <c r="G43" s="86">
        <v>1</v>
      </c>
      <c r="H43" s="136">
        <v>1.05</v>
      </c>
      <c r="I43" s="86">
        <v>1</v>
      </c>
      <c r="J43" s="45">
        <f>ROUNDUP(I43*H43*G43*F43*E43*D43,0)</f>
        <v>5471</v>
      </c>
      <c r="K43" s="56" t="s">
        <v>72</v>
      </c>
      <c r="M43" s="45">
        <f>ROUND(J43*L43,0)</f>
        <v>0</v>
      </c>
      <c r="N43" s="58" t="str">
        <f>IF(L43&gt;0,IF(ROUND(J43*L43,0)&lt;&gt;M43,"E",""),"")</f>
        <v/>
      </c>
      <c r="O43" s="45">
        <f>ROUND($O$2*M43,0)</f>
        <v>0</v>
      </c>
      <c r="P43" s="58" t="str">
        <f>IF(ROUND(M43*O$2,0)&lt;&gt;O43,"E","")</f>
        <v/>
      </c>
      <c r="R43" s="45">
        <f>ROUND(J43*Q43,0)</f>
        <v>0</v>
      </c>
      <c r="S43" s="60" t="str">
        <f>IF(Q43&gt;0,IF(ROUND(J43*Q43,0)&lt;&gt;R43,"E",""),"")</f>
        <v/>
      </c>
      <c r="V43" s="45">
        <f>ROUND(J43*U43,0)</f>
        <v>0</v>
      </c>
      <c r="W43" s="60" t="str">
        <f>IF(U43&gt;0,IF(ROUND(J43*U43,0)&lt;&gt;V43,"E",""),"")</f>
        <v/>
      </c>
      <c r="Y43" s="45">
        <f>ROUND(SUM(O43+R43+T43+V43,0),2)</f>
        <v>0</v>
      </c>
      <c r="AA43" s="64" t="str">
        <f>IF(ROUND(O43+R43+T43+V43,2)&lt;&gt;Y43,"E","")</f>
        <v/>
      </c>
      <c r="AB43" s="45">
        <f>IF($Y$2&gt;0,((Y43/$Y$2)*$AB$2),0)</f>
        <v>0</v>
      </c>
      <c r="AC43" s="45">
        <f>Y43+AB43</f>
        <v>0</v>
      </c>
      <c r="AD43" s="85">
        <f>J43</f>
        <v>5471</v>
      </c>
      <c r="AE43" s="85">
        <f>IF(AD43&gt;0,AC43/AD43,0)</f>
        <v>0</v>
      </c>
      <c r="AF43" s="48"/>
      <c r="AH43" s="45">
        <f>ROUND(J43*AG43,0)</f>
        <v>0</v>
      </c>
      <c r="AJ43" s="45">
        <f>ROUND(AH43*AI43*0.01,0)</f>
        <v>0</v>
      </c>
    </row>
    <row r="44" spans="1:36" x14ac:dyDescent="0.2">
      <c r="A44" s="67" t="s">
        <v>404</v>
      </c>
      <c r="B44" s="55" t="s">
        <v>388</v>
      </c>
      <c r="C44" s="121" t="s">
        <v>393</v>
      </c>
      <c r="D44" s="87">
        <v>686</v>
      </c>
      <c r="E44" s="86">
        <v>10</v>
      </c>
      <c r="F44" s="86">
        <v>1</v>
      </c>
      <c r="G44" s="86">
        <v>1</v>
      </c>
      <c r="H44" s="136">
        <v>1.05</v>
      </c>
      <c r="I44" s="86">
        <v>1</v>
      </c>
      <c r="J44" s="45">
        <f>ROUNDUP(I44*H44*G44*F44*E44*D44,0)</f>
        <v>7203</v>
      </c>
      <c r="K44" s="56" t="s">
        <v>72</v>
      </c>
      <c r="L44" s="122"/>
      <c r="M44" s="45">
        <f>ROUND(J44*L44,0)</f>
        <v>0</v>
      </c>
      <c r="N44" s="58" t="str">
        <f>IF(L44&gt;0,IF(ROUND(J44*L44,0)&lt;&gt;M44,"E",""),"")</f>
        <v/>
      </c>
      <c r="O44" s="45">
        <f>ROUND($O$2*M44,0)</f>
        <v>0</v>
      </c>
      <c r="P44" s="58" t="str">
        <f>IF(ROUND(M44*O$2,0)&lt;&gt;O44,"E","")</f>
        <v/>
      </c>
      <c r="R44" s="45">
        <f>ROUND(J44*Q44,0)</f>
        <v>0</v>
      </c>
      <c r="S44" s="60" t="str">
        <f>IF(Q44&gt;0,IF(ROUND(J44*Q44,0)&lt;&gt;R44,"E",""),"")</f>
        <v/>
      </c>
      <c r="V44" s="45">
        <f>ROUND(J44*U44,0)</f>
        <v>0</v>
      </c>
      <c r="W44" s="60" t="str">
        <f>IF(U44&gt;0,IF(ROUND(J44*U44,0)&lt;&gt;V44,"E",""),"")</f>
        <v/>
      </c>
      <c r="Y44" s="45">
        <f>ROUND(SUM(O44+R44+T44+V44,0),2)</f>
        <v>0</v>
      </c>
      <c r="AA44" s="64" t="str">
        <f>IF(ROUND(O44+R44+T44+V44,2)&lt;&gt;Y44,"E","")</f>
        <v/>
      </c>
      <c r="AB44" s="45">
        <f>IF($Y$2&gt;0,((Y44/$Y$2)*$AB$2),0)</f>
        <v>0</v>
      </c>
      <c r="AC44" s="45">
        <f>Y44+AB44</f>
        <v>0</v>
      </c>
      <c r="AD44" s="85">
        <f>J44</f>
        <v>7203</v>
      </c>
      <c r="AE44" s="85">
        <f>IF(AD44&gt;0,AC44/AD44,0)</f>
        <v>0</v>
      </c>
      <c r="AF44" s="48"/>
      <c r="AH44" s="45">
        <f>ROUND(J44*AG44,0)</f>
        <v>0</v>
      </c>
      <c r="AJ44" s="45">
        <f>ROUND(AH44*AI44*0.01,0)</f>
        <v>0</v>
      </c>
    </row>
    <row r="45" spans="1:36" x14ac:dyDescent="0.2">
      <c r="A45" s="67" t="s">
        <v>404</v>
      </c>
      <c r="B45" s="55" t="s">
        <v>388</v>
      </c>
      <c r="C45" s="121" t="s">
        <v>389</v>
      </c>
      <c r="D45" s="87">
        <v>184</v>
      </c>
      <c r="E45" s="86">
        <v>10</v>
      </c>
      <c r="F45" s="86">
        <v>1</v>
      </c>
      <c r="G45" s="86">
        <v>1</v>
      </c>
      <c r="H45" s="136">
        <v>1.05</v>
      </c>
      <c r="I45" s="86">
        <v>1</v>
      </c>
      <c r="J45" s="45">
        <f>ROUNDUP(I45*H45*G45*F45*E45*D45,0)</f>
        <v>1932</v>
      </c>
      <c r="K45" s="56" t="s">
        <v>72</v>
      </c>
      <c r="M45" s="45">
        <f>ROUND(J45*L45,0)</f>
        <v>0</v>
      </c>
      <c r="N45" s="58" t="str">
        <f>IF(L45&gt;0,IF(ROUND(J45*L45,0)&lt;&gt;M45,"E",""),"")</f>
        <v/>
      </c>
      <c r="O45" s="45">
        <f>ROUND($O$2*M45,0)</f>
        <v>0</v>
      </c>
      <c r="P45" s="58" t="str">
        <f>IF(ROUND(M45*O$2,0)&lt;&gt;O45,"E","")</f>
        <v/>
      </c>
      <c r="R45" s="45">
        <f>ROUND(J45*Q45,0)</f>
        <v>0</v>
      </c>
      <c r="S45" s="60" t="str">
        <f>IF(Q45&gt;0,IF(ROUND(J45*Q45,0)&lt;&gt;R45,"E",""),"")</f>
        <v/>
      </c>
      <c r="V45" s="45">
        <f>ROUND(J45*U45,0)</f>
        <v>0</v>
      </c>
      <c r="W45" s="60" t="str">
        <f>IF(U45&gt;0,IF(ROUND(J45*U45,0)&lt;&gt;V45,"E",""),"")</f>
        <v/>
      </c>
      <c r="Y45" s="45">
        <f>ROUND(SUM(O45+R45+T45+V45,0),2)</f>
        <v>0</v>
      </c>
      <c r="AA45" s="64" t="str">
        <f>IF(ROUND(O45+R45+T45+V45,2)&lt;&gt;Y45,"E","")</f>
        <v/>
      </c>
      <c r="AB45" s="45">
        <f>IF($Y$2&gt;0,((Y45/$Y$2)*$AB$2),0)</f>
        <v>0</v>
      </c>
      <c r="AC45" s="45">
        <f>Y45+AB45</f>
        <v>0</v>
      </c>
      <c r="AD45" s="85">
        <f>J45</f>
        <v>1932</v>
      </c>
      <c r="AE45" s="85">
        <f>IF(AD45&gt;0,AC45/AD45,0)</f>
        <v>0</v>
      </c>
      <c r="AF45" s="48"/>
      <c r="AH45" s="45">
        <f>ROUND(J45*AG45,0)</f>
        <v>0</v>
      </c>
      <c r="AJ45" s="45">
        <f>ROUND(AH45*AI45*0.01,0)</f>
        <v>0</v>
      </c>
    </row>
    <row r="46" spans="1:36" x14ac:dyDescent="0.2">
      <c r="C46" s="121"/>
      <c r="F46" s="139"/>
      <c r="I46" s="139"/>
      <c r="M46" s="45"/>
      <c r="AA46" s="64"/>
      <c r="AB46" s="45"/>
      <c r="AC46" s="45"/>
      <c r="AD46" s="85"/>
      <c r="AE46" s="85"/>
      <c r="AF46" s="48"/>
    </row>
    <row r="47" spans="1:36" x14ac:dyDescent="0.2">
      <c r="C47" s="153" t="s">
        <v>340</v>
      </c>
      <c r="D47" s="102">
        <f>SUM(J42:J45)-SUM(J47:J49)</f>
        <v>0</v>
      </c>
      <c r="F47" s="2" t="s">
        <v>346</v>
      </c>
      <c r="G47" s="2"/>
      <c r="I47" s="146" t="s">
        <v>390</v>
      </c>
      <c r="J47" s="100">
        <f>J42</f>
        <v>9345</v>
      </c>
      <c r="K47" s="95" t="s">
        <v>72</v>
      </c>
      <c r="M47" s="45">
        <f t="shared" ref="M47:M49" si="129">ROUND(J47*L47,0)</f>
        <v>0</v>
      </c>
      <c r="N47" s="123" t="str">
        <f t="shared" ref="N47:N49" si="130">IF(L47&gt;0,IF(ROUND(J47*L47,0)&lt;&gt;M47,"E",""),"")</f>
        <v/>
      </c>
      <c r="O47" s="45">
        <f t="shared" ref="O47:O49" si="131">ROUND($O$2*M47,0)</f>
        <v>0</v>
      </c>
      <c r="P47" s="123" t="str">
        <f t="shared" ref="P47:P49" si="132">IF(ROUND(M47*O$2,0)&lt;&gt;O47,"E","")</f>
        <v/>
      </c>
      <c r="R47" s="45">
        <f t="shared" ref="R47:R49" si="133">ROUND(J47*Q47,0)</f>
        <v>0</v>
      </c>
      <c r="S47" s="102" t="str">
        <f t="shared" ref="S47:S48" si="134">IF(Q47&gt;0,IF(ROUND(J47*Q47,0)&lt;&gt;R47,"E",""),"")</f>
        <v/>
      </c>
      <c r="V47" s="45">
        <f t="shared" ref="V47:V49" si="135">ROUND(J47*U47,0)</f>
        <v>0</v>
      </c>
      <c r="W47" s="60" t="str">
        <f t="shared" ref="W47:W49" si="136">IF(U47&gt;0,IF(ROUND(J47*U47,0)&lt;&gt;V47,"E",""),"")</f>
        <v/>
      </c>
      <c r="Y47" s="45">
        <f t="shared" ref="Y47:Y49" si="137">ROUND(SUM(O47+R47+T47+V47,0),2)</f>
        <v>0</v>
      </c>
      <c r="AA47" s="64" t="str">
        <f t="shared" ref="AA47:AA49" si="138">IF(ROUND(O47+R47+T47+V47,2)&lt;&gt;Y47,"E","")</f>
        <v/>
      </c>
      <c r="AB47" s="45">
        <f t="shared" ref="AB47:AB49" si="139">IF($Y$2&gt;0,((Y47/$Y$2)*$AB$2),0)</f>
        <v>0</v>
      </c>
      <c r="AC47" s="45">
        <f t="shared" ref="AC47:AC49" si="140">Y47+AB47</f>
        <v>0</v>
      </c>
      <c r="AD47" s="85">
        <f t="shared" ref="AD47:AD49" si="141">J47</f>
        <v>9345</v>
      </c>
      <c r="AE47" s="85">
        <f t="shared" ref="AE47:AE49" si="142">IF(AD47&gt;0,AC47/AD47,0)</f>
        <v>0</v>
      </c>
      <c r="AF47" s="48"/>
      <c r="AH47" s="45">
        <f t="shared" ref="AH47:AH49" si="143">ROUND(J47*AG47,0)</f>
        <v>0</v>
      </c>
      <c r="AJ47" s="45">
        <f t="shared" ref="AJ47:AJ49" si="144">ROUND(AH47*AI47*0.01,0)</f>
        <v>0</v>
      </c>
    </row>
    <row r="48" spans="1:36" x14ac:dyDescent="0.2">
      <c r="C48" s="121"/>
      <c r="I48" s="146" t="s">
        <v>391</v>
      </c>
      <c r="J48" s="100">
        <f>SUM(J43:J45)</f>
        <v>14606</v>
      </c>
      <c r="K48" s="95" t="s">
        <v>72</v>
      </c>
      <c r="M48" s="45">
        <f t="shared" si="129"/>
        <v>0</v>
      </c>
      <c r="N48" s="58" t="str">
        <f t="shared" si="130"/>
        <v/>
      </c>
      <c r="O48" s="45">
        <f t="shared" si="131"/>
        <v>0</v>
      </c>
      <c r="P48" s="58" t="str">
        <f t="shared" si="132"/>
        <v/>
      </c>
      <c r="R48" s="45">
        <f t="shared" si="133"/>
        <v>0</v>
      </c>
      <c r="S48" s="60" t="str">
        <f t="shared" si="134"/>
        <v/>
      </c>
      <c r="V48" s="45">
        <f t="shared" si="135"/>
        <v>0</v>
      </c>
      <c r="W48" s="60" t="str">
        <f t="shared" si="136"/>
        <v/>
      </c>
      <c r="Y48" s="45">
        <f t="shared" si="137"/>
        <v>0</v>
      </c>
      <c r="AA48" s="64" t="str">
        <f t="shared" si="138"/>
        <v/>
      </c>
      <c r="AB48" s="45">
        <f t="shared" si="139"/>
        <v>0</v>
      </c>
      <c r="AC48" s="45">
        <f t="shared" si="140"/>
        <v>0</v>
      </c>
      <c r="AD48" s="85">
        <f t="shared" si="141"/>
        <v>14606</v>
      </c>
      <c r="AE48" s="85">
        <f t="shared" si="142"/>
        <v>0</v>
      </c>
      <c r="AF48" s="48"/>
      <c r="AH48" s="45">
        <f t="shared" si="143"/>
        <v>0</v>
      </c>
      <c r="AJ48" s="45">
        <f t="shared" si="144"/>
        <v>0</v>
      </c>
    </row>
    <row r="49" spans="1:36" x14ac:dyDescent="0.2">
      <c r="C49" s="121"/>
      <c r="F49" s="139"/>
      <c r="I49" s="146" t="s">
        <v>399</v>
      </c>
      <c r="J49" s="100">
        <v>0</v>
      </c>
      <c r="K49" s="95" t="s">
        <v>72</v>
      </c>
      <c r="M49" s="45">
        <f t="shared" si="129"/>
        <v>0</v>
      </c>
      <c r="N49" s="123" t="str">
        <f t="shared" si="130"/>
        <v/>
      </c>
      <c r="O49" s="45">
        <f t="shared" si="131"/>
        <v>0</v>
      </c>
      <c r="P49" s="123" t="str">
        <f t="shared" si="132"/>
        <v/>
      </c>
      <c r="R49" s="45">
        <f t="shared" si="133"/>
        <v>0</v>
      </c>
      <c r="S49" s="102"/>
      <c r="V49" s="45">
        <f t="shared" si="135"/>
        <v>0</v>
      </c>
      <c r="W49" s="60" t="str">
        <f t="shared" si="136"/>
        <v/>
      </c>
      <c r="Y49" s="45">
        <f t="shared" si="137"/>
        <v>0</v>
      </c>
      <c r="AA49" s="64" t="str">
        <f t="shared" si="138"/>
        <v/>
      </c>
      <c r="AB49" s="45">
        <f t="shared" si="139"/>
        <v>0</v>
      </c>
      <c r="AC49" s="45">
        <f t="shared" si="140"/>
        <v>0</v>
      </c>
      <c r="AD49" s="85">
        <f t="shared" si="141"/>
        <v>0</v>
      </c>
      <c r="AE49" s="85">
        <f t="shared" si="142"/>
        <v>0</v>
      </c>
      <c r="AF49" s="48"/>
      <c r="AH49" s="45">
        <f t="shared" si="143"/>
        <v>0</v>
      </c>
      <c r="AJ49" s="45">
        <f t="shared" si="144"/>
        <v>0</v>
      </c>
    </row>
    <row r="50" spans="1:36" ht="10.5" customHeight="1" x14ac:dyDescent="0.2">
      <c r="C50" s="121"/>
      <c r="M50" s="45"/>
      <c r="AA50" s="64"/>
      <c r="AB50" s="45"/>
      <c r="AC50" s="45"/>
      <c r="AD50" s="85"/>
      <c r="AE50" s="85"/>
      <c r="AF50" s="48"/>
    </row>
    <row r="51" spans="1:36" x14ac:dyDescent="0.2">
      <c r="A51" s="67" t="s">
        <v>401</v>
      </c>
      <c r="C51" s="153"/>
      <c r="D51" s="102"/>
      <c r="F51" s="2" t="s">
        <v>347</v>
      </c>
      <c r="G51" s="2"/>
      <c r="I51" s="146" t="s">
        <v>390</v>
      </c>
      <c r="J51" s="100">
        <f>J47</f>
        <v>9345</v>
      </c>
      <c r="K51" s="95" t="s">
        <v>72</v>
      </c>
      <c r="M51" s="45">
        <f t="shared" ref="M51:M53" si="145">ROUND(J51*L51,0)</f>
        <v>0</v>
      </c>
      <c r="N51" s="123" t="str">
        <f t="shared" ref="N51:N53" si="146">IF(L51&gt;0,IF(ROUND(J51*L51,0)&lt;&gt;M51,"E",""),"")</f>
        <v/>
      </c>
      <c r="O51" s="45">
        <f t="shared" ref="O51:O53" si="147">ROUND($O$2*M51,0)</f>
        <v>0</v>
      </c>
      <c r="P51" s="123" t="str">
        <f t="shared" ref="P51:P53" si="148">IF(ROUND(M51*O$2,0)&lt;&gt;O51,"E","")</f>
        <v/>
      </c>
      <c r="R51" s="45">
        <f t="shared" ref="R51:R53" si="149">ROUND(J51*Q51,0)</f>
        <v>0</v>
      </c>
      <c r="S51" s="102" t="str">
        <f t="shared" ref="S51:S52" si="150">IF(Q51&gt;0,IF(ROUND(J51*Q51,0)&lt;&gt;R51,"E",""),"")</f>
        <v/>
      </c>
      <c r="V51" s="45">
        <f t="shared" ref="V51:V53" si="151">ROUND(J51*U51,0)</f>
        <v>0</v>
      </c>
      <c r="W51" s="60" t="str">
        <f t="shared" ref="W51:W53" si="152">IF(U51&gt;0,IF(ROUND(J51*U51,0)&lt;&gt;V51,"E",""),"")</f>
        <v/>
      </c>
      <c r="Y51" s="45">
        <f t="shared" ref="Y51:Y53" si="153">ROUND(SUM(O51+R51+T51+V51,0),2)</f>
        <v>0</v>
      </c>
      <c r="AA51" s="64" t="str">
        <f t="shared" ref="AA51:AA53" si="154">IF(ROUND(O51+R51+T51+V51,2)&lt;&gt;Y51,"E","")</f>
        <v/>
      </c>
      <c r="AB51" s="45">
        <f t="shared" ref="AB51:AB53" si="155">IF($Y$2&gt;0,((Y51/$Y$2)*$AB$2),0)</f>
        <v>0</v>
      </c>
      <c r="AC51" s="45">
        <f t="shared" ref="AC51:AC53" si="156">Y51+AB51</f>
        <v>0</v>
      </c>
      <c r="AD51" s="85">
        <f t="shared" ref="AD51:AD53" si="157">J51</f>
        <v>9345</v>
      </c>
      <c r="AE51" s="85">
        <f t="shared" ref="AE51:AE53" si="158">IF(AD51&gt;0,AC51/AD51,0)</f>
        <v>0</v>
      </c>
      <c r="AF51" s="48"/>
      <c r="AH51" s="45">
        <f t="shared" ref="AH51:AH53" si="159">ROUND(J51*AG51,0)</f>
        <v>0</v>
      </c>
      <c r="AJ51" s="45">
        <f t="shared" ref="AJ51:AJ53" si="160">ROUND(AH51*AI51*0.01,0)</f>
        <v>0</v>
      </c>
    </row>
    <row r="52" spans="1:36" x14ac:dyDescent="0.2">
      <c r="C52" s="121"/>
      <c r="I52" s="146" t="s">
        <v>391</v>
      </c>
      <c r="J52" s="100">
        <f>J48</f>
        <v>14606</v>
      </c>
      <c r="K52" s="95" t="s">
        <v>72</v>
      </c>
      <c r="M52" s="45">
        <f t="shared" si="145"/>
        <v>0</v>
      </c>
      <c r="N52" s="58" t="str">
        <f t="shared" si="146"/>
        <v/>
      </c>
      <c r="O52" s="45">
        <f t="shared" si="147"/>
        <v>0</v>
      </c>
      <c r="P52" s="58" t="str">
        <f t="shared" si="148"/>
        <v/>
      </c>
      <c r="R52" s="45">
        <f t="shared" si="149"/>
        <v>0</v>
      </c>
      <c r="S52" s="60" t="str">
        <f t="shared" si="150"/>
        <v/>
      </c>
      <c r="V52" s="45">
        <f t="shared" si="151"/>
        <v>0</v>
      </c>
      <c r="W52" s="60" t="str">
        <f t="shared" si="152"/>
        <v/>
      </c>
      <c r="Y52" s="45">
        <f t="shared" si="153"/>
        <v>0</v>
      </c>
      <c r="AA52" s="64" t="str">
        <f t="shared" si="154"/>
        <v/>
      </c>
      <c r="AB52" s="45">
        <f t="shared" si="155"/>
        <v>0</v>
      </c>
      <c r="AC52" s="45">
        <f t="shared" si="156"/>
        <v>0</v>
      </c>
      <c r="AD52" s="85">
        <f t="shared" si="157"/>
        <v>14606</v>
      </c>
      <c r="AE52" s="85">
        <f t="shared" si="158"/>
        <v>0</v>
      </c>
      <c r="AF52" s="48"/>
      <c r="AH52" s="45">
        <f t="shared" si="159"/>
        <v>0</v>
      </c>
      <c r="AJ52" s="45">
        <f t="shared" si="160"/>
        <v>0</v>
      </c>
    </row>
    <row r="53" spans="1:36" x14ac:dyDescent="0.2">
      <c r="C53" s="121"/>
      <c r="F53" s="139"/>
      <c r="I53" s="146" t="s">
        <v>399</v>
      </c>
      <c r="J53" s="100">
        <f>J49</f>
        <v>0</v>
      </c>
      <c r="K53" s="95" t="s">
        <v>72</v>
      </c>
      <c r="M53" s="45">
        <f t="shared" si="145"/>
        <v>0</v>
      </c>
      <c r="N53" s="123" t="str">
        <f t="shared" si="146"/>
        <v/>
      </c>
      <c r="O53" s="45">
        <f t="shared" si="147"/>
        <v>0</v>
      </c>
      <c r="P53" s="123" t="str">
        <f t="shared" si="148"/>
        <v/>
      </c>
      <c r="R53" s="45">
        <f t="shared" si="149"/>
        <v>0</v>
      </c>
      <c r="S53" s="102"/>
      <c r="V53" s="45">
        <f t="shared" si="151"/>
        <v>0</v>
      </c>
      <c r="W53" s="60" t="str">
        <f t="shared" si="152"/>
        <v/>
      </c>
      <c r="Y53" s="45">
        <f t="shared" si="153"/>
        <v>0</v>
      </c>
      <c r="AA53" s="64" t="str">
        <f t="shared" si="154"/>
        <v/>
      </c>
      <c r="AB53" s="45">
        <f t="shared" si="155"/>
        <v>0</v>
      </c>
      <c r="AC53" s="45">
        <f t="shared" si="156"/>
        <v>0</v>
      </c>
      <c r="AD53" s="85">
        <f t="shared" si="157"/>
        <v>0</v>
      </c>
      <c r="AE53" s="85">
        <f t="shared" si="158"/>
        <v>0</v>
      </c>
      <c r="AF53" s="48"/>
      <c r="AH53" s="45">
        <f t="shared" si="159"/>
        <v>0</v>
      </c>
      <c r="AJ53" s="45">
        <f t="shared" si="160"/>
        <v>0</v>
      </c>
    </row>
    <row r="54" spans="1:36" x14ac:dyDescent="0.2">
      <c r="C54" s="121"/>
      <c r="F54" s="139"/>
      <c r="I54" s="139"/>
      <c r="M54" s="45"/>
      <c r="AA54" s="64"/>
      <c r="AB54" s="45"/>
      <c r="AC54" s="45"/>
      <c r="AD54" s="85"/>
      <c r="AE54" s="85"/>
      <c r="AF54" s="48"/>
    </row>
    <row r="55" spans="1:36" x14ac:dyDescent="0.2">
      <c r="A55" s="67" t="s">
        <v>402</v>
      </c>
      <c r="C55" s="153"/>
      <c r="D55" s="102"/>
      <c r="F55" s="2" t="s">
        <v>348</v>
      </c>
      <c r="G55" s="2"/>
      <c r="I55" s="146" t="s">
        <v>390</v>
      </c>
      <c r="J55" s="100">
        <f>J51</f>
        <v>9345</v>
      </c>
      <c r="K55" s="95" t="s">
        <v>72</v>
      </c>
      <c r="M55" s="45">
        <f t="shared" ref="M55:M57" si="161">ROUND(J55*L55,0)</f>
        <v>0</v>
      </c>
      <c r="N55" s="123" t="str">
        <f t="shared" ref="N55:N57" si="162">IF(L55&gt;0,IF(ROUND(J55*L55,0)&lt;&gt;M55,"E",""),"")</f>
        <v/>
      </c>
      <c r="O55" s="45">
        <f t="shared" ref="O55:O57" si="163">ROUND($O$2*M55,0)</f>
        <v>0</v>
      </c>
      <c r="P55" s="123" t="str">
        <f t="shared" ref="P55:P57" si="164">IF(ROUND(M55*O$2,0)&lt;&gt;O55,"E","")</f>
        <v/>
      </c>
      <c r="R55" s="45">
        <f t="shared" ref="R55:R57" si="165">ROUND(J55*Q55,0)</f>
        <v>0</v>
      </c>
      <c r="S55" s="102" t="str">
        <f t="shared" ref="S55:S56" si="166">IF(Q55&gt;0,IF(ROUND(J55*Q55,0)&lt;&gt;R55,"E",""),"")</f>
        <v/>
      </c>
      <c r="V55" s="45">
        <f t="shared" ref="V55:V57" si="167">ROUND(J55*U55,0)</f>
        <v>0</v>
      </c>
      <c r="W55" s="60" t="str">
        <f t="shared" ref="W55:W57" si="168">IF(U55&gt;0,IF(ROUND(J55*U55,0)&lt;&gt;V55,"E",""),"")</f>
        <v/>
      </c>
      <c r="Y55" s="45">
        <f t="shared" ref="Y55:Y57" si="169">ROUND(SUM(O55+R55+T55+V55,0),2)</f>
        <v>0</v>
      </c>
      <c r="AA55" s="64" t="str">
        <f t="shared" ref="AA55:AA57" si="170">IF(ROUND(O55+R55+T55+V55,2)&lt;&gt;Y55,"E","")</f>
        <v/>
      </c>
      <c r="AB55" s="45">
        <f t="shared" ref="AB55:AB57" si="171">IF($Y$2&gt;0,((Y55/$Y$2)*$AB$2),0)</f>
        <v>0</v>
      </c>
      <c r="AC55" s="45">
        <f t="shared" ref="AC55:AC57" si="172">Y55+AB55</f>
        <v>0</v>
      </c>
      <c r="AD55" s="85">
        <f t="shared" ref="AD55:AD57" si="173">J55</f>
        <v>9345</v>
      </c>
      <c r="AE55" s="85">
        <f t="shared" ref="AE55:AE57" si="174">IF(AD55&gt;0,AC55/AD55,0)</f>
        <v>0</v>
      </c>
      <c r="AF55" s="48"/>
      <c r="AH55" s="45">
        <f t="shared" ref="AH55:AH57" si="175">ROUND(J55*AG55,0)</f>
        <v>0</v>
      </c>
      <c r="AJ55" s="45">
        <f t="shared" ref="AJ55:AJ57" si="176">ROUND(AH55*AI55*0.01,0)</f>
        <v>0</v>
      </c>
    </row>
    <row r="56" spans="1:36" x14ac:dyDescent="0.2">
      <c r="C56" s="121"/>
      <c r="I56" s="146" t="s">
        <v>391</v>
      </c>
      <c r="J56" s="100">
        <f>J52</f>
        <v>14606</v>
      </c>
      <c r="K56" s="95" t="s">
        <v>72</v>
      </c>
      <c r="M56" s="45">
        <f t="shared" si="161"/>
        <v>0</v>
      </c>
      <c r="N56" s="58" t="str">
        <f t="shared" si="162"/>
        <v/>
      </c>
      <c r="O56" s="45">
        <f t="shared" si="163"/>
        <v>0</v>
      </c>
      <c r="P56" s="58" t="str">
        <f t="shared" si="164"/>
        <v/>
      </c>
      <c r="R56" s="45">
        <f t="shared" si="165"/>
        <v>0</v>
      </c>
      <c r="S56" s="60" t="str">
        <f t="shared" si="166"/>
        <v/>
      </c>
      <c r="V56" s="45">
        <f t="shared" si="167"/>
        <v>0</v>
      </c>
      <c r="W56" s="60" t="str">
        <f t="shared" si="168"/>
        <v/>
      </c>
      <c r="Y56" s="45">
        <f t="shared" si="169"/>
        <v>0</v>
      </c>
      <c r="AA56" s="64" t="str">
        <f t="shared" si="170"/>
        <v/>
      </c>
      <c r="AB56" s="45">
        <f t="shared" si="171"/>
        <v>0</v>
      </c>
      <c r="AC56" s="45">
        <f t="shared" si="172"/>
        <v>0</v>
      </c>
      <c r="AD56" s="85">
        <f t="shared" si="173"/>
        <v>14606</v>
      </c>
      <c r="AE56" s="85">
        <f t="shared" si="174"/>
        <v>0</v>
      </c>
      <c r="AF56" s="48"/>
      <c r="AH56" s="45">
        <f t="shared" si="175"/>
        <v>0</v>
      </c>
      <c r="AJ56" s="45">
        <f t="shared" si="176"/>
        <v>0</v>
      </c>
    </row>
    <row r="57" spans="1:36" x14ac:dyDescent="0.2">
      <c r="C57" s="121"/>
      <c r="F57" s="139"/>
      <c r="I57" s="146" t="s">
        <v>399</v>
      </c>
      <c r="J57" s="100">
        <f>J53</f>
        <v>0</v>
      </c>
      <c r="K57" s="95" t="s">
        <v>72</v>
      </c>
      <c r="M57" s="45">
        <f t="shared" si="161"/>
        <v>0</v>
      </c>
      <c r="N57" s="123" t="str">
        <f t="shared" si="162"/>
        <v/>
      </c>
      <c r="O57" s="45">
        <f t="shared" si="163"/>
        <v>0</v>
      </c>
      <c r="P57" s="123" t="str">
        <f t="shared" si="164"/>
        <v/>
      </c>
      <c r="R57" s="45">
        <f t="shared" si="165"/>
        <v>0</v>
      </c>
      <c r="S57" s="102"/>
      <c r="V57" s="45">
        <f t="shared" si="167"/>
        <v>0</v>
      </c>
      <c r="W57" s="60" t="str">
        <f t="shared" si="168"/>
        <v/>
      </c>
      <c r="Y57" s="45">
        <f t="shared" si="169"/>
        <v>0</v>
      </c>
      <c r="AA57" s="64" t="str">
        <f t="shared" si="170"/>
        <v/>
      </c>
      <c r="AB57" s="45">
        <f t="shared" si="171"/>
        <v>0</v>
      </c>
      <c r="AC57" s="45">
        <f t="shared" si="172"/>
        <v>0</v>
      </c>
      <c r="AD57" s="85">
        <f t="shared" si="173"/>
        <v>0</v>
      </c>
      <c r="AE57" s="85">
        <f t="shared" si="174"/>
        <v>0</v>
      </c>
      <c r="AF57" s="48"/>
      <c r="AH57" s="45">
        <f t="shared" si="175"/>
        <v>0</v>
      </c>
      <c r="AJ57" s="45">
        <f t="shared" si="176"/>
        <v>0</v>
      </c>
    </row>
    <row r="58" spans="1:36" x14ac:dyDescent="0.2">
      <c r="C58" s="121"/>
      <c r="F58" s="139"/>
      <c r="I58" s="139"/>
      <c r="M58" s="45"/>
      <c r="AA58" s="64"/>
      <c r="AB58" s="45"/>
      <c r="AC58" s="45"/>
      <c r="AD58" s="85"/>
      <c r="AE58" s="85"/>
      <c r="AF58" s="48"/>
    </row>
    <row r="59" spans="1:36" x14ac:dyDescent="0.2">
      <c r="C59" s="121"/>
      <c r="M59" s="45"/>
      <c r="AA59" s="64"/>
      <c r="AB59" s="45"/>
      <c r="AC59" s="45"/>
      <c r="AD59" s="85"/>
      <c r="AE59" s="85"/>
      <c r="AF59" s="48"/>
    </row>
    <row r="60" spans="1:36" x14ac:dyDescent="0.2">
      <c r="A60" s="67" t="s">
        <v>332</v>
      </c>
      <c r="B60" s="55" t="s">
        <v>386</v>
      </c>
      <c r="C60" s="121" t="s">
        <v>387</v>
      </c>
      <c r="D60" s="149">
        <v>50</v>
      </c>
      <c r="E60" s="139">
        <v>6</v>
      </c>
      <c r="F60" s="139">
        <v>1</v>
      </c>
      <c r="G60" s="139">
        <v>1</v>
      </c>
      <c r="H60" s="140">
        <v>1.05</v>
      </c>
      <c r="I60" s="139">
        <v>1</v>
      </c>
      <c r="J60" s="45">
        <f t="shared" ref="J60" si="177">ROUNDUP(I60*H60*G60*F60*E60*D60,0)</f>
        <v>315</v>
      </c>
      <c r="K60" s="56" t="s">
        <v>72</v>
      </c>
      <c r="M60" s="45">
        <f t="shared" ref="M60" si="178">ROUND(J60*L60,0)</f>
        <v>0</v>
      </c>
      <c r="N60" s="123" t="str">
        <f t="shared" ref="N60" si="179">IF(L60&gt;0,IF(ROUND(J60*L60,0)&lt;&gt;M60,"E",""),"")</f>
        <v/>
      </c>
      <c r="O60" s="45">
        <f t="shared" ref="O60" si="180">ROUND($O$2*M60,0)</f>
        <v>0</v>
      </c>
      <c r="P60" s="123" t="str">
        <f t="shared" ref="P60" si="181">IF(ROUND(M60*O$2,0)&lt;&gt;O60,"E","")</f>
        <v/>
      </c>
      <c r="R60" s="45">
        <f t="shared" ref="R60" si="182">ROUND(J60*Q60,0)</f>
        <v>0</v>
      </c>
      <c r="S60" s="102" t="str">
        <f t="shared" ref="S60" si="183">IF(Q60&gt;0,IF(ROUND(J60*Q60,0)&lt;&gt;R60,"E",""),"")</f>
        <v/>
      </c>
      <c r="V60" s="45">
        <f t="shared" ref="V60" si="184">ROUND(J60*U60,0)</f>
        <v>0</v>
      </c>
      <c r="W60" s="60" t="str">
        <f t="shared" ref="W60" si="185">IF(U60&gt;0,IF(ROUND(J60*U60,0)&lt;&gt;V60,"E",""),"")</f>
        <v/>
      </c>
      <c r="Y60" s="45">
        <f t="shared" ref="Y60" si="186">ROUND(SUM(O60+R60+T60+V60,0),2)</f>
        <v>0</v>
      </c>
      <c r="AA60" s="64" t="str">
        <f t="shared" ref="AA60" si="187">IF(ROUND(O60+R60+T60+V60,2)&lt;&gt;Y60,"E","")</f>
        <v/>
      </c>
      <c r="AB60" s="45">
        <f t="shared" ref="AB60" si="188">IF($Y$2&gt;0,((Y60/$Y$2)*$AB$2),0)</f>
        <v>0</v>
      </c>
      <c r="AC60" s="45">
        <f t="shared" ref="AC60" si="189">Y60+AB60</f>
        <v>0</v>
      </c>
      <c r="AD60" s="85">
        <f t="shared" ref="AD60" si="190">J60</f>
        <v>315</v>
      </c>
      <c r="AE60" s="85">
        <f t="shared" ref="AE60" si="191">IF(AD60&gt;0,AC60/AD60,0)</f>
        <v>0</v>
      </c>
      <c r="AF60" s="48"/>
      <c r="AH60" s="45">
        <f t="shared" ref="AH60" si="192">ROUND(J60*AG60,0)</f>
        <v>0</v>
      </c>
      <c r="AJ60" s="45">
        <f t="shared" ref="AJ60" si="193">ROUND(AH60*AI60*0.01,0)</f>
        <v>0</v>
      </c>
    </row>
    <row r="61" spans="1:36" x14ac:dyDescent="0.2">
      <c r="C61" s="121"/>
      <c r="M61" s="45"/>
      <c r="AA61" s="64"/>
      <c r="AB61" s="45"/>
      <c r="AC61" s="45"/>
      <c r="AD61" s="85"/>
      <c r="AE61" s="85"/>
      <c r="AF61" s="48"/>
    </row>
    <row r="62" spans="1:36" x14ac:dyDescent="0.2">
      <c r="C62" s="121"/>
      <c r="M62" s="45"/>
      <c r="AA62" s="64"/>
      <c r="AB62" s="45"/>
      <c r="AC62" s="45"/>
      <c r="AD62" s="85"/>
      <c r="AE62" s="85"/>
      <c r="AF62" s="48"/>
    </row>
    <row r="63" spans="1:36" x14ac:dyDescent="0.2">
      <c r="C63" s="121"/>
      <c r="M63" s="45"/>
      <c r="AA63" s="64"/>
      <c r="AB63" s="45"/>
      <c r="AC63" s="45"/>
      <c r="AD63" s="85"/>
      <c r="AE63" s="85"/>
      <c r="AF63" s="48"/>
    </row>
    <row r="64" spans="1:36" x14ac:dyDescent="0.2">
      <c r="C64" s="200" t="s">
        <v>340</v>
      </c>
      <c r="D64" s="201">
        <f>(SUM(J29:J31)+SUM(J38:J40)+SUM(J47:J57))-SUM(J64:J66)+J60</f>
        <v>0</v>
      </c>
      <c r="E64" s="202"/>
      <c r="F64" s="203"/>
      <c r="G64" s="204" t="s">
        <v>349</v>
      </c>
      <c r="H64" s="205"/>
      <c r="I64" s="146" t="s">
        <v>390</v>
      </c>
      <c r="J64" s="206">
        <f>J29+J38+J47+J51+J55+J60</f>
        <v>34178</v>
      </c>
      <c r="K64" s="207" t="s">
        <v>72</v>
      </c>
      <c r="M64" s="45">
        <f t="shared" ref="M64:M66" si="194">ROUND(J64*L64,0)</f>
        <v>0</v>
      </c>
      <c r="N64" s="123" t="str">
        <f t="shared" ref="N64:N66" si="195">IF(L64&gt;0,IF(ROUND(J64*L64,0)&lt;&gt;M64,"E",""),"")</f>
        <v/>
      </c>
      <c r="O64" s="45">
        <f t="shared" ref="O64:O66" si="196">ROUND($O$2*M64,0)</f>
        <v>0</v>
      </c>
      <c r="P64" s="123" t="str">
        <f t="shared" ref="P64:P66" si="197">IF(ROUND(M64*O$2,0)&lt;&gt;O64,"E","")</f>
        <v/>
      </c>
      <c r="R64" s="45">
        <f t="shared" ref="R64:R66" si="198">ROUND(J64*Q64,0)</f>
        <v>0</v>
      </c>
      <c r="S64" s="102" t="str">
        <f t="shared" ref="S64:S65" si="199">IF(Q64&gt;0,IF(ROUND(J64*Q64,0)&lt;&gt;R64,"E",""),"")</f>
        <v/>
      </c>
      <c r="V64" s="45">
        <f t="shared" ref="V64:V66" si="200">ROUND(J64*U64,0)</f>
        <v>0</v>
      </c>
      <c r="W64" s="60" t="str">
        <f t="shared" ref="W64:W66" si="201">IF(U64&gt;0,IF(ROUND(J64*U64,0)&lt;&gt;V64,"E",""),"")</f>
        <v/>
      </c>
      <c r="Y64" s="45">
        <f t="shared" ref="Y64:Y66" si="202">ROUND(SUM(O64+R64+T64+V64,0),2)</f>
        <v>0</v>
      </c>
      <c r="AA64" s="64" t="str">
        <f t="shared" ref="AA64:AA66" si="203">IF(ROUND(O64+R64+T64+V64,2)&lt;&gt;Y64,"E","")</f>
        <v/>
      </c>
      <c r="AB64" s="45">
        <f t="shared" ref="AB64:AB66" si="204">IF($Y$2&gt;0,((Y64/$Y$2)*$AB$2),0)</f>
        <v>0</v>
      </c>
      <c r="AC64" s="45">
        <f t="shared" ref="AC64:AC66" si="205">Y64+AB64</f>
        <v>0</v>
      </c>
      <c r="AD64" s="85">
        <f t="shared" ref="AD64:AD66" si="206">J64</f>
        <v>34178</v>
      </c>
      <c r="AE64" s="85">
        <f t="shared" ref="AE64:AE66" si="207">IF(AD64&gt;0,AC64/AD64,0)</f>
        <v>0</v>
      </c>
      <c r="AF64" s="48"/>
      <c r="AH64" s="45">
        <f t="shared" ref="AH64:AH66" si="208">ROUND(J64*AG64,0)</f>
        <v>0</v>
      </c>
      <c r="AJ64" s="45">
        <f t="shared" ref="AJ64:AJ66" si="209">ROUND(AH64*AI64*0.01,0)</f>
        <v>0</v>
      </c>
    </row>
    <row r="65" spans="1:36" x14ac:dyDescent="0.2">
      <c r="C65" s="151"/>
      <c r="D65" s="208"/>
      <c r="E65" s="202"/>
      <c r="F65" s="202"/>
      <c r="G65" s="202"/>
      <c r="H65" s="205"/>
      <c r="I65" s="146" t="s">
        <v>391</v>
      </c>
      <c r="J65" s="206">
        <f>J30+J39+J48+J52+J56</f>
        <v>52250</v>
      </c>
      <c r="K65" s="207" t="s">
        <v>72</v>
      </c>
      <c r="M65" s="45">
        <f t="shared" si="194"/>
        <v>0</v>
      </c>
      <c r="N65" s="58" t="str">
        <f t="shared" si="195"/>
        <v/>
      </c>
      <c r="O65" s="45">
        <f t="shared" si="196"/>
        <v>0</v>
      </c>
      <c r="P65" s="58" t="str">
        <f t="shared" si="197"/>
        <v/>
      </c>
      <c r="R65" s="45">
        <f t="shared" si="198"/>
        <v>0</v>
      </c>
      <c r="S65" s="60" t="str">
        <f t="shared" si="199"/>
        <v/>
      </c>
      <c r="V65" s="45">
        <f t="shared" si="200"/>
        <v>0</v>
      </c>
      <c r="W65" s="60" t="str">
        <f t="shared" si="201"/>
        <v/>
      </c>
      <c r="Y65" s="45">
        <f t="shared" si="202"/>
        <v>0</v>
      </c>
      <c r="AA65" s="64" t="str">
        <f t="shared" si="203"/>
        <v/>
      </c>
      <c r="AB65" s="45">
        <f t="shared" si="204"/>
        <v>0</v>
      </c>
      <c r="AC65" s="45">
        <f t="shared" si="205"/>
        <v>0</v>
      </c>
      <c r="AD65" s="85">
        <f t="shared" si="206"/>
        <v>52250</v>
      </c>
      <c r="AE65" s="85">
        <f t="shared" si="207"/>
        <v>0</v>
      </c>
      <c r="AF65" s="48"/>
      <c r="AH65" s="45">
        <f t="shared" si="208"/>
        <v>0</v>
      </c>
      <c r="AJ65" s="45">
        <f t="shared" si="209"/>
        <v>0</v>
      </c>
    </row>
    <row r="66" spans="1:36" x14ac:dyDescent="0.2">
      <c r="C66" s="151"/>
      <c r="D66" s="208"/>
      <c r="E66" s="202"/>
      <c r="F66" s="203"/>
      <c r="G66" s="202"/>
      <c r="H66" s="205"/>
      <c r="I66" s="146" t="s">
        <v>399</v>
      </c>
      <c r="J66" s="206">
        <f>J31+J40+J49+J53+J57</f>
        <v>2856</v>
      </c>
      <c r="K66" s="207" t="s">
        <v>72</v>
      </c>
      <c r="M66" s="45">
        <f t="shared" si="194"/>
        <v>0</v>
      </c>
      <c r="N66" s="123" t="str">
        <f t="shared" si="195"/>
        <v/>
      </c>
      <c r="O66" s="45">
        <f t="shared" si="196"/>
        <v>0</v>
      </c>
      <c r="P66" s="123" t="str">
        <f t="shared" si="197"/>
        <v/>
      </c>
      <c r="R66" s="45">
        <f t="shared" si="198"/>
        <v>0</v>
      </c>
      <c r="S66" s="102"/>
      <c r="V66" s="45">
        <f t="shared" si="200"/>
        <v>0</v>
      </c>
      <c r="W66" s="60" t="str">
        <f t="shared" si="201"/>
        <v/>
      </c>
      <c r="Y66" s="45">
        <f t="shared" si="202"/>
        <v>0</v>
      </c>
      <c r="AA66" s="64" t="str">
        <f t="shared" si="203"/>
        <v/>
      </c>
      <c r="AB66" s="45">
        <f t="shared" si="204"/>
        <v>0</v>
      </c>
      <c r="AC66" s="45">
        <f t="shared" si="205"/>
        <v>0</v>
      </c>
      <c r="AD66" s="85">
        <f t="shared" si="206"/>
        <v>2856</v>
      </c>
      <c r="AE66" s="85">
        <f t="shared" si="207"/>
        <v>0</v>
      </c>
      <c r="AF66" s="48"/>
      <c r="AH66" s="45">
        <f t="shared" si="208"/>
        <v>0</v>
      </c>
      <c r="AJ66" s="45">
        <f t="shared" si="209"/>
        <v>0</v>
      </c>
    </row>
    <row r="67" spans="1:36" x14ac:dyDescent="0.2">
      <c r="C67" s="121"/>
      <c r="M67" s="45"/>
      <c r="AA67" s="64"/>
      <c r="AB67" s="45"/>
      <c r="AC67" s="45"/>
      <c r="AD67" s="85"/>
      <c r="AE67" s="85"/>
      <c r="AF67" s="48"/>
    </row>
    <row r="68" spans="1:36" x14ac:dyDescent="0.2">
      <c r="M68" s="45"/>
      <c r="N68" s="123"/>
      <c r="P68" s="123"/>
      <c r="S68" s="102"/>
      <c r="AA68" s="64"/>
      <c r="AB68" s="45"/>
      <c r="AC68" s="45"/>
      <c r="AD68" s="85"/>
      <c r="AE68" s="85"/>
      <c r="AF68" s="48"/>
    </row>
    <row r="69" spans="1:36" s="156" customFormat="1" ht="15" x14ac:dyDescent="0.25">
      <c r="B69" s="157"/>
      <c r="C69" s="176" t="s">
        <v>405</v>
      </c>
      <c r="D69" s="159"/>
      <c r="E69" s="160"/>
      <c r="F69" s="160"/>
      <c r="G69" s="160"/>
      <c r="H69" s="161"/>
      <c r="I69" s="160"/>
      <c r="J69" s="162"/>
      <c r="K69" s="163"/>
      <c r="L69" s="164"/>
      <c r="M69" s="162"/>
      <c r="N69" s="165"/>
      <c r="O69" s="162"/>
      <c r="P69" s="165"/>
      <c r="Q69" s="166"/>
      <c r="R69" s="162"/>
      <c r="S69" s="167"/>
      <c r="T69" s="162"/>
      <c r="U69" s="168"/>
      <c r="V69" s="162"/>
      <c r="W69" s="167"/>
      <c r="X69" s="160"/>
      <c r="Y69" s="162"/>
      <c r="Z69" s="159"/>
      <c r="AA69" s="169"/>
      <c r="AB69" s="162"/>
      <c r="AC69" s="162"/>
      <c r="AD69" s="170"/>
      <c r="AE69" s="170"/>
      <c r="AF69" s="171"/>
      <c r="AG69" s="172"/>
      <c r="AH69" s="162"/>
      <c r="AI69" s="172"/>
      <c r="AJ69" s="162"/>
    </row>
    <row r="70" spans="1:36" x14ac:dyDescent="0.2">
      <c r="C70" s="121"/>
      <c r="M70" s="45"/>
      <c r="AA70" s="64"/>
      <c r="AB70" s="45"/>
      <c r="AC70" s="45"/>
      <c r="AD70" s="85"/>
      <c r="AE70" s="85"/>
      <c r="AF70" s="48"/>
    </row>
    <row r="71" spans="1:36" x14ac:dyDescent="0.2">
      <c r="C71" s="121"/>
      <c r="M71" s="45"/>
      <c r="AA71" s="64"/>
      <c r="AB71" s="45"/>
      <c r="AC71" s="45"/>
      <c r="AD71" s="85"/>
      <c r="AE71" s="85"/>
      <c r="AF71" s="48"/>
    </row>
    <row r="72" spans="1:36" x14ac:dyDescent="0.2">
      <c r="A72" s="67" t="s">
        <v>269</v>
      </c>
      <c r="B72" s="55" t="s">
        <v>406</v>
      </c>
      <c r="C72" s="121" t="s">
        <v>261</v>
      </c>
      <c r="D72" s="87">
        <v>8993</v>
      </c>
      <c r="E72" s="86">
        <v>1</v>
      </c>
      <c r="F72" s="86">
        <v>1</v>
      </c>
      <c r="G72" s="86">
        <v>1</v>
      </c>
      <c r="H72" s="136">
        <v>1.05</v>
      </c>
      <c r="I72" s="86">
        <v>1</v>
      </c>
      <c r="J72" s="45">
        <f t="shared" ref="J72:J77" si="210">ROUNDUP(I72*H72*G72*F72*E72*D72,0)</f>
        <v>9443</v>
      </c>
      <c r="K72" s="56" t="s">
        <v>72</v>
      </c>
      <c r="M72" s="45">
        <f t="shared" ref="M72:M89" si="211">ROUND(J72*L72,0)</f>
        <v>0</v>
      </c>
      <c r="N72" s="123" t="str">
        <f t="shared" ref="N72:N77" si="212">IF(L72&gt;0,IF(ROUND(J72*L72,0)&lt;&gt;M72,"E",""),"")</f>
        <v/>
      </c>
      <c r="O72" s="45">
        <f t="shared" ref="O72:O89" si="213">ROUND($O$2*M72,0)</f>
        <v>0</v>
      </c>
      <c r="P72" s="123" t="str">
        <f t="shared" ref="P72:P77" si="214">IF(ROUND(M72*O$2,0)&lt;&gt;O72,"E","")</f>
        <v/>
      </c>
      <c r="R72" s="45">
        <f t="shared" ref="R72:R89" si="215">ROUND(J72*Q72,0)</f>
        <v>0</v>
      </c>
      <c r="S72" s="102" t="str">
        <f t="shared" ref="S72:S75" si="216">IF(Q72&gt;0,IF(ROUND(J72*Q72,0)&lt;&gt;R72,"E",""),"")</f>
        <v/>
      </c>
      <c r="V72" s="45">
        <f t="shared" ref="V72:V89" si="217">ROUND(J72*U72,0)</f>
        <v>0</v>
      </c>
      <c r="W72" s="60" t="str">
        <f t="shared" ref="W72:W77" si="218">IF(U72&gt;0,IF(ROUND(J72*U72,0)&lt;&gt;V72,"E",""),"")</f>
        <v/>
      </c>
      <c r="Y72" s="45">
        <f t="shared" ref="Y72:Y89" si="219">ROUND(SUM(O72+R72+T72+V72,0),2)</f>
        <v>0</v>
      </c>
      <c r="AA72" s="64" t="str">
        <f t="shared" ref="AA72:AA77" si="220">IF(ROUND(O72+R72+T72+V72,2)&lt;&gt;Y72,"E","")</f>
        <v/>
      </c>
      <c r="AB72" s="45">
        <f t="shared" ref="AB72:AB77" si="221">IF($Y$2&gt;0,((Y72/$Y$2)*$AB$2),0)</f>
        <v>0</v>
      </c>
      <c r="AC72" s="45">
        <f t="shared" ref="AC72:AC77" si="222">Y72+AB72</f>
        <v>0</v>
      </c>
      <c r="AD72" s="85">
        <f t="shared" ref="AD72:AD77" si="223">J72</f>
        <v>9443</v>
      </c>
      <c r="AE72" s="85">
        <f t="shared" ref="AE72:AE77" si="224">IF(AD72&gt;0,AC72/AD72,0)</f>
        <v>0</v>
      </c>
      <c r="AF72" s="48"/>
      <c r="AH72" s="45">
        <f t="shared" ref="AH72:AH77" si="225">ROUND(J72*AG72,0)</f>
        <v>0</v>
      </c>
      <c r="AJ72" s="45">
        <f t="shared" ref="AJ72:AJ77" si="226">ROUND(AH72*AI72*0.01,0)</f>
        <v>0</v>
      </c>
    </row>
    <row r="73" spans="1:36" x14ac:dyDescent="0.2">
      <c r="A73" s="67" t="s">
        <v>269</v>
      </c>
      <c r="B73" s="55" t="s">
        <v>406</v>
      </c>
      <c r="C73" s="121" t="s">
        <v>262</v>
      </c>
      <c r="D73" s="87">
        <v>12902</v>
      </c>
      <c r="E73" s="86">
        <v>1</v>
      </c>
      <c r="F73" s="86">
        <v>1</v>
      </c>
      <c r="G73" s="86">
        <v>1</v>
      </c>
      <c r="H73" s="136">
        <v>1.05</v>
      </c>
      <c r="I73" s="86">
        <v>1</v>
      </c>
      <c r="J73" s="45">
        <f t="shared" si="210"/>
        <v>13548</v>
      </c>
      <c r="K73" s="56" t="s">
        <v>72</v>
      </c>
      <c r="M73" s="45">
        <f t="shared" si="211"/>
        <v>0</v>
      </c>
      <c r="N73" s="123" t="str">
        <f t="shared" si="212"/>
        <v/>
      </c>
      <c r="O73" s="45">
        <f t="shared" si="213"/>
        <v>0</v>
      </c>
      <c r="P73" s="123" t="str">
        <f t="shared" si="214"/>
        <v/>
      </c>
      <c r="R73" s="45">
        <f t="shared" si="215"/>
        <v>0</v>
      </c>
      <c r="S73" s="102" t="str">
        <f t="shared" si="216"/>
        <v/>
      </c>
      <c r="V73" s="45">
        <f t="shared" si="217"/>
        <v>0</v>
      </c>
      <c r="W73" s="60" t="str">
        <f t="shared" si="218"/>
        <v/>
      </c>
      <c r="Y73" s="45">
        <f t="shared" si="219"/>
        <v>0</v>
      </c>
      <c r="AA73" s="64" t="str">
        <f t="shared" si="220"/>
        <v/>
      </c>
      <c r="AB73" s="45">
        <f t="shared" si="221"/>
        <v>0</v>
      </c>
      <c r="AC73" s="45">
        <f t="shared" si="222"/>
        <v>0</v>
      </c>
      <c r="AD73" s="85">
        <f t="shared" si="223"/>
        <v>13548</v>
      </c>
      <c r="AE73" s="85">
        <f t="shared" si="224"/>
        <v>0</v>
      </c>
      <c r="AF73" s="48"/>
      <c r="AH73" s="45">
        <f t="shared" si="225"/>
        <v>0</v>
      </c>
      <c r="AJ73" s="45">
        <f t="shared" si="226"/>
        <v>0</v>
      </c>
    </row>
    <row r="74" spans="1:36" x14ac:dyDescent="0.2">
      <c r="A74" s="67" t="s">
        <v>270</v>
      </c>
      <c r="B74" s="55" t="s">
        <v>406</v>
      </c>
      <c r="C74" s="121" t="s">
        <v>273</v>
      </c>
      <c r="D74" s="87">
        <v>20870</v>
      </c>
      <c r="E74" s="86">
        <v>1</v>
      </c>
      <c r="F74" s="86">
        <v>1</v>
      </c>
      <c r="G74" s="86">
        <v>1</v>
      </c>
      <c r="H74" s="136">
        <v>1.05</v>
      </c>
      <c r="I74" s="86">
        <v>1</v>
      </c>
      <c r="J74" s="45">
        <f t="shared" si="210"/>
        <v>21914</v>
      </c>
      <c r="K74" s="56" t="s">
        <v>72</v>
      </c>
      <c r="M74" s="45">
        <f t="shared" si="211"/>
        <v>0</v>
      </c>
      <c r="N74" s="124" t="str">
        <f t="shared" si="212"/>
        <v/>
      </c>
      <c r="O74" s="45">
        <f t="shared" si="213"/>
        <v>0</v>
      </c>
      <c r="P74" s="124" t="str">
        <f t="shared" si="214"/>
        <v/>
      </c>
      <c r="R74" s="45">
        <f t="shared" si="215"/>
        <v>0</v>
      </c>
      <c r="S74" s="87" t="str">
        <f t="shared" si="216"/>
        <v/>
      </c>
      <c r="V74" s="45">
        <f t="shared" si="217"/>
        <v>0</v>
      </c>
      <c r="W74" s="60" t="str">
        <f t="shared" si="218"/>
        <v/>
      </c>
      <c r="Y74" s="45">
        <f t="shared" si="219"/>
        <v>0</v>
      </c>
      <c r="AA74" s="64" t="str">
        <f t="shared" si="220"/>
        <v/>
      </c>
      <c r="AB74" s="45">
        <f t="shared" si="221"/>
        <v>0</v>
      </c>
      <c r="AC74" s="45">
        <f t="shared" si="222"/>
        <v>0</v>
      </c>
      <c r="AD74" s="85">
        <f t="shared" si="223"/>
        <v>21914</v>
      </c>
      <c r="AE74" s="85">
        <f t="shared" si="224"/>
        <v>0</v>
      </c>
      <c r="AF74" s="48"/>
      <c r="AH74" s="45">
        <f t="shared" si="225"/>
        <v>0</v>
      </c>
      <c r="AJ74" s="45">
        <f t="shared" si="226"/>
        <v>0</v>
      </c>
    </row>
    <row r="75" spans="1:36" x14ac:dyDescent="0.2">
      <c r="A75" s="67" t="s">
        <v>271</v>
      </c>
      <c r="B75" s="55" t="s">
        <v>406</v>
      </c>
      <c r="C75" s="121" t="s">
        <v>273</v>
      </c>
      <c r="D75" s="87">
        <v>20870</v>
      </c>
      <c r="E75" s="86">
        <v>1</v>
      </c>
      <c r="F75" s="86">
        <v>1</v>
      </c>
      <c r="G75" s="86">
        <v>1</v>
      </c>
      <c r="H75" s="136">
        <v>1.05</v>
      </c>
      <c r="I75" s="86">
        <v>1</v>
      </c>
      <c r="J75" s="45">
        <f t="shared" si="210"/>
        <v>21914</v>
      </c>
      <c r="K75" s="56" t="s">
        <v>72</v>
      </c>
      <c r="M75" s="45">
        <f t="shared" si="211"/>
        <v>0</v>
      </c>
      <c r="N75" s="123" t="str">
        <f t="shared" si="212"/>
        <v/>
      </c>
      <c r="O75" s="45">
        <f t="shared" si="213"/>
        <v>0</v>
      </c>
      <c r="P75" s="123" t="str">
        <f t="shared" si="214"/>
        <v/>
      </c>
      <c r="R75" s="45">
        <f t="shared" si="215"/>
        <v>0</v>
      </c>
      <c r="S75" s="102" t="str">
        <f t="shared" si="216"/>
        <v/>
      </c>
      <c r="V75" s="45">
        <f t="shared" si="217"/>
        <v>0</v>
      </c>
      <c r="W75" s="60" t="str">
        <f t="shared" si="218"/>
        <v/>
      </c>
      <c r="Y75" s="45">
        <f t="shared" si="219"/>
        <v>0</v>
      </c>
      <c r="AA75" s="64" t="str">
        <f t="shared" si="220"/>
        <v/>
      </c>
      <c r="AB75" s="45">
        <f t="shared" si="221"/>
        <v>0</v>
      </c>
      <c r="AC75" s="45">
        <f t="shared" si="222"/>
        <v>0</v>
      </c>
      <c r="AD75" s="85">
        <f t="shared" si="223"/>
        <v>21914</v>
      </c>
      <c r="AE75" s="85">
        <f t="shared" si="224"/>
        <v>0</v>
      </c>
      <c r="AF75" s="48"/>
      <c r="AH75" s="45">
        <f t="shared" si="225"/>
        <v>0</v>
      </c>
      <c r="AJ75" s="45">
        <f t="shared" si="226"/>
        <v>0</v>
      </c>
    </row>
    <row r="76" spans="1:36" x14ac:dyDescent="0.2">
      <c r="A76" s="67" t="s">
        <v>190</v>
      </c>
      <c r="B76" s="55" t="s">
        <v>406</v>
      </c>
      <c r="C76" s="121" t="s">
        <v>272</v>
      </c>
      <c r="D76" s="87">
        <f>21570+694</f>
        <v>22264</v>
      </c>
      <c r="E76" s="86">
        <v>1</v>
      </c>
      <c r="F76" s="139">
        <v>1</v>
      </c>
      <c r="G76" s="86">
        <v>1</v>
      </c>
      <c r="H76" s="136">
        <v>1.05</v>
      </c>
      <c r="I76" s="139">
        <v>1</v>
      </c>
      <c r="J76" s="45">
        <f t="shared" si="210"/>
        <v>23378</v>
      </c>
      <c r="K76" s="56" t="s">
        <v>72</v>
      </c>
      <c r="M76" s="45">
        <f t="shared" si="211"/>
        <v>0</v>
      </c>
      <c r="N76" s="123" t="str">
        <f t="shared" si="212"/>
        <v/>
      </c>
      <c r="O76" s="45">
        <f t="shared" si="213"/>
        <v>0</v>
      </c>
      <c r="P76" s="123" t="str">
        <f t="shared" si="214"/>
        <v/>
      </c>
      <c r="R76" s="45">
        <f t="shared" si="215"/>
        <v>0</v>
      </c>
      <c r="S76" s="102" t="str">
        <f>IF(Q76&gt;0,IF(ROUND(J76*Q76,0)&lt;&gt;R76,"E",""),"")</f>
        <v/>
      </c>
      <c r="V76" s="45">
        <f t="shared" si="217"/>
        <v>0</v>
      </c>
      <c r="W76" s="60" t="str">
        <f t="shared" si="218"/>
        <v/>
      </c>
      <c r="Y76" s="45">
        <f t="shared" si="219"/>
        <v>0</v>
      </c>
      <c r="AA76" s="64" t="str">
        <f t="shared" si="220"/>
        <v/>
      </c>
      <c r="AB76" s="45">
        <f t="shared" si="221"/>
        <v>0</v>
      </c>
      <c r="AC76" s="45">
        <f t="shared" si="222"/>
        <v>0</v>
      </c>
      <c r="AD76" s="85">
        <f t="shared" si="223"/>
        <v>23378</v>
      </c>
      <c r="AE76" s="85">
        <f t="shared" si="224"/>
        <v>0</v>
      </c>
      <c r="AF76" s="48"/>
      <c r="AH76" s="45">
        <f t="shared" si="225"/>
        <v>0</v>
      </c>
      <c r="AJ76" s="45">
        <f t="shared" si="226"/>
        <v>0</v>
      </c>
    </row>
    <row r="77" spans="1:36" x14ac:dyDescent="0.2">
      <c r="F77" s="139"/>
      <c r="I77" s="139"/>
      <c r="J77" s="45">
        <f t="shared" si="210"/>
        <v>0</v>
      </c>
      <c r="M77" s="45">
        <f t="shared" si="211"/>
        <v>0</v>
      </c>
      <c r="N77" s="123" t="str">
        <f t="shared" si="212"/>
        <v/>
      </c>
      <c r="O77" s="45">
        <f t="shared" si="213"/>
        <v>0</v>
      </c>
      <c r="P77" s="123" t="str">
        <f t="shared" si="214"/>
        <v/>
      </c>
      <c r="R77" s="45">
        <f t="shared" si="215"/>
        <v>0</v>
      </c>
      <c r="S77" s="102" t="str">
        <f t="shared" ref="S77:S89" si="227">IF(Q77&gt;0,IF(ROUND(J77*Q77,0)&lt;&gt;R77,"E",""),"")</f>
        <v/>
      </c>
      <c r="V77" s="45">
        <f t="shared" si="217"/>
        <v>0</v>
      </c>
      <c r="W77" s="60" t="str">
        <f t="shared" si="218"/>
        <v/>
      </c>
      <c r="Y77" s="45">
        <f t="shared" si="219"/>
        <v>0</v>
      </c>
      <c r="AA77" s="64" t="str">
        <f t="shared" si="220"/>
        <v/>
      </c>
      <c r="AB77" s="45">
        <f t="shared" si="221"/>
        <v>0</v>
      </c>
      <c r="AC77" s="45">
        <f t="shared" si="222"/>
        <v>0</v>
      </c>
      <c r="AD77" s="85">
        <f t="shared" si="223"/>
        <v>0</v>
      </c>
      <c r="AE77" s="85">
        <f t="shared" si="224"/>
        <v>0</v>
      </c>
      <c r="AF77" s="48"/>
      <c r="AH77" s="45">
        <f t="shared" si="225"/>
        <v>0</v>
      </c>
      <c r="AJ77" s="45">
        <f t="shared" si="226"/>
        <v>0</v>
      </c>
    </row>
    <row r="78" spans="1:36" x14ac:dyDescent="0.2">
      <c r="C78" s="153" t="s">
        <v>340</v>
      </c>
      <c r="D78" s="102">
        <f>SUM(J72:J76)-SUM(J78:J78)</f>
        <v>0</v>
      </c>
      <c r="I78" s="2" t="s">
        <v>407</v>
      </c>
      <c r="J78" s="100">
        <f>SUM(J72:J76)</f>
        <v>90197</v>
      </c>
      <c r="K78" s="95" t="s">
        <v>72</v>
      </c>
      <c r="M78" s="45">
        <f t="shared" si="211"/>
        <v>0</v>
      </c>
      <c r="N78" s="123" t="str">
        <f t="shared" si="2"/>
        <v/>
      </c>
      <c r="O78" s="45">
        <f t="shared" si="213"/>
        <v>0</v>
      </c>
      <c r="P78" s="123" t="str">
        <f t="shared" si="4"/>
        <v/>
      </c>
      <c r="R78" s="45">
        <f t="shared" si="215"/>
        <v>0</v>
      </c>
      <c r="S78" s="102" t="str">
        <f t="shared" si="227"/>
        <v/>
      </c>
      <c r="V78" s="45">
        <f t="shared" si="217"/>
        <v>0</v>
      </c>
      <c r="W78" s="60" t="str">
        <f t="shared" si="8"/>
        <v/>
      </c>
      <c r="Y78" s="45">
        <f t="shared" si="219"/>
        <v>0</v>
      </c>
      <c r="AA78" s="64" t="str">
        <f t="shared" si="10"/>
        <v/>
      </c>
      <c r="AB78" s="45">
        <f>IF($Y$2&gt;0,((Y78/$Y$2)*$AB$2),0)</f>
        <v>0</v>
      </c>
      <c r="AC78" s="45">
        <f t="shared" si="11"/>
        <v>0</v>
      </c>
      <c r="AD78" s="85">
        <f t="shared" si="12"/>
        <v>90197</v>
      </c>
      <c r="AE78" s="85">
        <f t="shared" si="13"/>
        <v>0</v>
      </c>
      <c r="AF78" s="48"/>
      <c r="AH78" s="45">
        <f t="shared" si="14"/>
        <v>0</v>
      </c>
      <c r="AJ78" s="45">
        <f t="shared" si="15"/>
        <v>0</v>
      </c>
    </row>
    <row r="79" spans="1:36" x14ac:dyDescent="0.2">
      <c r="C79" s="121"/>
      <c r="D79" s="149"/>
      <c r="E79" s="139"/>
      <c r="F79" s="139"/>
      <c r="G79" s="139"/>
      <c r="H79" s="140"/>
      <c r="I79" s="139"/>
      <c r="J79" s="45">
        <f t="shared" ref="J79:J89" si="228">ROUNDUP(I79*H79*G79*F79*E79*D79,0)</f>
        <v>0</v>
      </c>
      <c r="M79" s="45">
        <f t="shared" si="211"/>
        <v>0</v>
      </c>
      <c r="N79" s="123" t="str">
        <f t="shared" si="2"/>
        <v/>
      </c>
      <c r="O79" s="45">
        <f t="shared" si="213"/>
        <v>0</v>
      </c>
      <c r="P79" s="123" t="str">
        <f t="shared" si="4"/>
        <v/>
      </c>
      <c r="R79" s="45">
        <f t="shared" si="215"/>
        <v>0</v>
      </c>
      <c r="S79" s="102" t="str">
        <f t="shared" si="227"/>
        <v/>
      </c>
      <c r="V79" s="45">
        <f t="shared" si="217"/>
        <v>0</v>
      </c>
      <c r="W79" s="60" t="str">
        <f t="shared" si="8"/>
        <v/>
      </c>
      <c r="Y79" s="45">
        <f t="shared" si="219"/>
        <v>0</v>
      </c>
      <c r="AA79" s="64" t="str">
        <f t="shared" si="10"/>
        <v/>
      </c>
      <c r="AB79" s="45">
        <f>IF($Y$2&gt;0,((Y79/$Y$2)*$AB$2),0)</f>
        <v>0</v>
      </c>
      <c r="AC79" s="45">
        <f t="shared" si="11"/>
        <v>0</v>
      </c>
      <c r="AD79" s="85">
        <f t="shared" si="12"/>
        <v>0</v>
      </c>
      <c r="AE79" s="85">
        <f t="shared" si="13"/>
        <v>0</v>
      </c>
      <c r="AF79" s="48"/>
      <c r="AH79" s="45">
        <f t="shared" si="14"/>
        <v>0</v>
      </c>
      <c r="AJ79" s="45">
        <f t="shared" si="15"/>
        <v>0</v>
      </c>
    </row>
    <row r="80" spans="1:36" s="156" customFormat="1" ht="15" x14ac:dyDescent="0.25">
      <c r="B80" s="157"/>
      <c r="C80" s="176" t="s">
        <v>408</v>
      </c>
      <c r="D80" s="159"/>
      <c r="E80" s="160"/>
      <c r="F80" s="160"/>
      <c r="G80" s="160"/>
      <c r="H80" s="161"/>
      <c r="I80" s="160"/>
      <c r="J80" s="162"/>
      <c r="K80" s="163"/>
      <c r="L80" s="164"/>
      <c r="M80" s="162"/>
      <c r="N80" s="165"/>
      <c r="O80" s="162"/>
      <c r="P80" s="165"/>
      <c r="Q80" s="166"/>
      <c r="R80" s="162"/>
      <c r="S80" s="167"/>
      <c r="T80" s="162"/>
      <c r="U80" s="168"/>
      <c r="V80" s="162"/>
      <c r="W80" s="167"/>
      <c r="X80" s="160"/>
      <c r="Y80" s="162"/>
      <c r="Z80" s="159"/>
      <c r="AA80" s="169"/>
      <c r="AB80" s="162"/>
      <c r="AC80" s="162"/>
      <c r="AD80" s="170"/>
      <c r="AE80" s="170"/>
      <c r="AF80" s="171"/>
      <c r="AG80" s="172"/>
      <c r="AH80" s="162"/>
      <c r="AI80" s="172"/>
      <c r="AJ80" s="162"/>
    </row>
    <row r="81" spans="1:36" x14ac:dyDescent="0.2">
      <c r="C81" s="121"/>
      <c r="F81" s="139"/>
      <c r="I81" s="139"/>
      <c r="J81" s="45">
        <f t="shared" si="228"/>
        <v>0</v>
      </c>
      <c r="M81" s="45">
        <f t="shared" si="211"/>
        <v>0</v>
      </c>
      <c r="N81" s="123" t="str">
        <f t="shared" si="2"/>
        <v/>
      </c>
      <c r="O81" s="45">
        <f t="shared" si="213"/>
        <v>0</v>
      </c>
      <c r="P81" s="123" t="str">
        <f t="shared" si="4"/>
        <v/>
      </c>
      <c r="R81" s="45">
        <f t="shared" si="215"/>
        <v>0</v>
      </c>
      <c r="S81" s="102" t="str">
        <f t="shared" si="227"/>
        <v/>
      </c>
      <c r="V81" s="45">
        <f t="shared" si="217"/>
        <v>0</v>
      </c>
      <c r="W81" s="60" t="str">
        <f t="shared" si="8"/>
        <v/>
      </c>
      <c r="Y81" s="45">
        <f t="shared" si="219"/>
        <v>0</v>
      </c>
      <c r="AA81" s="64" t="str">
        <f t="shared" si="10"/>
        <v/>
      </c>
      <c r="AB81" s="45">
        <f t="shared" ref="AB81:AB89" si="229">IF($Y$2&gt;0,((Y81/$Y$2)*$AB$2),0)</f>
        <v>0</v>
      </c>
      <c r="AC81" s="45">
        <f t="shared" si="11"/>
        <v>0</v>
      </c>
      <c r="AD81" s="85">
        <f t="shared" si="12"/>
        <v>0</v>
      </c>
      <c r="AE81" s="85">
        <f t="shared" si="13"/>
        <v>0</v>
      </c>
      <c r="AF81" s="48"/>
      <c r="AH81" s="45">
        <f t="shared" si="14"/>
        <v>0</v>
      </c>
      <c r="AJ81" s="45">
        <f t="shared" si="15"/>
        <v>0</v>
      </c>
    </row>
    <row r="82" spans="1:36" x14ac:dyDescent="0.2">
      <c r="C82" s="153" t="s">
        <v>340</v>
      </c>
      <c r="D82" s="102">
        <f>(SUM(J64:J66)+J78)-SUM(J82:J85)</f>
        <v>0</v>
      </c>
      <c r="F82" s="139"/>
      <c r="I82" s="146" t="s">
        <v>390</v>
      </c>
      <c r="J82" s="100">
        <f>J64</f>
        <v>34178</v>
      </c>
      <c r="K82" s="95" t="s">
        <v>72</v>
      </c>
      <c r="M82" s="45">
        <f t="shared" si="211"/>
        <v>0</v>
      </c>
      <c r="N82" s="123" t="str">
        <f t="shared" si="2"/>
        <v/>
      </c>
      <c r="O82" s="45">
        <f t="shared" si="213"/>
        <v>0</v>
      </c>
      <c r="P82" s="123" t="str">
        <f t="shared" si="4"/>
        <v/>
      </c>
      <c r="R82" s="45">
        <f t="shared" si="215"/>
        <v>0</v>
      </c>
      <c r="S82" s="102" t="str">
        <f t="shared" si="227"/>
        <v/>
      </c>
      <c r="V82" s="45">
        <f t="shared" si="217"/>
        <v>0</v>
      </c>
      <c r="W82" s="60" t="str">
        <f t="shared" si="8"/>
        <v/>
      </c>
      <c r="Y82" s="45">
        <f t="shared" si="219"/>
        <v>0</v>
      </c>
      <c r="AA82" s="64" t="str">
        <f t="shared" si="10"/>
        <v/>
      </c>
      <c r="AB82" s="45">
        <f t="shared" si="229"/>
        <v>0</v>
      </c>
      <c r="AC82" s="45">
        <f t="shared" si="11"/>
        <v>0</v>
      </c>
      <c r="AD82" s="85">
        <f t="shared" si="12"/>
        <v>34178</v>
      </c>
      <c r="AE82" s="85">
        <f t="shared" si="13"/>
        <v>0</v>
      </c>
      <c r="AF82" s="48"/>
      <c r="AH82" s="45">
        <f t="shared" si="14"/>
        <v>0</v>
      </c>
      <c r="AJ82" s="45">
        <f t="shared" si="15"/>
        <v>0</v>
      </c>
    </row>
    <row r="83" spans="1:36" x14ac:dyDescent="0.2">
      <c r="F83" s="139"/>
      <c r="I83" s="146" t="s">
        <v>391</v>
      </c>
      <c r="J83" s="100">
        <f t="shared" ref="J83:J84" si="230">J65</f>
        <v>52250</v>
      </c>
      <c r="K83" s="95" t="s">
        <v>72</v>
      </c>
      <c r="M83" s="45">
        <f t="shared" si="211"/>
        <v>0</v>
      </c>
      <c r="N83" s="123" t="str">
        <f t="shared" si="2"/>
        <v/>
      </c>
      <c r="O83" s="45">
        <f t="shared" si="213"/>
        <v>0</v>
      </c>
      <c r="P83" s="123" t="str">
        <f t="shared" si="4"/>
        <v/>
      </c>
      <c r="R83" s="45">
        <f t="shared" si="215"/>
        <v>0</v>
      </c>
      <c r="S83" s="102" t="str">
        <f t="shared" si="227"/>
        <v/>
      </c>
      <c r="V83" s="45">
        <f t="shared" si="217"/>
        <v>0</v>
      </c>
      <c r="W83" s="60" t="str">
        <f t="shared" si="8"/>
        <v/>
      </c>
      <c r="Y83" s="45">
        <f t="shared" si="219"/>
        <v>0</v>
      </c>
      <c r="AA83" s="64" t="str">
        <f t="shared" si="10"/>
        <v/>
      </c>
      <c r="AB83" s="45">
        <f t="shared" si="229"/>
        <v>0</v>
      </c>
      <c r="AC83" s="45">
        <f t="shared" si="11"/>
        <v>0</v>
      </c>
      <c r="AD83" s="85">
        <f t="shared" si="12"/>
        <v>52250</v>
      </c>
      <c r="AE83" s="85">
        <f t="shared" si="13"/>
        <v>0</v>
      </c>
      <c r="AF83" s="48"/>
      <c r="AH83" s="45">
        <f t="shared" si="14"/>
        <v>0</v>
      </c>
      <c r="AJ83" s="45">
        <f t="shared" si="15"/>
        <v>0</v>
      </c>
    </row>
    <row r="84" spans="1:36" x14ac:dyDescent="0.2">
      <c r="F84" s="139"/>
      <c r="I84" s="146" t="s">
        <v>399</v>
      </c>
      <c r="J84" s="100">
        <f t="shared" si="230"/>
        <v>2856</v>
      </c>
      <c r="K84" s="95" t="s">
        <v>72</v>
      </c>
      <c r="M84" s="45">
        <f t="shared" si="211"/>
        <v>0</v>
      </c>
      <c r="N84" s="123" t="str">
        <f t="shared" si="2"/>
        <v/>
      </c>
      <c r="O84" s="45">
        <f t="shared" si="213"/>
        <v>0</v>
      </c>
      <c r="P84" s="123" t="str">
        <f t="shared" si="4"/>
        <v/>
      </c>
      <c r="R84" s="45">
        <f t="shared" si="215"/>
        <v>0</v>
      </c>
      <c r="S84" s="102" t="str">
        <f t="shared" si="227"/>
        <v/>
      </c>
      <c r="V84" s="45">
        <f t="shared" si="217"/>
        <v>0</v>
      </c>
      <c r="W84" s="60" t="str">
        <f t="shared" si="8"/>
        <v/>
      </c>
      <c r="Y84" s="45">
        <f t="shared" si="219"/>
        <v>0</v>
      </c>
      <c r="AA84" s="64" t="str">
        <f t="shared" si="10"/>
        <v/>
      </c>
      <c r="AB84" s="45">
        <f t="shared" si="229"/>
        <v>0</v>
      </c>
      <c r="AC84" s="45">
        <f t="shared" si="11"/>
        <v>0</v>
      </c>
      <c r="AD84" s="85">
        <f t="shared" si="12"/>
        <v>2856</v>
      </c>
      <c r="AE84" s="85">
        <f t="shared" si="13"/>
        <v>0</v>
      </c>
      <c r="AF84" s="48"/>
      <c r="AH84" s="45">
        <f t="shared" si="14"/>
        <v>0</v>
      </c>
      <c r="AJ84" s="45">
        <f t="shared" si="15"/>
        <v>0</v>
      </c>
    </row>
    <row r="85" spans="1:36" x14ac:dyDescent="0.2">
      <c r="F85" s="139"/>
      <c r="I85" s="2" t="s">
        <v>407</v>
      </c>
      <c r="J85" s="100">
        <f>J78</f>
        <v>90197</v>
      </c>
      <c r="K85" s="95" t="s">
        <v>72</v>
      </c>
      <c r="M85" s="45">
        <f t="shared" si="211"/>
        <v>0</v>
      </c>
      <c r="N85" s="123" t="str">
        <f t="shared" si="2"/>
        <v/>
      </c>
      <c r="O85" s="45">
        <f t="shared" si="213"/>
        <v>0</v>
      </c>
      <c r="P85" s="123" t="str">
        <f t="shared" si="4"/>
        <v/>
      </c>
      <c r="R85" s="45">
        <f t="shared" si="215"/>
        <v>0</v>
      </c>
      <c r="S85" s="102" t="str">
        <f t="shared" si="227"/>
        <v/>
      </c>
      <c r="V85" s="45">
        <f t="shared" si="217"/>
        <v>0</v>
      </c>
      <c r="W85" s="60" t="str">
        <f t="shared" si="8"/>
        <v/>
      </c>
      <c r="Y85" s="45">
        <f t="shared" si="219"/>
        <v>0</v>
      </c>
      <c r="AA85" s="64" t="str">
        <f t="shared" si="10"/>
        <v/>
      </c>
      <c r="AB85" s="45">
        <f t="shared" si="229"/>
        <v>0</v>
      </c>
      <c r="AC85" s="45">
        <f t="shared" si="11"/>
        <v>0</v>
      </c>
      <c r="AD85" s="85">
        <f t="shared" si="12"/>
        <v>90197</v>
      </c>
      <c r="AE85" s="85">
        <f t="shared" si="13"/>
        <v>0</v>
      </c>
      <c r="AF85" s="48"/>
      <c r="AH85" s="45">
        <f t="shared" si="14"/>
        <v>0</v>
      </c>
      <c r="AJ85" s="45">
        <f t="shared" si="15"/>
        <v>0</v>
      </c>
    </row>
    <row r="86" spans="1:36" x14ac:dyDescent="0.2">
      <c r="F86" s="139"/>
      <c r="I86" s="139"/>
      <c r="J86" s="45">
        <f t="shared" ref="J86" si="231">ROUNDUP(I86*H86*G86*F86*E86*D86,0)</f>
        <v>0</v>
      </c>
      <c r="M86" s="45">
        <f t="shared" ref="M86:M87" si="232">ROUND(J86*L86,0)</f>
        <v>0</v>
      </c>
      <c r="N86" s="123" t="str">
        <f t="shared" ref="N86:N87" si="233">IF(L86&gt;0,IF(ROUND(J86*L86,0)&lt;&gt;M86,"E",""),"")</f>
        <v/>
      </c>
      <c r="O86" s="45">
        <f t="shared" ref="O86:O87" si="234">ROUND($O$2*M86,0)</f>
        <v>0</v>
      </c>
      <c r="P86" s="123" t="str">
        <f t="shared" ref="P86:P87" si="235">IF(ROUND(M86*O$2,0)&lt;&gt;O86,"E","")</f>
        <v/>
      </c>
      <c r="R86" s="45">
        <f t="shared" ref="R86:R87" si="236">ROUND(J86*Q86,0)</f>
        <v>0</v>
      </c>
      <c r="S86" s="102" t="str">
        <f t="shared" ref="S86:S87" si="237">IF(Q86&gt;0,IF(ROUND(J86*Q86,0)&lt;&gt;R86,"E",""),"")</f>
        <v/>
      </c>
      <c r="V86" s="45">
        <f t="shared" ref="V86:V87" si="238">ROUND(J86*U86,0)</f>
        <v>0</v>
      </c>
      <c r="W86" s="60" t="str">
        <f t="shared" ref="W86:W87" si="239">IF(U86&gt;0,IF(ROUND(J86*U86,0)&lt;&gt;V86,"E",""),"")</f>
        <v/>
      </c>
      <c r="Y86" s="45">
        <f t="shared" ref="Y86:Y87" si="240">ROUND(SUM(O86+R86+T86+V86,0),2)</f>
        <v>0</v>
      </c>
      <c r="AA86" s="64" t="str">
        <f t="shared" ref="AA86:AA87" si="241">IF(ROUND(O86+R86+T86+V86,2)&lt;&gt;Y86,"E","")</f>
        <v/>
      </c>
      <c r="AB86" s="45">
        <f t="shared" si="229"/>
        <v>0</v>
      </c>
      <c r="AC86" s="45">
        <f t="shared" ref="AC86:AC87" si="242">Y86+AB86</f>
        <v>0</v>
      </c>
      <c r="AD86" s="85">
        <f t="shared" ref="AD86:AD87" si="243">J86</f>
        <v>0</v>
      </c>
      <c r="AE86" s="85">
        <f t="shared" ref="AE86:AE87" si="244">IF(AD86&gt;0,AC86/AD86,0)</f>
        <v>0</v>
      </c>
      <c r="AF86" s="48"/>
      <c r="AH86" s="45">
        <f t="shared" ref="AH86:AH87" si="245">ROUND(J86*AG86,0)</f>
        <v>0</v>
      </c>
      <c r="AJ86" s="45">
        <f t="shared" ref="AJ86:AJ87" si="246">ROUND(AH86*AI86*0.01,0)</f>
        <v>0</v>
      </c>
    </row>
    <row r="87" spans="1:36" x14ac:dyDescent="0.2">
      <c r="E87" s="86" t="s">
        <v>411</v>
      </c>
      <c r="F87" s="139"/>
      <c r="I87" s="146" t="s">
        <v>409</v>
      </c>
      <c r="J87" s="100">
        <f>SUM(J81:J86)</f>
        <v>179481</v>
      </c>
      <c r="K87" s="95" t="s">
        <v>72</v>
      </c>
      <c r="M87" s="45">
        <f t="shared" si="232"/>
        <v>0</v>
      </c>
      <c r="N87" s="123" t="str">
        <f t="shared" si="233"/>
        <v/>
      </c>
      <c r="O87" s="45">
        <f t="shared" si="234"/>
        <v>0</v>
      </c>
      <c r="P87" s="123" t="str">
        <f t="shared" si="235"/>
        <v/>
      </c>
      <c r="R87" s="45">
        <f t="shared" si="236"/>
        <v>0</v>
      </c>
      <c r="S87" s="102" t="str">
        <f t="shared" si="237"/>
        <v/>
      </c>
      <c r="V87" s="45">
        <f t="shared" si="238"/>
        <v>0</v>
      </c>
      <c r="W87" s="60" t="str">
        <f t="shared" si="239"/>
        <v/>
      </c>
      <c r="Y87" s="45">
        <f t="shared" si="240"/>
        <v>0</v>
      </c>
      <c r="AA87" s="64" t="str">
        <f t="shared" si="241"/>
        <v/>
      </c>
      <c r="AB87" s="45">
        <f t="shared" si="229"/>
        <v>0</v>
      </c>
      <c r="AC87" s="45">
        <f t="shared" si="242"/>
        <v>0</v>
      </c>
      <c r="AD87" s="85">
        <f t="shared" si="243"/>
        <v>179481</v>
      </c>
      <c r="AE87" s="85">
        <f t="shared" si="244"/>
        <v>0</v>
      </c>
      <c r="AF87" s="48"/>
      <c r="AH87" s="45">
        <f t="shared" si="245"/>
        <v>0</v>
      </c>
      <c r="AJ87" s="45">
        <f t="shared" si="246"/>
        <v>0</v>
      </c>
    </row>
    <row r="88" spans="1:36" x14ac:dyDescent="0.2">
      <c r="F88" s="139"/>
      <c r="I88" s="146" t="s">
        <v>351</v>
      </c>
      <c r="J88" s="100">
        <v>185000</v>
      </c>
      <c r="K88" s="95" t="s">
        <v>72</v>
      </c>
      <c r="M88" s="45">
        <f t="shared" si="211"/>
        <v>0</v>
      </c>
      <c r="N88" s="123" t="str">
        <f t="shared" si="2"/>
        <v/>
      </c>
      <c r="O88" s="45">
        <f t="shared" si="213"/>
        <v>0</v>
      </c>
      <c r="P88" s="123" t="str">
        <f t="shared" si="4"/>
        <v/>
      </c>
      <c r="R88" s="45">
        <f t="shared" si="215"/>
        <v>0</v>
      </c>
      <c r="S88" s="102" t="str">
        <f t="shared" si="227"/>
        <v/>
      </c>
      <c r="V88" s="45">
        <f t="shared" si="217"/>
        <v>0</v>
      </c>
      <c r="W88" s="60" t="str">
        <f t="shared" si="8"/>
        <v/>
      </c>
      <c r="Y88" s="45">
        <f t="shared" si="219"/>
        <v>0</v>
      </c>
      <c r="AA88" s="64" t="str">
        <f t="shared" si="10"/>
        <v/>
      </c>
      <c r="AB88" s="45">
        <f t="shared" si="229"/>
        <v>0</v>
      </c>
      <c r="AC88" s="45">
        <f t="shared" si="11"/>
        <v>0</v>
      </c>
      <c r="AD88" s="85">
        <f t="shared" si="12"/>
        <v>185000</v>
      </c>
      <c r="AE88" s="85">
        <f t="shared" si="13"/>
        <v>0</v>
      </c>
      <c r="AF88" s="48"/>
      <c r="AH88" s="45">
        <f t="shared" si="14"/>
        <v>0</v>
      </c>
      <c r="AJ88" s="45">
        <f t="shared" si="15"/>
        <v>0</v>
      </c>
    </row>
    <row r="89" spans="1:36" x14ac:dyDescent="0.2">
      <c r="F89" s="139"/>
      <c r="I89" s="139"/>
      <c r="J89" s="45">
        <f t="shared" si="228"/>
        <v>0</v>
      </c>
      <c r="M89" s="45">
        <f t="shared" si="211"/>
        <v>0</v>
      </c>
      <c r="N89" s="123" t="str">
        <f t="shared" si="2"/>
        <v/>
      </c>
      <c r="O89" s="45">
        <f t="shared" si="213"/>
        <v>0</v>
      </c>
      <c r="P89" s="123" t="str">
        <f t="shared" si="4"/>
        <v/>
      </c>
      <c r="R89" s="45">
        <f t="shared" si="215"/>
        <v>0</v>
      </c>
      <c r="S89" s="102" t="str">
        <f t="shared" si="227"/>
        <v/>
      </c>
      <c r="V89" s="45">
        <f t="shared" si="217"/>
        <v>0</v>
      </c>
      <c r="W89" s="60" t="str">
        <f t="shared" si="8"/>
        <v/>
      </c>
      <c r="Y89" s="45">
        <f t="shared" si="219"/>
        <v>0</v>
      </c>
      <c r="AA89" s="64" t="str">
        <f t="shared" si="10"/>
        <v/>
      </c>
      <c r="AB89" s="45">
        <f t="shared" si="229"/>
        <v>0</v>
      </c>
      <c r="AC89" s="45">
        <f t="shared" si="11"/>
        <v>0</v>
      </c>
      <c r="AD89" s="85">
        <f t="shared" si="12"/>
        <v>0</v>
      </c>
      <c r="AE89" s="85">
        <f t="shared" si="13"/>
        <v>0</v>
      </c>
      <c r="AF89" s="48"/>
      <c r="AH89" s="45">
        <f t="shared" si="14"/>
        <v>0</v>
      </c>
      <c r="AJ89" s="45">
        <f t="shared" si="15"/>
        <v>0</v>
      </c>
    </row>
    <row r="90" spans="1:36" ht="13.5" thickBot="1" x14ac:dyDescent="0.25">
      <c r="A90" s="82"/>
      <c r="B90" s="108"/>
      <c r="C90" s="82"/>
      <c r="D90" s="113"/>
      <c r="E90" s="109"/>
      <c r="F90" s="109"/>
      <c r="G90" s="109"/>
      <c r="H90" s="138"/>
      <c r="I90" s="109"/>
      <c r="J90" s="117"/>
      <c r="K90" s="126"/>
      <c r="L90" s="127"/>
      <c r="M90" s="117"/>
      <c r="N90" s="59"/>
      <c r="O90" s="117"/>
      <c r="P90" s="59"/>
      <c r="Q90" s="115"/>
      <c r="R90" s="117"/>
      <c r="S90" s="61"/>
      <c r="T90" s="117"/>
      <c r="U90" s="128"/>
      <c r="V90" s="117"/>
      <c r="W90" s="61"/>
      <c r="X90" s="109"/>
      <c r="Y90" s="117"/>
      <c r="Z90" s="113"/>
      <c r="AA90" s="65"/>
      <c r="AB90" s="117"/>
      <c r="AC90" s="117"/>
      <c r="AD90" s="125"/>
      <c r="AE90" s="125"/>
      <c r="AF90" s="129"/>
      <c r="AG90" s="116"/>
      <c r="AH90" s="117"/>
      <c r="AI90" s="116"/>
      <c r="AJ90" s="117"/>
    </row>
    <row r="91" spans="1:36" ht="13.5" thickTop="1" x14ac:dyDescent="0.2"/>
    <row r="92" spans="1:36" x14ac:dyDescent="0.2">
      <c r="C92" s="67" t="s">
        <v>1</v>
      </c>
      <c r="M92" s="45">
        <f>SUM(M3:M90)</f>
        <v>0</v>
      </c>
      <c r="N92" s="60"/>
      <c r="O92" s="45">
        <f>SUM(O3:O90)</f>
        <v>0</v>
      </c>
      <c r="P92" s="60"/>
      <c r="R92" s="45">
        <f>SUM(R3:R90)</f>
        <v>0</v>
      </c>
      <c r="T92" s="45">
        <f>SUM(T3:T90)</f>
        <v>0</v>
      </c>
      <c r="U92" s="105"/>
      <c r="V92" s="45">
        <f>SUM(V3:V90)</f>
        <v>0</v>
      </c>
      <c r="Y92" s="45">
        <f>SUM(Y3:Y90)</f>
        <v>0</v>
      </c>
      <c r="AH92" s="47">
        <f>SUM(AH3:AH90)</f>
        <v>0</v>
      </c>
      <c r="AJ92" s="47">
        <f>SUM(AJ3:AJ90)</f>
        <v>0</v>
      </c>
    </row>
    <row r="93" spans="1:36" x14ac:dyDescent="0.2">
      <c r="M93" s="84"/>
      <c r="O93" s="39"/>
    </row>
    <row r="94" spans="1:36" x14ac:dyDescent="0.2">
      <c r="D94" s="149"/>
      <c r="E94" s="139"/>
      <c r="F94" s="139"/>
      <c r="G94" s="139"/>
      <c r="H94" s="140"/>
      <c r="I94" s="139"/>
      <c r="L94" s="43"/>
      <c r="M94" s="84"/>
      <c r="O94" s="39"/>
      <c r="X94" s="87"/>
      <c r="AH94" s="130"/>
      <c r="AI94" s="40" t="s">
        <v>36</v>
      </c>
      <c r="AJ94" s="49">
        <f>AJ92*AH94</f>
        <v>0</v>
      </c>
    </row>
    <row r="95" spans="1:36" x14ac:dyDescent="0.2">
      <c r="L95" s="43"/>
      <c r="M95" s="45"/>
      <c r="R95" s="45" t="s">
        <v>2</v>
      </c>
      <c r="T95" s="48" t="str">
        <f>IF((Y92&lt;&gt;SUM(O92+R92+T92+V92)),"ERROR","OK")</f>
        <v>OK</v>
      </c>
    </row>
    <row r="96" spans="1:36" x14ac:dyDescent="0.2">
      <c r="O96" s="48"/>
      <c r="AJ96" s="45">
        <f>SUM(AJ92:AJ94)</f>
        <v>0</v>
      </c>
    </row>
    <row r="97" spans="3:25" x14ac:dyDescent="0.2">
      <c r="L97" s="43" t="s">
        <v>17</v>
      </c>
      <c r="M97" s="84">
        <f>SUM(M92)</f>
        <v>0</v>
      </c>
      <c r="O97" s="51"/>
    </row>
    <row r="98" spans="3:25" x14ac:dyDescent="0.2">
      <c r="L98" s="43" t="s">
        <v>18</v>
      </c>
      <c r="M98" s="49">
        <v>0</v>
      </c>
      <c r="V98" s="45" t="s">
        <v>33</v>
      </c>
      <c r="Y98" s="49"/>
    </row>
    <row r="100" spans="3:25" x14ac:dyDescent="0.2">
      <c r="C100" s="48"/>
      <c r="L100" s="43" t="s">
        <v>19</v>
      </c>
      <c r="M100" s="50" t="str">
        <f>IF(M98&gt;0,M97/M98,"")</f>
        <v/>
      </c>
      <c r="V100" s="45" t="s">
        <v>16</v>
      </c>
      <c r="Y100" s="45">
        <f>SUM(Y92:Y98)</f>
        <v>0</v>
      </c>
    </row>
    <row r="102" spans="3:25" x14ac:dyDescent="0.2">
      <c r="C102" s="48"/>
      <c r="J102" s="154"/>
      <c r="V102" s="45" t="s">
        <v>85</v>
      </c>
      <c r="X102" s="104">
        <v>3.95E-2</v>
      </c>
      <c r="Y102" s="45">
        <f>ROUND(Y100*X102,0)</f>
        <v>0</v>
      </c>
    </row>
    <row r="103" spans="3:25" x14ac:dyDescent="0.2">
      <c r="V103" s="67"/>
    </row>
    <row r="104" spans="3:25" x14ac:dyDescent="0.2">
      <c r="C104" s="48"/>
      <c r="L104" s="43" t="s">
        <v>81</v>
      </c>
      <c r="M104" s="133" t="e">
        <f>Y110/M98</f>
        <v>#DIV/0!</v>
      </c>
      <c r="V104" s="45" t="s">
        <v>34</v>
      </c>
    </row>
    <row r="105" spans="3:25" x14ac:dyDescent="0.2">
      <c r="V105" s="67"/>
    </row>
    <row r="106" spans="3:25" x14ac:dyDescent="0.2">
      <c r="V106" s="48" t="s">
        <v>151</v>
      </c>
      <c r="X106" s="104"/>
      <c r="Y106" s="45">
        <f>ROUND((Y100+Y102)*X106,0)</f>
        <v>0</v>
      </c>
    </row>
    <row r="107" spans="3:25" x14ac:dyDescent="0.2">
      <c r="V107" s="48"/>
    </row>
    <row r="108" spans="3:25" x14ac:dyDescent="0.2">
      <c r="V108" s="45" t="s">
        <v>90</v>
      </c>
      <c r="Y108" s="49"/>
    </row>
    <row r="109" spans="3:25" x14ac:dyDescent="0.2">
      <c r="V109" s="67"/>
    </row>
    <row r="110" spans="3:25" x14ac:dyDescent="0.2">
      <c r="V110" s="45" t="s">
        <v>35</v>
      </c>
      <c r="Y110" s="49">
        <f>Y100+Y102+Y104+Y106+Y108</f>
        <v>0</v>
      </c>
    </row>
    <row r="111" spans="3:25" x14ac:dyDescent="0.2">
      <c r="V111" s="67"/>
    </row>
    <row r="112" spans="3:25" x14ac:dyDescent="0.2">
      <c r="V112" s="48"/>
    </row>
    <row r="113" spans="3:22" x14ac:dyDescent="0.2">
      <c r="V113" s="67"/>
    </row>
    <row r="118" spans="3:22" x14ac:dyDescent="0.2">
      <c r="C118" s="2" t="s">
        <v>42</v>
      </c>
      <c r="J118" s="134"/>
    </row>
    <row r="119" spans="3:22" x14ac:dyDescent="0.2">
      <c r="C119" s="2" t="s">
        <v>27</v>
      </c>
      <c r="J119" s="135"/>
    </row>
    <row r="120" spans="3:22" x14ac:dyDescent="0.2">
      <c r="C120" s="2" t="s">
        <v>28</v>
      </c>
      <c r="J120" s="134">
        <f>SUM(J118:J119)</f>
        <v>0</v>
      </c>
    </row>
    <row r="123" spans="3:22" x14ac:dyDescent="0.2">
      <c r="C123" s="2" t="s">
        <v>24</v>
      </c>
      <c r="J123" s="134"/>
    </row>
    <row r="124" spans="3:22" x14ac:dyDescent="0.2">
      <c r="C124" s="2" t="s">
        <v>43</v>
      </c>
      <c r="J124" s="134"/>
    </row>
    <row r="125" spans="3:22" x14ac:dyDescent="0.2">
      <c r="C125" s="2" t="s">
        <v>29</v>
      </c>
      <c r="J125" s="135">
        <f>J120</f>
        <v>0</v>
      </c>
    </row>
    <row r="126" spans="3:22" x14ac:dyDescent="0.2">
      <c r="C126" s="2" t="s">
        <v>30</v>
      </c>
      <c r="J126" s="134">
        <f>J123-J124-J125</f>
        <v>0</v>
      </c>
    </row>
  </sheetData>
  <phoneticPr fontId="4" type="noConversion"/>
  <printOptions gridLines="1"/>
  <pageMargins left="0.23" right="0.17" top="0.75" bottom="0.5" header="0.32" footer="0.25"/>
  <pageSetup paperSize="17" scale="69" fitToHeight="0" orientation="landscape" r:id="rId1"/>
  <headerFooter alignWithMargins="0">
    <oddHeader>&amp;L&amp;G
NAME:&amp;C
ESTIMATE NO.&amp;R
REV NO.___ 
ESTIMATE DATE:</oddHeader>
    <oddFooter>&amp;L
&amp;Z&amp;F&amp;C&amp;P of &amp;N &amp;R
Revised: 5/24/18
Reviewed: 9/10/20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tabColor theme="9" tint="0.59999389629810485"/>
    <pageSetUpPr fitToPage="1"/>
  </sheetPr>
  <dimension ref="A1:AJ74"/>
  <sheetViews>
    <sheetView zoomScaleNormal="100" workbookViewId="0">
      <pane ySplit="3" topLeftCell="A4" activePane="bottomLeft" state="frozen"/>
      <selection activeCell="J16" sqref="J16"/>
      <selection pane="bottomLeft" activeCell="J16" sqref="J16"/>
    </sheetView>
  </sheetViews>
  <sheetFormatPr defaultColWidth="9.140625" defaultRowHeight="12.75" x14ac:dyDescent="0.2"/>
  <cols>
    <col min="1" max="1" width="8.5703125" style="55" customWidth="1"/>
    <col min="2" max="2" width="9.28515625" style="55" customWidth="1"/>
    <col min="3" max="3" width="53.5703125" style="67" customWidth="1"/>
    <col min="4" max="4" width="11.7109375" style="86" customWidth="1"/>
    <col min="5" max="5" width="11.28515625" style="86" customWidth="1"/>
    <col min="6" max="6" width="10.5703125" style="86" customWidth="1"/>
    <col min="7" max="7" width="11.42578125" style="86" customWidth="1"/>
    <col min="8" max="8" width="8.7109375" style="136" customWidth="1"/>
    <col min="9" max="9" width="9.7109375" style="86" customWidth="1"/>
    <col min="10" max="10" width="11.28515625" style="85" customWidth="1"/>
    <col min="11" max="11" width="6.85546875" style="56" customWidth="1"/>
    <col min="12" max="12" width="11.7109375" style="46" customWidth="1"/>
    <col min="13" max="13" width="11.85546875" style="47" customWidth="1"/>
    <col min="14" max="14" width="2.28515625" style="58" customWidth="1"/>
    <col min="15" max="15" width="13.140625" style="45" customWidth="1"/>
    <col min="16" max="16" width="2.28515625" style="58" customWidth="1"/>
    <col min="17" max="17" width="12.42578125" style="92" customWidth="1"/>
    <col min="18" max="18" width="13.5703125" style="45" customWidth="1"/>
    <col min="19" max="19" width="2.28515625" style="60" customWidth="1"/>
    <col min="20" max="20" width="14.5703125" style="45" customWidth="1"/>
    <col min="21" max="21" width="10.42578125" style="53" customWidth="1"/>
    <col min="22" max="22" width="9.5703125" style="45" customWidth="1"/>
    <col min="23" max="23" width="2.28515625" style="60" customWidth="1"/>
    <col min="24" max="24" width="7.42578125" style="86" customWidth="1"/>
    <col min="25" max="25" width="16.42578125" style="45" customWidth="1"/>
    <col min="26" max="26" width="6.85546875" style="87" customWidth="1"/>
    <col min="27" max="27" width="2.28515625" style="62" customWidth="1"/>
    <col min="28" max="28" width="16.28515625" style="105" hidden="1" customWidth="1"/>
    <col min="29" max="29" width="14.5703125" style="105" hidden="1" customWidth="1"/>
    <col min="30" max="30" width="14.5703125" style="67" hidden="1" customWidth="1"/>
    <col min="31" max="31" width="12.5703125" style="92" hidden="1" customWidth="1"/>
    <col min="32" max="32" width="14.5703125" style="67" hidden="1" customWidth="1"/>
    <col min="33" max="33" width="14.42578125" style="90" hidden="1" customWidth="1"/>
    <col min="34" max="34" width="14.42578125" style="45" hidden="1" customWidth="1"/>
    <col min="35" max="35" width="16" style="90" hidden="1" customWidth="1"/>
    <col min="36" max="36" width="14.42578125" style="45" hidden="1" customWidth="1"/>
    <col min="37" max="16384" width="9.140625" style="67"/>
  </cols>
  <sheetData>
    <row r="1" spans="1:36" x14ac:dyDescent="0.2">
      <c r="D1" s="101"/>
      <c r="E1" s="101"/>
      <c r="F1" s="101"/>
      <c r="Y1" s="87" t="s">
        <v>31</v>
      </c>
      <c r="Z1" s="87" t="s">
        <v>38</v>
      </c>
    </row>
    <row r="2" spans="1:36" x14ac:dyDescent="0.2">
      <c r="L2" s="43"/>
      <c r="O2" s="106">
        <v>75</v>
      </c>
      <c r="Q2" s="85"/>
      <c r="U2" s="90"/>
      <c r="X2" s="86" t="s">
        <v>41</v>
      </c>
      <c r="Y2" s="107">
        <f>$J74</f>
        <v>0</v>
      </c>
      <c r="Z2" s="87" t="s">
        <v>39</v>
      </c>
      <c r="AB2" s="107">
        <f>$J68</f>
        <v>0</v>
      </c>
    </row>
    <row r="3" spans="1:36" ht="26.25" thickBot="1" x14ac:dyDescent="0.25">
      <c r="A3" s="108" t="s">
        <v>158</v>
      </c>
      <c r="B3" s="108" t="s">
        <v>159</v>
      </c>
      <c r="C3" s="109" t="s">
        <v>4</v>
      </c>
      <c r="D3" s="137" t="s">
        <v>152</v>
      </c>
      <c r="E3" s="109" t="s">
        <v>153</v>
      </c>
      <c r="F3" s="109" t="s">
        <v>154</v>
      </c>
      <c r="G3" s="109" t="s">
        <v>155</v>
      </c>
      <c r="H3" s="138" t="s">
        <v>156</v>
      </c>
      <c r="I3" s="109" t="s">
        <v>157</v>
      </c>
      <c r="J3" s="110" t="s">
        <v>5</v>
      </c>
      <c r="K3" s="109" t="s">
        <v>0</v>
      </c>
      <c r="L3" s="111" t="s">
        <v>6</v>
      </c>
      <c r="M3" s="112" t="s">
        <v>7</v>
      </c>
      <c r="N3" s="59"/>
      <c r="O3" s="113" t="s">
        <v>21</v>
      </c>
      <c r="P3" s="59"/>
      <c r="Q3" s="110" t="s">
        <v>8</v>
      </c>
      <c r="R3" s="113" t="s">
        <v>9</v>
      </c>
      <c r="S3" s="61"/>
      <c r="T3" s="113" t="s">
        <v>10</v>
      </c>
      <c r="U3" s="68" t="s">
        <v>160</v>
      </c>
      <c r="V3" s="113" t="s">
        <v>161</v>
      </c>
      <c r="W3" s="61"/>
      <c r="X3" s="114" t="s">
        <v>37</v>
      </c>
      <c r="Y3" s="113" t="s">
        <v>23</v>
      </c>
      <c r="Z3" s="113" t="s">
        <v>40</v>
      </c>
      <c r="AA3" s="63"/>
      <c r="AB3" s="113" t="s">
        <v>22</v>
      </c>
      <c r="AC3" s="30" t="s">
        <v>24</v>
      </c>
      <c r="AD3" s="82" t="s">
        <v>25</v>
      </c>
      <c r="AE3" s="115" t="s">
        <v>26</v>
      </c>
      <c r="AF3" s="82" t="s">
        <v>83</v>
      </c>
      <c r="AG3" s="116" t="s">
        <v>12</v>
      </c>
      <c r="AH3" s="117" t="s">
        <v>13</v>
      </c>
      <c r="AI3" s="116" t="s">
        <v>14</v>
      </c>
      <c r="AJ3" s="117" t="s">
        <v>15</v>
      </c>
    </row>
    <row r="4" spans="1:36" ht="13.5" thickTop="1" x14ac:dyDescent="0.2">
      <c r="M4" s="57" t="s">
        <v>32</v>
      </c>
      <c r="N4" s="118" t="str">
        <f t="shared" ref="N4:N37" si="0">IF(L4&gt;0,IF(ROUND(J4*L4,0)&lt;&gt;M4,"E",""),"")</f>
        <v/>
      </c>
      <c r="O4" s="57" t="s">
        <v>32</v>
      </c>
      <c r="P4" s="118" t="str">
        <f t="shared" ref="P4:P37" si="1">IF(ROUND(M4*O$2,0)&lt;&gt;O4,"E","")</f>
        <v/>
      </c>
      <c r="R4" s="57" t="s">
        <v>32</v>
      </c>
      <c r="S4" s="119" t="str">
        <f t="shared" ref="S4:S10" si="2">IF(Q4&gt;0,IF(ROUND(J4*Q4,0)&lt;&gt;R4,"E",""),"")</f>
        <v/>
      </c>
      <c r="V4" s="57" t="s">
        <v>32</v>
      </c>
      <c r="W4" s="119" t="str">
        <f t="shared" ref="W4:W37" si="3">IF(U4&gt;0,IF(ROUND(J4*U4,0)&lt;&gt;V4,"E",""),"")</f>
        <v/>
      </c>
      <c r="Y4" s="57" t="s">
        <v>32</v>
      </c>
      <c r="AA4" s="120" t="str">
        <f t="shared" ref="AA4:AA37" si="4">IF(ROUND(O4+R4+T4+V4,2)&lt;&gt;Y4,"E","")</f>
        <v/>
      </c>
      <c r="AB4" s="45">
        <f t="shared" ref="AB4:AB37" si="5">IF($Y$2&gt;0,((Y4/$Y$2)*$AB$2),0)</f>
        <v>0</v>
      </c>
      <c r="AC4" s="45">
        <f t="shared" ref="AC4:AC37" si="6">Y4+AB4</f>
        <v>0</v>
      </c>
      <c r="AD4" s="85">
        <f t="shared" ref="AD4:AD37" si="7">J4</f>
        <v>0</v>
      </c>
      <c r="AE4" s="85">
        <f t="shared" ref="AE4:AE37" si="8">IF(AD4&gt;0,AC4/AD4,0)</f>
        <v>0</v>
      </c>
      <c r="AF4" s="48"/>
      <c r="AH4" s="45">
        <f t="shared" ref="AH4:AH37" si="9">ROUND(J4*AG4,0)</f>
        <v>0</v>
      </c>
      <c r="AJ4" s="45">
        <f t="shared" ref="AJ4:AJ37" si="10">ROUND(AH4*AI4*0.01,0)</f>
        <v>0</v>
      </c>
    </row>
    <row r="5" spans="1:36" x14ac:dyDescent="0.2">
      <c r="M5" s="57" t="s">
        <v>32</v>
      </c>
      <c r="N5" s="118" t="str">
        <f t="shared" si="0"/>
        <v/>
      </c>
      <c r="O5" s="57" t="s">
        <v>32</v>
      </c>
      <c r="P5" s="118" t="str">
        <f t="shared" si="1"/>
        <v/>
      </c>
      <c r="R5" s="57" t="s">
        <v>32</v>
      </c>
      <c r="S5" s="119" t="str">
        <f t="shared" si="2"/>
        <v/>
      </c>
      <c r="V5" s="57" t="s">
        <v>32</v>
      </c>
      <c r="W5" s="119" t="str">
        <f t="shared" si="3"/>
        <v/>
      </c>
      <c r="Y5" s="57" t="s">
        <v>32</v>
      </c>
      <c r="AA5" s="120" t="str">
        <f t="shared" si="4"/>
        <v/>
      </c>
      <c r="AB5" s="45">
        <f t="shared" si="5"/>
        <v>0</v>
      </c>
      <c r="AC5" s="45">
        <f t="shared" si="6"/>
        <v>0</v>
      </c>
      <c r="AD5" s="85">
        <f t="shared" si="7"/>
        <v>0</v>
      </c>
      <c r="AE5" s="85">
        <f t="shared" si="8"/>
        <v>0</v>
      </c>
      <c r="AF5" s="48"/>
      <c r="AH5" s="45">
        <f t="shared" si="9"/>
        <v>0</v>
      </c>
      <c r="AJ5" s="45">
        <f t="shared" si="10"/>
        <v>0</v>
      </c>
    </row>
    <row r="6" spans="1:36" s="156" customFormat="1" ht="15" x14ac:dyDescent="0.25">
      <c r="B6" s="157"/>
      <c r="C6" s="176" t="s">
        <v>474</v>
      </c>
      <c r="D6" s="159"/>
      <c r="E6" s="160"/>
      <c r="F6" s="160"/>
      <c r="G6" s="160"/>
      <c r="H6" s="161"/>
      <c r="I6" s="160"/>
      <c r="J6" s="162"/>
      <c r="K6" s="163"/>
      <c r="L6" s="164"/>
      <c r="M6" s="162"/>
      <c r="N6" s="165"/>
      <c r="O6" s="162"/>
      <c r="P6" s="165"/>
      <c r="Q6" s="166"/>
      <c r="R6" s="162"/>
      <c r="S6" s="167"/>
      <c r="T6" s="162"/>
      <c r="U6" s="168"/>
      <c r="V6" s="162"/>
      <c r="W6" s="167"/>
      <c r="X6" s="160"/>
      <c r="Y6" s="162"/>
      <c r="Z6" s="159"/>
      <c r="AA6" s="169"/>
      <c r="AB6" s="162"/>
      <c r="AC6" s="162"/>
      <c r="AD6" s="170"/>
      <c r="AE6" s="170"/>
      <c r="AF6" s="171"/>
      <c r="AG6" s="172"/>
      <c r="AH6" s="162"/>
      <c r="AI6" s="172"/>
      <c r="AJ6" s="162"/>
    </row>
    <row r="7" spans="1:36" ht="13.5" customHeight="1" x14ac:dyDescent="0.2">
      <c r="C7" s="121"/>
      <c r="D7" s="139"/>
      <c r="E7" s="141"/>
      <c r="F7" s="139"/>
      <c r="G7" s="139"/>
      <c r="H7" s="140"/>
      <c r="I7" s="139"/>
      <c r="J7" s="85">
        <f>ROUNDUP(I7*H7*G7*F7*E7*D7,0)</f>
        <v>0</v>
      </c>
      <c r="M7" s="45">
        <f t="shared" ref="M7:M37" si="11">ROUND(J7*L7,0)</f>
        <v>0</v>
      </c>
      <c r="N7" s="58" t="str">
        <f t="shared" si="0"/>
        <v/>
      </c>
      <c r="O7" s="45">
        <f t="shared" ref="O7:O37" si="12">ROUND($O$2*M7,0)</f>
        <v>0</v>
      </c>
      <c r="P7" s="58" t="str">
        <f t="shared" si="1"/>
        <v/>
      </c>
      <c r="R7" s="45">
        <f t="shared" ref="R7:R37" si="13">ROUND(J7*Q7,0)</f>
        <v>0</v>
      </c>
      <c r="S7" s="60" t="str">
        <f t="shared" si="2"/>
        <v/>
      </c>
      <c r="V7" s="45">
        <f t="shared" ref="V7:V37" si="14">ROUND(J7*U7,0)</f>
        <v>0</v>
      </c>
      <c r="W7" s="60" t="str">
        <f t="shared" si="3"/>
        <v/>
      </c>
      <c r="Y7" s="45">
        <f t="shared" ref="Y7:Y37" si="15">ROUND(SUM(O7+R7+T7+V7,0),2)</f>
        <v>0</v>
      </c>
      <c r="AA7" s="64" t="str">
        <f t="shared" si="4"/>
        <v/>
      </c>
      <c r="AB7" s="45">
        <f t="shared" si="5"/>
        <v>0</v>
      </c>
      <c r="AC7" s="45">
        <f t="shared" si="6"/>
        <v>0</v>
      </c>
      <c r="AD7" s="85">
        <f t="shared" si="7"/>
        <v>0</v>
      </c>
      <c r="AE7" s="85">
        <f t="shared" si="8"/>
        <v>0</v>
      </c>
      <c r="AF7" s="48"/>
      <c r="AH7" s="45">
        <f t="shared" si="9"/>
        <v>0</v>
      </c>
      <c r="AJ7" s="45">
        <f t="shared" si="10"/>
        <v>0</v>
      </c>
    </row>
    <row r="8" spans="1:36" x14ac:dyDescent="0.2">
      <c r="C8" s="121" t="s">
        <v>476</v>
      </c>
      <c r="D8" s="86">
        <v>1</v>
      </c>
      <c r="E8" s="86">
        <v>1</v>
      </c>
      <c r="F8" s="139">
        <v>1</v>
      </c>
      <c r="G8" s="86">
        <v>137</v>
      </c>
      <c r="H8" s="136">
        <v>1.05</v>
      </c>
      <c r="I8" s="139">
        <v>0.5</v>
      </c>
      <c r="J8" s="85">
        <f t="shared" ref="J8:J37" si="16">ROUNDUP(I8*H8*G8*F8*E8*D8,0)</f>
        <v>72</v>
      </c>
      <c r="K8" s="56" t="s">
        <v>462</v>
      </c>
      <c r="M8" s="45">
        <f t="shared" si="11"/>
        <v>0</v>
      </c>
      <c r="N8" s="58" t="str">
        <f t="shared" si="0"/>
        <v/>
      </c>
      <c r="O8" s="45">
        <f t="shared" si="12"/>
        <v>0</v>
      </c>
      <c r="P8" s="58" t="str">
        <f t="shared" si="1"/>
        <v/>
      </c>
      <c r="R8" s="45">
        <f t="shared" si="13"/>
        <v>0</v>
      </c>
      <c r="S8" s="60" t="str">
        <f t="shared" si="2"/>
        <v/>
      </c>
      <c r="V8" s="45">
        <f t="shared" si="14"/>
        <v>0</v>
      </c>
      <c r="W8" s="60" t="str">
        <f t="shared" si="3"/>
        <v/>
      </c>
      <c r="Y8" s="45">
        <f t="shared" si="15"/>
        <v>0</v>
      </c>
      <c r="AA8" s="64" t="str">
        <f t="shared" si="4"/>
        <v/>
      </c>
      <c r="AB8" s="45">
        <f t="shared" si="5"/>
        <v>0</v>
      </c>
      <c r="AC8" s="45">
        <f t="shared" si="6"/>
        <v>0</v>
      </c>
      <c r="AD8" s="85">
        <f t="shared" si="7"/>
        <v>72</v>
      </c>
      <c r="AE8" s="85">
        <f t="shared" si="8"/>
        <v>0</v>
      </c>
      <c r="AF8" s="48"/>
      <c r="AH8" s="45">
        <f t="shared" si="9"/>
        <v>0</v>
      </c>
      <c r="AJ8" s="45">
        <f t="shared" si="10"/>
        <v>0</v>
      </c>
    </row>
    <row r="9" spans="1:36" x14ac:dyDescent="0.2">
      <c r="C9" s="121" t="s">
        <v>477</v>
      </c>
      <c r="D9" s="86">
        <v>1</v>
      </c>
      <c r="E9" s="86">
        <v>1</v>
      </c>
      <c r="F9" s="139">
        <v>1</v>
      </c>
      <c r="G9" s="86">
        <v>83</v>
      </c>
      <c r="H9" s="136">
        <v>1.05</v>
      </c>
      <c r="I9" s="139">
        <v>1</v>
      </c>
      <c r="J9" s="85">
        <f t="shared" si="16"/>
        <v>88</v>
      </c>
      <c r="K9" s="56" t="s">
        <v>462</v>
      </c>
      <c r="M9" s="45">
        <f t="shared" si="11"/>
        <v>0</v>
      </c>
      <c r="N9" s="58" t="str">
        <f t="shared" si="0"/>
        <v/>
      </c>
      <c r="O9" s="45">
        <f t="shared" si="12"/>
        <v>0</v>
      </c>
      <c r="P9" s="58" t="str">
        <f t="shared" si="1"/>
        <v/>
      </c>
      <c r="R9" s="45">
        <f t="shared" si="13"/>
        <v>0</v>
      </c>
      <c r="S9" s="60" t="str">
        <f t="shared" si="2"/>
        <v/>
      </c>
      <c r="V9" s="45">
        <f t="shared" si="14"/>
        <v>0</v>
      </c>
      <c r="W9" s="60" t="str">
        <f t="shared" si="3"/>
        <v/>
      </c>
      <c r="Y9" s="45">
        <f t="shared" si="15"/>
        <v>0</v>
      </c>
      <c r="AA9" s="64" t="str">
        <f t="shared" si="4"/>
        <v/>
      </c>
      <c r="AB9" s="45">
        <f t="shared" si="5"/>
        <v>0</v>
      </c>
      <c r="AC9" s="45">
        <f t="shared" si="6"/>
        <v>0</v>
      </c>
      <c r="AD9" s="85">
        <f t="shared" si="7"/>
        <v>88</v>
      </c>
      <c r="AE9" s="85">
        <f t="shared" si="8"/>
        <v>0</v>
      </c>
      <c r="AF9" s="48"/>
      <c r="AH9" s="45">
        <f t="shared" si="9"/>
        <v>0</v>
      </c>
      <c r="AJ9" s="45">
        <f t="shared" si="10"/>
        <v>0</v>
      </c>
    </row>
    <row r="10" spans="1:36" x14ac:dyDescent="0.2">
      <c r="C10" s="121"/>
      <c r="F10" s="139"/>
      <c r="I10" s="139"/>
      <c r="J10" s="85">
        <f t="shared" si="16"/>
        <v>0</v>
      </c>
      <c r="M10" s="45">
        <f t="shared" si="11"/>
        <v>0</v>
      </c>
      <c r="N10" s="58" t="str">
        <f t="shared" si="0"/>
        <v/>
      </c>
      <c r="O10" s="45">
        <f t="shared" si="12"/>
        <v>0</v>
      </c>
      <c r="P10" s="58" t="str">
        <f t="shared" si="1"/>
        <v/>
      </c>
      <c r="R10" s="45">
        <f t="shared" si="13"/>
        <v>0</v>
      </c>
      <c r="S10" s="60" t="str">
        <f t="shared" si="2"/>
        <v/>
      </c>
      <c r="V10" s="45">
        <f t="shared" si="14"/>
        <v>0</v>
      </c>
      <c r="W10" s="60" t="str">
        <f t="shared" si="3"/>
        <v/>
      </c>
      <c r="Y10" s="45">
        <f t="shared" si="15"/>
        <v>0</v>
      </c>
      <c r="AA10" s="64" t="str">
        <f t="shared" si="4"/>
        <v/>
      </c>
      <c r="AB10" s="45">
        <f t="shared" si="5"/>
        <v>0</v>
      </c>
      <c r="AC10" s="45">
        <f t="shared" si="6"/>
        <v>0</v>
      </c>
      <c r="AD10" s="85">
        <f t="shared" si="7"/>
        <v>0</v>
      </c>
      <c r="AE10" s="85">
        <f t="shared" si="8"/>
        <v>0</v>
      </c>
      <c r="AF10" s="48"/>
      <c r="AH10" s="45">
        <f t="shared" si="9"/>
        <v>0</v>
      </c>
      <c r="AJ10" s="45">
        <f t="shared" si="10"/>
        <v>0</v>
      </c>
    </row>
    <row r="11" spans="1:36" x14ac:dyDescent="0.2">
      <c r="C11" s="121"/>
      <c r="F11" s="139"/>
      <c r="I11" s="146" t="s">
        <v>478</v>
      </c>
      <c r="J11" s="96">
        <f>SUM(J7:J10)</f>
        <v>160</v>
      </c>
      <c r="K11" s="95" t="s">
        <v>462</v>
      </c>
      <c r="M11" s="45">
        <f t="shared" si="11"/>
        <v>0</v>
      </c>
      <c r="N11" s="58" t="str">
        <f t="shared" si="0"/>
        <v/>
      </c>
      <c r="O11" s="45">
        <f t="shared" si="12"/>
        <v>0</v>
      </c>
      <c r="R11" s="45">
        <f t="shared" si="13"/>
        <v>0</v>
      </c>
      <c r="V11" s="45">
        <f t="shared" si="14"/>
        <v>0</v>
      </c>
      <c r="W11" s="60" t="str">
        <f t="shared" si="3"/>
        <v/>
      </c>
      <c r="Y11" s="45">
        <f t="shared" si="15"/>
        <v>0</v>
      </c>
      <c r="AA11" s="64" t="str">
        <f t="shared" si="4"/>
        <v/>
      </c>
      <c r="AB11" s="45">
        <f t="shared" si="5"/>
        <v>0</v>
      </c>
      <c r="AC11" s="45">
        <f t="shared" si="6"/>
        <v>0</v>
      </c>
      <c r="AD11" s="85">
        <f t="shared" si="7"/>
        <v>160</v>
      </c>
      <c r="AE11" s="85">
        <f t="shared" si="8"/>
        <v>0</v>
      </c>
      <c r="AF11" s="48"/>
      <c r="AH11" s="45">
        <f t="shared" si="9"/>
        <v>0</v>
      </c>
      <c r="AJ11" s="45">
        <f t="shared" si="10"/>
        <v>0</v>
      </c>
    </row>
    <row r="12" spans="1:36" x14ac:dyDescent="0.2">
      <c r="C12" s="121"/>
      <c r="J12" s="96">
        <f>J11*32</f>
        <v>5120</v>
      </c>
      <c r="K12" s="95" t="s">
        <v>72</v>
      </c>
      <c r="M12" s="45">
        <f t="shared" si="11"/>
        <v>0</v>
      </c>
      <c r="N12" s="58" t="str">
        <f t="shared" si="0"/>
        <v/>
      </c>
      <c r="O12" s="45">
        <f t="shared" si="12"/>
        <v>0</v>
      </c>
      <c r="P12" s="58" t="str">
        <f t="shared" ref="P12:P14" si="17">IF(ROUND(M12*O$2,0)&lt;&gt;O12,"E","")</f>
        <v/>
      </c>
      <c r="R12" s="45">
        <f t="shared" si="13"/>
        <v>0</v>
      </c>
      <c r="S12" s="60" t="str">
        <f t="shared" ref="S12:S25" si="18">IF(Q12&gt;0,IF(ROUND(J12*Q12,0)&lt;&gt;R12,"E",""),"")</f>
        <v/>
      </c>
      <c r="V12" s="45">
        <f t="shared" si="14"/>
        <v>0</v>
      </c>
      <c r="W12" s="60" t="str">
        <f t="shared" si="3"/>
        <v/>
      </c>
      <c r="Y12" s="45">
        <f t="shared" si="15"/>
        <v>0</v>
      </c>
      <c r="AA12" s="64" t="str">
        <f t="shared" si="4"/>
        <v/>
      </c>
      <c r="AB12" s="45">
        <f t="shared" si="5"/>
        <v>0</v>
      </c>
      <c r="AC12" s="45">
        <f t="shared" si="6"/>
        <v>0</v>
      </c>
      <c r="AD12" s="85">
        <f t="shared" si="7"/>
        <v>5120</v>
      </c>
      <c r="AE12" s="85">
        <f t="shared" si="8"/>
        <v>0</v>
      </c>
      <c r="AF12" s="48"/>
      <c r="AH12" s="45">
        <f t="shared" si="9"/>
        <v>0</v>
      </c>
      <c r="AJ12" s="45">
        <f t="shared" si="10"/>
        <v>0</v>
      </c>
    </row>
    <row r="13" spans="1:36" x14ac:dyDescent="0.2">
      <c r="C13" s="121"/>
      <c r="D13" s="87"/>
      <c r="J13" s="85">
        <f t="shared" si="16"/>
        <v>0</v>
      </c>
      <c r="M13" s="45">
        <f t="shared" si="11"/>
        <v>0</v>
      </c>
      <c r="N13" s="58" t="str">
        <f t="shared" si="0"/>
        <v/>
      </c>
      <c r="O13" s="45">
        <f t="shared" si="12"/>
        <v>0</v>
      </c>
      <c r="P13" s="58" t="str">
        <f t="shared" si="17"/>
        <v/>
      </c>
      <c r="R13" s="45">
        <f t="shared" si="13"/>
        <v>0</v>
      </c>
      <c r="S13" s="60" t="str">
        <f t="shared" si="18"/>
        <v/>
      </c>
      <c r="V13" s="45">
        <f t="shared" si="14"/>
        <v>0</v>
      </c>
      <c r="W13" s="60" t="str">
        <f t="shared" si="3"/>
        <v/>
      </c>
      <c r="Y13" s="45">
        <f t="shared" si="15"/>
        <v>0</v>
      </c>
      <c r="AA13" s="64" t="str">
        <f t="shared" si="4"/>
        <v/>
      </c>
      <c r="AB13" s="45">
        <f t="shared" si="5"/>
        <v>0</v>
      </c>
      <c r="AC13" s="45">
        <f t="shared" si="6"/>
        <v>0</v>
      </c>
      <c r="AD13" s="85">
        <f t="shared" si="7"/>
        <v>0</v>
      </c>
      <c r="AE13" s="85">
        <f t="shared" si="8"/>
        <v>0</v>
      </c>
      <c r="AF13" s="48"/>
      <c r="AH13" s="45">
        <f t="shared" si="9"/>
        <v>0</v>
      </c>
      <c r="AJ13" s="45">
        <f t="shared" si="10"/>
        <v>0</v>
      </c>
    </row>
    <row r="14" spans="1:36" x14ac:dyDescent="0.2">
      <c r="C14" s="121"/>
      <c r="D14" s="87"/>
      <c r="J14" s="85">
        <f t="shared" si="16"/>
        <v>0</v>
      </c>
      <c r="M14" s="45">
        <f t="shared" si="11"/>
        <v>0</v>
      </c>
      <c r="N14" s="58" t="str">
        <f t="shared" si="0"/>
        <v/>
      </c>
      <c r="O14" s="45">
        <f t="shared" si="12"/>
        <v>0</v>
      </c>
      <c r="P14" s="58" t="str">
        <f t="shared" si="17"/>
        <v/>
      </c>
      <c r="R14" s="45">
        <f t="shared" si="13"/>
        <v>0</v>
      </c>
      <c r="S14" s="60" t="str">
        <f t="shared" si="18"/>
        <v/>
      </c>
      <c r="V14" s="45">
        <f t="shared" si="14"/>
        <v>0</v>
      </c>
      <c r="W14" s="60" t="str">
        <f t="shared" si="3"/>
        <v/>
      </c>
      <c r="Y14" s="45">
        <f t="shared" si="15"/>
        <v>0</v>
      </c>
      <c r="AA14" s="64" t="str">
        <f t="shared" si="4"/>
        <v/>
      </c>
      <c r="AB14" s="45">
        <f t="shared" si="5"/>
        <v>0</v>
      </c>
      <c r="AC14" s="45">
        <f t="shared" si="6"/>
        <v>0</v>
      </c>
      <c r="AD14" s="85">
        <f t="shared" si="7"/>
        <v>0</v>
      </c>
      <c r="AE14" s="85">
        <f t="shared" si="8"/>
        <v>0</v>
      </c>
      <c r="AF14" s="48"/>
      <c r="AH14" s="45">
        <f t="shared" si="9"/>
        <v>0</v>
      </c>
      <c r="AJ14" s="45">
        <f t="shared" si="10"/>
        <v>0</v>
      </c>
    </row>
    <row r="15" spans="1:36" s="156" customFormat="1" ht="15" x14ac:dyDescent="0.25">
      <c r="B15" s="157"/>
      <c r="C15" s="176" t="s">
        <v>475</v>
      </c>
      <c r="D15" s="159"/>
      <c r="E15" s="160"/>
      <c r="F15" s="160"/>
      <c r="G15" s="160"/>
      <c r="H15" s="161"/>
      <c r="I15" s="160"/>
      <c r="J15" s="162"/>
      <c r="K15" s="163"/>
      <c r="L15" s="164"/>
      <c r="M15" s="162"/>
      <c r="N15" s="165"/>
      <c r="O15" s="162"/>
      <c r="P15" s="165"/>
      <c r="Q15" s="166"/>
      <c r="R15" s="162"/>
      <c r="S15" s="167"/>
      <c r="T15" s="162"/>
      <c r="U15" s="168"/>
      <c r="V15" s="162"/>
      <c r="W15" s="167"/>
      <c r="X15" s="160"/>
      <c r="Y15" s="162"/>
      <c r="Z15" s="159"/>
      <c r="AA15" s="169"/>
      <c r="AB15" s="162"/>
      <c r="AC15" s="162"/>
      <c r="AD15" s="170"/>
      <c r="AE15" s="170"/>
      <c r="AF15" s="171"/>
      <c r="AG15" s="172"/>
      <c r="AH15" s="162"/>
      <c r="AI15" s="172"/>
      <c r="AJ15" s="162"/>
    </row>
    <row r="16" spans="1:36" x14ac:dyDescent="0.2">
      <c r="C16" s="121"/>
      <c r="D16" s="87"/>
      <c r="J16" s="85">
        <f t="shared" si="16"/>
        <v>0</v>
      </c>
      <c r="M16" s="45">
        <f t="shared" si="11"/>
        <v>0</v>
      </c>
      <c r="N16" s="58" t="str">
        <f t="shared" si="0"/>
        <v/>
      </c>
      <c r="O16" s="45">
        <f t="shared" si="12"/>
        <v>0</v>
      </c>
      <c r="P16" s="58" t="str">
        <f t="shared" si="1"/>
        <v/>
      </c>
      <c r="R16" s="45">
        <f t="shared" si="13"/>
        <v>0</v>
      </c>
      <c r="S16" s="60" t="str">
        <f t="shared" si="18"/>
        <v/>
      </c>
      <c r="V16" s="45">
        <f t="shared" si="14"/>
        <v>0</v>
      </c>
      <c r="W16" s="60" t="str">
        <f t="shared" si="3"/>
        <v/>
      </c>
      <c r="Y16" s="45">
        <f t="shared" si="15"/>
        <v>0</v>
      </c>
      <c r="AA16" s="64" t="str">
        <f t="shared" si="4"/>
        <v/>
      </c>
      <c r="AB16" s="45">
        <f t="shared" si="5"/>
        <v>0</v>
      </c>
      <c r="AC16" s="45">
        <f t="shared" si="6"/>
        <v>0</v>
      </c>
      <c r="AD16" s="85">
        <f t="shared" si="7"/>
        <v>0</v>
      </c>
      <c r="AE16" s="85">
        <f t="shared" si="8"/>
        <v>0</v>
      </c>
      <c r="AF16" s="48"/>
      <c r="AH16" s="45">
        <f t="shared" si="9"/>
        <v>0</v>
      </c>
      <c r="AJ16" s="45">
        <f t="shared" si="10"/>
        <v>0</v>
      </c>
    </row>
    <row r="17" spans="3:36" x14ac:dyDescent="0.2">
      <c r="C17" s="121" t="s">
        <v>476</v>
      </c>
      <c r="D17" s="139">
        <v>1</v>
      </c>
      <c r="E17" s="139">
        <v>1</v>
      </c>
      <c r="F17" s="139">
        <v>1</v>
      </c>
      <c r="G17" s="139">
        <v>837</v>
      </c>
      <c r="H17" s="140">
        <v>1.05</v>
      </c>
      <c r="I17" s="139">
        <v>0.5</v>
      </c>
      <c r="J17" s="85">
        <f t="shared" si="16"/>
        <v>440</v>
      </c>
      <c r="K17" s="56" t="s">
        <v>462</v>
      </c>
      <c r="M17" s="45">
        <f t="shared" si="11"/>
        <v>0</v>
      </c>
      <c r="N17" s="58" t="str">
        <f t="shared" si="0"/>
        <v/>
      </c>
      <c r="O17" s="45">
        <f t="shared" si="12"/>
        <v>0</v>
      </c>
      <c r="P17" s="58" t="str">
        <f t="shared" si="1"/>
        <v/>
      </c>
      <c r="R17" s="45">
        <f t="shared" si="13"/>
        <v>0</v>
      </c>
      <c r="S17" s="60" t="str">
        <f t="shared" si="18"/>
        <v/>
      </c>
      <c r="V17" s="45">
        <f t="shared" si="14"/>
        <v>0</v>
      </c>
      <c r="W17" s="60" t="str">
        <f t="shared" si="3"/>
        <v/>
      </c>
      <c r="Y17" s="45">
        <f t="shared" si="15"/>
        <v>0</v>
      </c>
      <c r="AA17" s="64" t="str">
        <f t="shared" si="4"/>
        <v/>
      </c>
      <c r="AB17" s="45">
        <f t="shared" si="5"/>
        <v>0</v>
      </c>
      <c r="AC17" s="45">
        <f t="shared" si="6"/>
        <v>0</v>
      </c>
      <c r="AD17" s="85">
        <f t="shared" si="7"/>
        <v>440</v>
      </c>
      <c r="AE17" s="85">
        <f t="shared" si="8"/>
        <v>0</v>
      </c>
      <c r="AF17" s="48"/>
      <c r="AH17" s="45">
        <f t="shared" si="9"/>
        <v>0</v>
      </c>
      <c r="AJ17" s="45">
        <f t="shared" si="10"/>
        <v>0</v>
      </c>
    </row>
    <row r="18" spans="3:36" x14ac:dyDescent="0.2">
      <c r="C18" s="121" t="s">
        <v>477</v>
      </c>
      <c r="D18" s="87">
        <v>1</v>
      </c>
      <c r="E18" s="86">
        <v>1</v>
      </c>
      <c r="F18" s="86">
        <v>1</v>
      </c>
      <c r="G18" s="86">
        <v>878</v>
      </c>
      <c r="H18" s="136">
        <v>1.05</v>
      </c>
      <c r="I18" s="86">
        <v>1</v>
      </c>
      <c r="J18" s="85">
        <f t="shared" si="16"/>
        <v>922</v>
      </c>
      <c r="K18" s="56" t="s">
        <v>462</v>
      </c>
      <c r="M18" s="45">
        <f t="shared" si="11"/>
        <v>0</v>
      </c>
      <c r="N18" s="58" t="str">
        <f t="shared" si="0"/>
        <v/>
      </c>
      <c r="O18" s="45">
        <f t="shared" si="12"/>
        <v>0</v>
      </c>
      <c r="P18" s="58" t="str">
        <f t="shared" si="1"/>
        <v/>
      </c>
      <c r="R18" s="45">
        <f t="shared" si="13"/>
        <v>0</v>
      </c>
      <c r="S18" s="60" t="str">
        <f t="shared" si="18"/>
        <v/>
      </c>
      <c r="V18" s="45">
        <f t="shared" si="14"/>
        <v>0</v>
      </c>
      <c r="W18" s="60" t="str">
        <f t="shared" si="3"/>
        <v/>
      </c>
      <c r="Y18" s="45">
        <f t="shared" si="15"/>
        <v>0</v>
      </c>
      <c r="AA18" s="64" t="str">
        <f t="shared" si="4"/>
        <v/>
      </c>
      <c r="AB18" s="45">
        <f t="shared" si="5"/>
        <v>0</v>
      </c>
      <c r="AC18" s="45">
        <f t="shared" si="6"/>
        <v>0</v>
      </c>
      <c r="AD18" s="85">
        <f t="shared" si="7"/>
        <v>922</v>
      </c>
      <c r="AE18" s="85">
        <f t="shared" si="8"/>
        <v>0</v>
      </c>
      <c r="AF18" s="48"/>
      <c r="AH18" s="45">
        <f t="shared" si="9"/>
        <v>0</v>
      </c>
      <c r="AJ18" s="45">
        <f t="shared" si="10"/>
        <v>0</v>
      </c>
    </row>
    <row r="19" spans="3:36" x14ac:dyDescent="0.2">
      <c r="C19" s="121" t="s">
        <v>478</v>
      </c>
      <c r="D19" s="87">
        <v>1</v>
      </c>
      <c r="E19" s="86">
        <v>1</v>
      </c>
      <c r="F19" s="86">
        <v>1</v>
      </c>
      <c r="G19" s="86">
        <v>141</v>
      </c>
      <c r="H19" s="136">
        <v>1.05</v>
      </c>
      <c r="I19" s="86">
        <v>1</v>
      </c>
      <c r="J19" s="85">
        <f t="shared" si="16"/>
        <v>149</v>
      </c>
      <c r="K19" s="56" t="s">
        <v>462</v>
      </c>
      <c r="M19" s="45">
        <f t="shared" si="11"/>
        <v>0</v>
      </c>
      <c r="N19" s="58" t="str">
        <f t="shared" si="0"/>
        <v/>
      </c>
      <c r="O19" s="45">
        <f t="shared" si="12"/>
        <v>0</v>
      </c>
      <c r="P19" s="58" t="str">
        <f t="shared" si="1"/>
        <v/>
      </c>
      <c r="R19" s="45">
        <f t="shared" si="13"/>
        <v>0</v>
      </c>
      <c r="S19" s="60" t="str">
        <f t="shared" si="18"/>
        <v/>
      </c>
      <c r="V19" s="45">
        <f t="shared" si="14"/>
        <v>0</v>
      </c>
      <c r="W19" s="60" t="str">
        <f t="shared" si="3"/>
        <v/>
      </c>
      <c r="Y19" s="45">
        <f t="shared" si="15"/>
        <v>0</v>
      </c>
      <c r="AA19" s="64" t="str">
        <f t="shared" si="4"/>
        <v/>
      </c>
      <c r="AB19" s="45">
        <f t="shared" si="5"/>
        <v>0</v>
      </c>
      <c r="AC19" s="45">
        <f t="shared" si="6"/>
        <v>0</v>
      </c>
      <c r="AD19" s="85">
        <f t="shared" si="7"/>
        <v>149</v>
      </c>
      <c r="AE19" s="85">
        <f t="shared" si="8"/>
        <v>0</v>
      </c>
      <c r="AF19" s="48"/>
      <c r="AH19" s="45">
        <f t="shared" si="9"/>
        <v>0</v>
      </c>
      <c r="AJ19" s="45">
        <f t="shared" si="10"/>
        <v>0</v>
      </c>
    </row>
    <row r="20" spans="3:36" x14ac:dyDescent="0.2">
      <c r="C20" s="121"/>
      <c r="D20" s="87"/>
      <c r="J20" s="85">
        <f t="shared" si="16"/>
        <v>0</v>
      </c>
      <c r="M20" s="45">
        <f t="shared" si="11"/>
        <v>0</v>
      </c>
      <c r="N20" s="58" t="str">
        <f t="shared" si="0"/>
        <v/>
      </c>
      <c r="O20" s="45">
        <f t="shared" si="12"/>
        <v>0</v>
      </c>
      <c r="P20" s="58" t="str">
        <f t="shared" si="1"/>
        <v/>
      </c>
      <c r="R20" s="45">
        <f t="shared" si="13"/>
        <v>0</v>
      </c>
      <c r="S20" s="60" t="str">
        <f t="shared" si="18"/>
        <v/>
      </c>
      <c r="V20" s="45">
        <f t="shared" si="14"/>
        <v>0</v>
      </c>
      <c r="W20" s="60" t="str">
        <f t="shared" si="3"/>
        <v/>
      </c>
      <c r="Y20" s="45">
        <f t="shared" si="15"/>
        <v>0</v>
      </c>
      <c r="AA20" s="64" t="str">
        <f t="shared" si="4"/>
        <v/>
      </c>
      <c r="AB20" s="45">
        <f t="shared" si="5"/>
        <v>0</v>
      </c>
      <c r="AC20" s="45">
        <f t="shared" si="6"/>
        <v>0</v>
      </c>
      <c r="AD20" s="85">
        <f t="shared" si="7"/>
        <v>0</v>
      </c>
      <c r="AE20" s="85">
        <f t="shared" si="8"/>
        <v>0</v>
      </c>
      <c r="AF20" s="48"/>
      <c r="AH20" s="45">
        <f t="shared" si="9"/>
        <v>0</v>
      </c>
      <c r="AJ20" s="45">
        <f t="shared" si="10"/>
        <v>0</v>
      </c>
    </row>
    <row r="21" spans="3:36" x14ac:dyDescent="0.2">
      <c r="C21" s="121"/>
      <c r="F21" s="139"/>
      <c r="I21" s="146" t="s">
        <v>478</v>
      </c>
      <c r="J21" s="96">
        <f>SUM(J16:J20)</f>
        <v>1511</v>
      </c>
      <c r="K21" s="95" t="s">
        <v>462</v>
      </c>
      <c r="L21" s="122"/>
      <c r="M21" s="45">
        <f t="shared" si="11"/>
        <v>0</v>
      </c>
      <c r="N21" s="58" t="str">
        <f t="shared" si="0"/>
        <v/>
      </c>
      <c r="O21" s="45">
        <f t="shared" si="12"/>
        <v>0</v>
      </c>
      <c r="P21" s="58" t="str">
        <f t="shared" si="1"/>
        <v/>
      </c>
      <c r="R21" s="45">
        <f t="shared" si="13"/>
        <v>0</v>
      </c>
      <c r="S21" s="60" t="str">
        <f t="shared" si="18"/>
        <v/>
      </c>
      <c r="V21" s="45">
        <f t="shared" si="14"/>
        <v>0</v>
      </c>
      <c r="W21" s="60" t="str">
        <f t="shared" si="3"/>
        <v/>
      </c>
      <c r="Y21" s="45">
        <f t="shared" si="15"/>
        <v>0</v>
      </c>
      <c r="AA21" s="64" t="str">
        <f t="shared" si="4"/>
        <v/>
      </c>
      <c r="AB21" s="45">
        <f t="shared" si="5"/>
        <v>0</v>
      </c>
      <c r="AC21" s="45">
        <f t="shared" si="6"/>
        <v>0</v>
      </c>
      <c r="AD21" s="85">
        <f t="shared" si="7"/>
        <v>1511</v>
      </c>
      <c r="AE21" s="85">
        <f t="shared" si="8"/>
        <v>0</v>
      </c>
      <c r="AF21" s="48"/>
      <c r="AH21" s="45">
        <f t="shared" si="9"/>
        <v>0</v>
      </c>
      <c r="AJ21" s="45">
        <f t="shared" si="10"/>
        <v>0</v>
      </c>
    </row>
    <row r="22" spans="3:36" x14ac:dyDescent="0.2">
      <c r="C22" s="121"/>
      <c r="F22" s="139"/>
      <c r="I22" s="139"/>
      <c r="J22" s="96">
        <f>J21*32</f>
        <v>48352</v>
      </c>
      <c r="K22" s="95" t="s">
        <v>72</v>
      </c>
      <c r="M22" s="45">
        <f t="shared" si="11"/>
        <v>0</v>
      </c>
      <c r="N22" s="58" t="str">
        <f t="shared" si="0"/>
        <v/>
      </c>
      <c r="O22" s="45">
        <f t="shared" si="12"/>
        <v>0</v>
      </c>
      <c r="P22" s="58" t="str">
        <f t="shared" si="1"/>
        <v/>
      </c>
      <c r="R22" s="45">
        <f t="shared" si="13"/>
        <v>0</v>
      </c>
      <c r="S22" s="60" t="str">
        <f t="shared" si="18"/>
        <v/>
      </c>
      <c r="V22" s="45">
        <f t="shared" si="14"/>
        <v>0</v>
      </c>
      <c r="W22" s="60" t="str">
        <f t="shared" si="3"/>
        <v/>
      </c>
      <c r="Y22" s="45">
        <f t="shared" si="15"/>
        <v>0</v>
      </c>
      <c r="AA22" s="64" t="str">
        <f t="shared" si="4"/>
        <v/>
      </c>
      <c r="AB22" s="45">
        <f t="shared" si="5"/>
        <v>0</v>
      </c>
      <c r="AC22" s="45">
        <f t="shared" si="6"/>
        <v>0</v>
      </c>
      <c r="AD22" s="85">
        <f t="shared" si="7"/>
        <v>48352</v>
      </c>
      <c r="AE22" s="85">
        <f t="shared" si="8"/>
        <v>0</v>
      </c>
      <c r="AF22" s="48"/>
      <c r="AH22" s="45">
        <f t="shared" si="9"/>
        <v>0</v>
      </c>
      <c r="AJ22" s="45">
        <f t="shared" si="10"/>
        <v>0</v>
      </c>
    </row>
    <row r="23" spans="3:36" x14ac:dyDescent="0.2">
      <c r="C23" s="121"/>
      <c r="F23" s="139"/>
      <c r="I23" s="146" t="s">
        <v>351</v>
      </c>
      <c r="J23" s="96">
        <v>48350</v>
      </c>
      <c r="K23" s="95" t="s">
        <v>72</v>
      </c>
      <c r="M23" s="45">
        <f t="shared" si="11"/>
        <v>0</v>
      </c>
      <c r="N23" s="58" t="str">
        <f t="shared" si="0"/>
        <v/>
      </c>
      <c r="O23" s="45">
        <f t="shared" si="12"/>
        <v>0</v>
      </c>
      <c r="P23" s="58" t="str">
        <f t="shared" si="1"/>
        <v/>
      </c>
      <c r="R23" s="45">
        <f t="shared" si="13"/>
        <v>0</v>
      </c>
      <c r="S23" s="60" t="str">
        <f t="shared" si="18"/>
        <v/>
      </c>
      <c r="V23" s="45">
        <f t="shared" si="14"/>
        <v>0</v>
      </c>
      <c r="W23" s="60" t="str">
        <f t="shared" si="3"/>
        <v/>
      </c>
      <c r="Y23" s="45">
        <f t="shared" si="15"/>
        <v>0</v>
      </c>
      <c r="AA23" s="64" t="str">
        <f t="shared" si="4"/>
        <v/>
      </c>
      <c r="AB23" s="45">
        <f t="shared" si="5"/>
        <v>0</v>
      </c>
      <c r="AC23" s="45">
        <f t="shared" si="6"/>
        <v>0</v>
      </c>
      <c r="AD23" s="85">
        <f t="shared" si="7"/>
        <v>48350</v>
      </c>
      <c r="AE23" s="85">
        <f t="shared" si="8"/>
        <v>0</v>
      </c>
      <c r="AF23" s="48"/>
      <c r="AH23" s="45">
        <f t="shared" si="9"/>
        <v>0</v>
      </c>
      <c r="AJ23" s="45">
        <f t="shared" si="10"/>
        <v>0</v>
      </c>
    </row>
    <row r="24" spans="3:36" x14ac:dyDescent="0.2">
      <c r="C24" s="121"/>
      <c r="F24" s="139"/>
      <c r="I24" s="139"/>
      <c r="J24" s="85">
        <f t="shared" si="16"/>
        <v>0</v>
      </c>
      <c r="M24" s="45">
        <f t="shared" si="11"/>
        <v>0</v>
      </c>
      <c r="N24" s="58" t="str">
        <f t="shared" si="0"/>
        <v/>
      </c>
      <c r="O24" s="45">
        <f t="shared" si="12"/>
        <v>0</v>
      </c>
      <c r="P24" s="58" t="str">
        <f t="shared" si="1"/>
        <v/>
      </c>
      <c r="R24" s="45">
        <f t="shared" si="13"/>
        <v>0</v>
      </c>
      <c r="S24" s="60" t="str">
        <f t="shared" si="18"/>
        <v/>
      </c>
      <c r="V24" s="45">
        <f t="shared" si="14"/>
        <v>0</v>
      </c>
      <c r="W24" s="60" t="str">
        <f t="shared" si="3"/>
        <v/>
      </c>
      <c r="Y24" s="45">
        <f t="shared" si="15"/>
        <v>0</v>
      </c>
      <c r="AA24" s="64" t="str">
        <f t="shared" si="4"/>
        <v/>
      </c>
      <c r="AB24" s="45">
        <f t="shared" si="5"/>
        <v>0</v>
      </c>
      <c r="AC24" s="45">
        <f t="shared" si="6"/>
        <v>0</v>
      </c>
      <c r="AD24" s="85">
        <f t="shared" si="7"/>
        <v>0</v>
      </c>
      <c r="AE24" s="85">
        <f t="shared" si="8"/>
        <v>0</v>
      </c>
      <c r="AF24" s="48"/>
      <c r="AH24" s="45">
        <f t="shared" si="9"/>
        <v>0</v>
      </c>
      <c r="AJ24" s="45">
        <f t="shared" si="10"/>
        <v>0</v>
      </c>
    </row>
    <row r="25" spans="3:36" x14ac:dyDescent="0.2">
      <c r="C25" s="121"/>
      <c r="F25" s="139"/>
      <c r="I25" s="139"/>
      <c r="J25" s="85">
        <f t="shared" si="16"/>
        <v>0</v>
      </c>
      <c r="M25" s="45">
        <f t="shared" si="11"/>
        <v>0</v>
      </c>
      <c r="N25" s="58" t="str">
        <f t="shared" si="0"/>
        <v/>
      </c>
      <c r="O25" s="45">
        <f t="shared" si="12"/>
        <v>0</v>
      </c>
      <c r="P25" s="58" t="str">
        <f t="shared" si="1"/>
        <v/>
      </c>
      <c r="R25" s="45">
        <f t="shared" si="13"/>
        <v>0</v>
      </c>
      <c r="S25" s="60" t="str">
        <f t="shared" si="18"/>
        <v/>
      </c>
      <c r="V25" s="45">
        <f t="shared" si="14"/>
        <v>0</v>
      </c>
      <c r="W25" s="60" t="str">
        <f t="shared" si="3"/>
        <v/>
      </c>
      <c r="Y25" s="45">
        <f t="shared" si="15"/>
        <v>0</v>
      </c>
      <c r="AA25" s="64" t="str">
        <f t="shared" si="4"/>
        <v/>
      </c>
      <c r="AB25" s="45">
        <f t="shared" si="5"/>
        <v>0</v>
      </c>
      <c r="AC25" s="45">
        <f t="shared" si="6"/>
        <v>0</v>
      </c>
      <c r="AD25" s="85">
        <f t="shared" si="7"/>
        <v>0</v>
      </c>
      <c r="AE25" s="85">
        <f t="shared" si="8"/>
        <v>0</v>
      </c>
      <c r="AF25" s="48"/>
      <c r="AH25" s="45">
        <f t="shared" si="9"/>
        <v>0</v>
      </c>
      <c r="AJ25" s="45">
        <f t="shared" si="10"/>
        <v>0</v>
      </c>
    </row>
    <row r="26" spans="3:36" x14ac:dyDescent="0.2">
      <c r="C26" s="121"/>
      <c r="F26" s="139"/>
      <c r="I26" s="139"/>
      <c r="J26" s="85">
        <f t="shared" si="16"/>
        <v>0</v>
      </c>
      <c r="M26" s="45">
        <f t="shared" si="11"/>
        <v>0</v>
      </c>
      <c r="N26" s="58" t="str">
        <f t="shared" si="0"/>
        <v/>
      </c>
      <c r="O26" s="45">
        <f t="shared" si="12"/>
        <v>0</v>
      </c>
      <c r="P26" s="58" t="str">
        <f t="shared" si="1"/>
        <v/>
      </c>
      <c r="R26" s="45">
        <f t="shared" si="13"/>
        <v>0</v>
      </c>
      <c r="V26" s="45">
        <f t="shared" si="14"/>
        <v>0</v>
      </c>
      <c r="W26" s="60" t="str">
        <f t="shared" si="3"/>
        <v/>
      </c>
      <c r="Y26" s="45">
        <f t="shared" si="15"/>
        <v>0</v>
      </c>
      <c r="AA26" s="64" t="str">
        <f t="shared" si="4"/>
        <v/>
      </c>
      <c r="AB26" s="45">
        <f t="shared" si="5"/>
        <v>0</v>
      </c>
      <c r="AC26" s="45">
        <f t="shared" si="6"/>
        <v>0</v>
      </c>
      <c r="AD26" s="85">
        <f t="shared" si="7"/>
        <v>0</v>
      </c>
      <c r="AE26" s="85">
        <f t="shared" si="8"/>
        <v>0</v>
      </c>
      <c r="AF26" s="48"/>
      <c r="AH26" s="45">
        <f t="shared" si="9"/>
        <v>0</v>
      </c>
      <c r="AJ26" s="45">
        <f t="shared" si="10"/>
        <v>0</v>
      </c>
    </row>
    <row r="27" spans="3:36" x14ac:dyDescent="0.2">
      <c r="C27" s="121"/>
      <c r="F27" s="139"/>
      <c r="I27" s="139"/>
      <c r="J27" s="85">
        <f t="shared" si="16"/>
        <v>0</v>
      </c>
      <c r="M27" s="45">
        <f t="shared" si="11"/>
        <v>0</v>
      </c>
      <c r="N27" s="58" t="str">
        <f t="shared" si="0"/>
        <v/>
      </c>
      <c r="O27" s="45">
        <f t="shared" si="12"/>
        <v>0</v>
      </c>
      <c r="P27" s="58" t="str">
        <f t="shared" si="1"/>
        <v/>
      </c>
      <c r="R27" s="45">
        <f t="shared" si="13"/>
        <v>0</v>
      </c>
      <c r="S27" s="60" t="str">
        <f>IF(Q27&gt;0,IF(ROUND(J27*Q27,0)&lt;&gt;R27,"E",""),"")</f>
        <v/>
      </c>
      <c r="V27" s="45">
        <f t="shared" si="14"/>
        <v>0</v>
      </c>
      <c r="W27" s="60" t="str">
        <f t="shared" si="3"/>
        <v/>
      </c>
      <c r="Y27" s="45">
        <f t="shared" si="15"/>
        <v>0</v>
      </c>
      <c r="AA27" s="64" t="str">
        <f t="shared" si="4"/>
        <v/>
      </c>
      <c r="AB27" s="45">
        <f t="shared" si="5"/>
        <v>0</v>
      </c>
      <c r="AC27" s="45">
        <f t="shared" si="6"/>
        <v>0</v>
      </c>
      <c r="AD27" s="85">
        <f t="shared" si="7"/>
        <v>0</v>
      </c>
      <c r="AE27" s="85">
        <f t="shared" si="8"/>
        <v>0</v>
      </c>
      <c r="AF27" s="48"/>
      <c r="AH27" s="45">
        <f t="shared" si="9"/>
        <v>0</v>
      </c>
      <c r="AJ27" s="45">
        <f t="shared" si="10"/>
        <v>0</v>
      </c>
    </row>
    <row r="28" spans="3:36" x14ac:dyDescent="0.2">
      <c r="C28" s="121"/>
      <c r="F28" s="139"/>
      <c r="I28" s="139"/>
      <c r="J28" s="85">
        <f t="shared" si="16"/>
        <v>0</v>
      </c>
      <c r="M28" s="45">
        <f t="shared" si="11"/>
        <v>0</v>
      </c>
      <c r="N28" s="58" t="str">
        <f t="shared" si="0"/>
        <v/>
      </c>
      <c r="O28" s="45">
        <f t="shared" si="12"/>
        <v>0</v>
      </c>
      <c r="R28" s="45">
        <f t="shared" si="13"/>
        <v>0</v>
      </c>
      <c r="V28" s="45">
        <f t="shared" si="14"/>
        <v>0</v>
      </c>
      <c r="W28" s="60" t="str">
        <f t="shared" si="3"/>
        <v/>
      </c>
      <c r="Y28" s="45">
        <f t="shared" si="15"/>
        <v>0</v>
      </c>
      <c r="AA28" s="64" t="str">
        <f t="shared" si="4"/>
        <v/>
      </c>
      <c r="AB28" s="45">
        <f t="shared" si="5"/>
        <v>0</v>
      </c>
      <c r="AC28" s="45">
        <f t="shared" si="6"/>
        <v>0</v>
      </c>
      <c r="AD28" s="85">
        <f t="shared" si="7"/>
        <v>0</v>
      </c>
      <c r="AE28" s="85">
        <f t="shared" si="8"/>
        <v>0</v>
      </c>
      <c r="AF28" s="48"/>
      <c r="AH28" s="45">
        <f t="shared" si="9"/>
        <v>0</v>
      </c>
      <c r="AJ28" s="45">
        <f t="shared" si="10"/>
        <v>0</v>
      </c>
    </row>
    <row r="29" spans="3:36" x14ac:dyDescent="0.2">
      <c r="D29" s="87"/>
      <c r="J29" s="85">
        <f t="shared" si="16"/>
        <v>0</v>
      </c>
      <c r="M29" s="45">
        <f t="shared" si="11"/>
        <v>0</v>
      </c>
      <c r="N29" s="123" t="str">
        <f t="shared" si="0"/>
        <v/>
      </c>
      <c r="O29" s="45">
        <f t="shared" si="12"/>
        <v>0</v>
      </c>
      <c r="P29" s="123" t="str">
        <f t="shared" si="1"/>
        <v/>
      </c>
      <c r="R29" s="45">
        <f t="shared" si="13"/>
        <v>0</v>
      </c>
      <c r="S29" s="102" t="str">
        <f t="shared" ref="S29:S37" si="19">IF(Q29&gt;0,IF(ROUND(J29*Q29,0)&lt;&gt;R29,"E",""),"")</f>
        <v/>
      </c>
      <c r="V29" s="45">
        <f t="shared" si="14"/>
        <v>0</v>
      </c>
      <c r="W29" s="60" t="str">
        <f t="shared" si="3"/>
        <v/>
      </c>
      <c r="Y29" s="45">
        <f t="shared" si="15"/>
        <v>0</v>
      </c>
      <c r="AA29" s="64" t="str">
        <f t="shared" si="4"/>
        <v/>
      </c>
      <c r="AB29" s="45">
        <f t="shared" si="5"/>
        <v>0</v>
      </c>
      <c r="AC29" s="45">
        <f t="shared" si="6"/>
        <v>0</v>
      </c>
      <c r="AD29" s="85">
        <f t="shared" si="7"/>
        <v>0</v>
      </c>
      <c r="AE29" s="85">
        <f t="shared" si="8"/>
        <v>0</v>
      </c>
      <c r="AF29" s="48"/>
      <c r="AH29" s="45">
        <f t="shared" si="9"/>
        <v>0</v>
      </c>
      <c r="AJ29" s="45">
        <f t="shared" si="10"/>
        <v>0</v>
      </c>
    </row>
    <row r="30" spans="3:36" x14ac:dyDescent="0.2">
      <c r="C30" s="121"/>
      <c r="F30" s="139"/>
      <c r="I30" s="139"/>
      <c r="J30" s="85">
        <f t="shared" si="16"/>
        <v>0</v>
      </c>
      <c r="M30" s="45">
        <f t="shared" si="11"/>
        <v>0</v>
      </c>
      <c r="N30" s="123" t="str">
        <f t="shared" si="0"/>
        <v/>
      </c>
      <c r="O30" s="45">
        <f t="shared" si="12"/>
        <v>0</v>
      </c>
      <c r="P30" s="123" t="str">
        <f>IF(ROUND(M30*O$2,0)&lt;&gt;O30,"E","")</f>
        <v/>
      </c>
      <c r="R30" s="45">
        <f t="shared" si="13"/>
        <v>0</v>
      </c>
      <c r="S30" s="102" t="str">
        <f t="shared" si="19"/>
        <v/>
      </c>
      <c r="V30" s="45">
        <f t="shared" si="14"/>
        <v>0</v>
      </c>
      <c r="W30" s="60" t="str">
        <f t="shared" si="3"/>
        <v/>
      </c>
      <c r="Y30" s="45">
        <f t="shared" si="15"/>
        <v>0</v>
      </c>
      <c r="AA30" s="64" t="str">
        <f t="shared" si="4"/>
        <v/>
      </c>
      <c r="AB30" s="45">
        <f t="shared" si="5"/>
        <v>0</v>
      </c>
      <c r="AC30" s="45">
        <f t="shared" si="6"/>
        <v>0</v>
      </c>
      <c r="AD30" s="85">
        <f t="shared" si="7"/>
        <v>0</v>
      </c>
      <c r="AE30" s="85">
        <f t="shared" si="8"/>
        <v>0</v>
      </c>
      <c r="AF30" s="48"/>
      <c r="AH30" s="45">
        <f t="shared" si="9"/>
        <v>0</v>
      </c>
      <c r="AJ30" s="45">
        <f t="shared" si="10"/>
        <v>0</v>
      </c>
    </row>
    <row r="31" spans="3:36" x14ac:dyDescent="0.2">
      <c r="C31" s="121"/>
      <c r="F31" s="139"/>
      <c r="I31" s="139"/>
      <c r="J31" s="85">
        <f t="shared" si="16"/>
        <v>0</v>
      </c>
      <c r="M31" s="45">
        <f t="shared" si="11"/>
        <v>0</v>
      </c>
      <c r="N31" s="123" t="str">
        <f t="shared" si="0"/>
        <v/>
      </c>
      <c r="O31" s="45">
        <f t="shared" si="12"/>
        <v>0</v>
      </c>
      <c r="P31" s="123" t="str">
        <f t="shared" si="1"/>
        <v/>
      </c>
      <c r="R31" s="45">
        <f t="shared" si="13"/>
        <v>0</v>
      </c>
      <c r="S31" s="102" t="str">
        <f t="shared" si="19"/>
        <v/>
      </c>
      <c r="V31" s="45">
        <f t="shared" si="14"/>
        <v>0</v>
      </c>
      <c r="W31" s="60" t="str">
        <f t="shared" si="3"/>
        <v/>
      </c>
      <c r="Y31" s="45">
        <f t="shared" si="15"/>
        <v>0</v>
      </c>
      <c r="AA31" s="64" t="str">
        <f t="shared" si="4"/>
        <v/>
      </c>
      <c r="AB31" s="45">
        <f t="shared" si="5"/>
        <v>0</v>
      </c>
      <c r="AC31" s="45">
        <f t="shared" si="6"/>
        <v>0</v>
      </c>
      <c r="AD31" s="85">
        <f t="shared" si="7"/>
        <v>0</v>
      </c>
      <c r="AE31" s="85">
        <f t="shared" si="8"/>
        <v>0</v>
      </c>
      <c r="AF31" s="48"/>
      <c r="AH31" s="45">
        <f t="shared" si="9"/>
        <v>0</v>
      </c>
      <c r="AJ31" s="45">
        <f t="shared" si="10"/>
        <v>0</v>
      </c>
    </row>
    <row r="32" spans="3:36" x14ac:dyDescent="0.2">
      <c r="F32" s="139"/>
      <c r="I32" s="139"/>
      <c r="J32" s="85">
        <f t="shared" si="16"/>
        <v>0</v>
      </c>
      <c r="M32" s="45">
        <f t="shared" si="11"/>
        <v>0</v>
      </c>
      <c r="N32" s="123" t="str">
        <f t="shared" si="0"/>
        <v/>
      </c>
      <c r="O32" s="45">
        <f t="shared" si="12"/>
        <v>0</v>
      </c>
      <c r="P32" s="123" t="str">
        <f t="shared" si="1"/>
        <v/>
      </c>
      <c r="R32" s="45">
        <f t="shared" si="13"/>
        <v>0</v>
      </c>
      <c r="S32" s="102" t="str">
        <f t="shared" si="19"/>
        <v/>
      </c>
      <c r="V32" s="45">
        <f t="shared" si="14"/>
        <v>0</v>
      </c>
      <c r="W32" s="60" t="str">
        <f t="shared" si="3"/>
        <v/>
      </c>
      <c r="Y32" s="45">
        <f t="shared" si="15"/>
        <v>0</v>
      </c>
      <c r="AA32" s="64" t="str">
        <f t="shared" si="4"/>
        <v/>
      </c>
      <c r="AB32" s="45">
        <f t="shared" si="5"/>
        <v>0</v>
      </c>
      <c r="AC32" s="45">
        <f t="shared" si="6"/>
        <v>0</v>
      </c>
      <c r="AD32" s="85">
        <f t="shared" si="7"/>
        <v>0</v>
      </c>
      <c r="AE32" s="85">
        <f t="shared" si="8"/>
        <v>0</v>
      </c>
      <c r="AF32" s="48"/>
      <c r="AH32" s="45">
        <f t="shared" si="9"/>
        <v>0</v>
      </c>
      <c r="AJ32" s="45">
        <f t="shared" si="10"/>
        <v>0</v>
      </c>
    </row>
    <row r="33" spans="1:36" x14ac:dyDescent="0.2">
      <c r="F33" s="139"/>
      <c r="I33" s="139"/>
      <c r="J33" s="85">
        <f t="shared" si="16"/>
        <v>0</v>
      </c>
      <c r="M33" s="45">
        <f t="shared" si="11"/>
        <v>0</v>
      </c>
      <c r="N33" s="123" t="str">
        <f t="shared" si="0"/>
        <v/>
      </c>
      <c r="O33" s="45">
        <f t="shared" si="12"/>
        <v>0</v>
      </c>
      <c r="P33" s="123" t="str">
        <f t="shared" si="1"/>
        <v/>
      </c>
      <c r="R33" s="45">
        <f t="shared" si="13"/>
        <v>0</v>
      </c>
      <c r="S33" s="102" t="str">
        <f t="shared" si="19"/>
        <v/>
      </c>
      <c r="V33" s="45">
        <f t="shared" si="14"/>
        <v>0</v>
      </c>
      <c r="W33" s="60" t="str">
        <f t="shared" si="3"/>
        <v/>
      </c>
      <c r="Y33" s="45">
        <f t="shared" si="15"/>
        <v>0</v>
      </c>
      <c r="AA33" s="64" t="str">
        <f t="shared" si="4"/>
        <v/>
      </c>
      <c r="AB33" s="45">
        <f t="shared" si="5"/>
        <v>0</v>
      </c>
      <c r="AC33" s="45">
        <f t="shared" si="6"/>
        <v>0</v>
      </c>
      <c r="AD33" s="85">
        <f t="shared" si="7"/>
        <v>0</v>
      </c>
      <c r="AE33" s="85">
        <f t="shared" si="8"/>
        <v>0</v>
      </c>
      <c r="AF33" s="48"/>
      <c r="AH33" s="45">
        <f t="shared" si="9"/>
        <v>0</v>
      </c>
      <c r="AJ33" s="45">
        <f t="shared" si="10"/>
        <v>0</v>
      </c>
    </row>
    <row r="34" spans="1:36" x14ac:dyDescent="0.2">
      <c r="F34" s="139"/>
      <c r="I34" s="139"/>
      <c r="J34" s="85">
        <f t="shared" si="16"/>
        <v>0</v>
      </c>
      <c r="M34" s="45">
        <f t="shared" si="11"/>
        <v>0</v>
      </c>
      <c r="N34" s="123" t="str">
        <f t="shared" si="0"/>
        <v/>
      </c>
      <c r="O34" s="45">
        <f t="shared" si="12"/>
        <v>0</v>
      </c>
      <c r="P34" s="123" t="str">
        <f t="shared" si="1"/>
        <v/>
      </c>
      <c r="R34" s="45">
        <f t="shared" si="13"/>
        <v>0</v>
      </c>
      <c r="S34" s="102" t="str">
        <f t="shared" si="19"/>
        <v/>
      </c>
      <c r="V34" s="45">
        <f t="shared" si="14"/>
        <v>0</v>
      </c>
      <c r="W34" s="60" t="str">
        <f t="shared" si="3"/>
        <v/>
      </c>
      <c r="Y34" s="45">
        <f t="shared" si="15"/>
        <v>0</v>
      </c>
      <c r="AA34" s="64" t="str">
        <f t="shared" si="4"/>
        <v/>
      </c>
      <c r="AB34" s="45">
        <f t="shared" si="5"/>
        <v>0</v>
      </c>
      <c r="AC34" s="45">
        <f t="shared" si="6"/>
        <v>0</v>
      </c>
      <c r="AD34" s="85">
        <f t="shared" si="7"/>
        <v>0</v>
      </c>
      <c r="AE34" s="85">
        <f t="shared" si="8"/>
        <v>0</v>
      </c>
      <c r="AF34" s="48"/>
      <c r="AH34" s="45">
        <f t="shared" si="9"/>
        <v>0</v>
      </c>
      <c r="AJ34" s="45">
        <f t="shared" si="10"/>
        <v>0</v>
      </c>
    </row>
    <row r="35" spans="1:36" x14ac:dyDescent="0.2">
      <c r="F35" s="139"/>
      <c r="I35" s="139"/>
      <c r="J35" s="85">
        <f t="shared" si="16"/>
        <v>0</v>
      </c>
      <c r="M35" s="45">
        <f t="shared" si="11"/>
        <v>0</v>
      </c>
      <c r="N35" s="123" t="str">
        <f t="shared" si="0"/>
        <v/>
      </c>
      <c r="O35" s="45">
        <f t="shared" si="12"/>
        <v>0</v>
      </c>
      <c r="P35" s="123" t="str">
        <f t="shared" si="1"/>
        <v/>
      </c>
      <c r="R35" s="45">
        <f t="shared" si="13"/>
        <v>0</v>
      </c>
      <c r="S35" s="102" t="str">
        <f t="shared" si="19"/>
        <v/>
      </c>
      <c r="V35" s="45">
        <f t="shared" si="14"/>
        <v>0</v>
      </c>
      <c r="W35" s="60" t="str">
        <f t="shared" si="3"/>
        <v/>
      </c>
      <c r="Y35" s="45">
        <f t="shared" si="15"/>
        <v>0</v>
      </c>
      <c r="AA35" s="64" t="str">
        <f t="shared" si="4"/>
        <v/>
      </c>
      <c r="AB35" s="45">
        <f t="shared" si="5"/>
        <v>0</v>
      </c>
      <c r="AC35" s="45">
        <f t="shared" si="6"/>
        <v>0</v>
      </c>
      <c r="AD35" s="85">
        <f t="shared" si="7"/>
        <v>0</v>
      </c>
      <c r="AE35" s="85">
        <f t="shared" si="8"/>
        <v>0</v>
      </c>
      <c r="AF35" s="48"/>
      <c r="AH35" s="45">
        <f t="shared" si="9"/>
        <v>0</v>
      </c>
      <c r="AJ35" s="45">
        <f t="shared" si="10"/>
        <v>0</v>
      </c>
    </row>
    <row r="36" spans="1:36" x14ac:dyDescent="0.2">
      <c r="F36" s="139"/>
      <c r="I36" s="139"/>
      <c r="J36" s="85">
        <f t="shared" si="16"/>
        <v>0</v>
      </c>
      <c r="M36" s="45">
        <f t="shared" si="11"/>
        <v>0</v>
      </c>
      <c r="N36" s="123" t="str">
        <f t="shared" si="0"/>
        <v/>
      </c>
      <c r="O36" s="45">
        <f t="shared" si="12"/>
        <v>0</v>
      </c>
      <c r="P36" s="123" t="str">
        <f t="shared" si="1"/>
        <v/>
      </c>
      <c r="R36" s="45">
        <f t="shared" si="13"/>
        <v>0</v>
      </c>
      <c r="S36" s="102" t="str">
        <f t="shared" si="19"/>
        <v/>
      </c>
      <c r="V36" s="45">
        <f t="shared" si="14"/>
        <v>0</v>
      </c>
      <c r="W36" s="60" t="str">
        <f t="shared" si="3"/>
        <v/>
      </c>
      <c r="Y36" s="45">
        <f t="shared" si="15"/>
        <v>0</v>
      </c>
      <c r="AA36" s="64" t="str">
        <f t="shared" si="4"/>
        <v/>
      </c>
      <c r="AB36" s="45">
        <f t="shared" si="5"/>
        <v>0</v>
      </c>
      <c r="AC36" s="45">
        <f t="shared" si="6"/>
        <v>0</v>
      </c>
      <c r="AD36" s="85">
        <f t="shared" si="7"/>
        <v>0</v>
      </c>
      <c r="AE36" s="85">
        <f t="shared" si="8"/>
        <v>0</v>
      </c>
      <c r="AF36" s="48"/>
      <c r="AH36" s="45">
        <f t="shared" si="9"/>
        <v>0</v>
      </c>
      <c r="AJ36" s="45">
        <f t="shared" si="10"/>
        <v>0</v>
      </c>
    </row>
    <row r="37" spans="1:36" x14ac:dyDescent="0.2">
      <c r="F37" s="139"/>
      <c r="I37" s="139"/>
      <c r="J37" s="85">
        <f t="shared" si="16"/>
        <v>0</v>
      </c>
      <c r="M37" s="45">
        <f t="shared" si="11"/>
        <v>0</v>
      </c>
      <c r="N37" s="123" t="str">
        <f t="shared" si="0"/>
        <v/>
      </c>
      <c r="O37" s="45">
        <f t="shared" si="12"/>
        <v>0</v>
      </c>
      <c r="P37" s="123" t="str">
        <f t="shared" si="1"/>
        <v/>
      </c>
      <c r="R37" s="45">
        <f t="shared" si="13"/>
        <v>0</v>
      </c>
      <c r="S37" s="102" t="str">
        <f t="shared" si="19"/>
        <v/>
      </c>
      <c r="V37" s="45">
        <f t="shared" si="14"/>
        <v>0</v>
      </c>
      <c r="W37" s="60" t="str">
        <f t="shared" si="3"/>
        <v/>
      </c>
      <c r="Y37" s="45">
        <f t="shared" si="15"/>
        <v>0</v>
      </c>
      <c r="AA37" s="64" t="str">
        <f t="shared" si="4"/>
        <v/>
      </c>
      <c r="AB37" s="45">
        <f t="shared" si="5"/>
        <v>0</v>
      </c>
      <c r="AC37" s="45">
        <f t="shared" si="6"/>
        <v>0</v>
      </c>
      <c r="AD37" s="85">
        <f t="shared" si="7"/>
        <v>0</v>
      </c>
      <c r="AE37" s="85">
        <f t="shared" si="8"/>
        <v>0</v>
      </c>
      <c r="AF37" s="48"/>
      <c r="AH37" s="45">
        <f t="shared" si="9"/>
        <v>0</v>
      </c>
      <c r="AJ37" s="45">
        <f t="shared" si="10"/>
        <v>0</v>
      </c>
    </row>
    <row r="38" spans="1:36" ht="13.5" thickBot="1" x14ac:dyDescent="0.25">
      <c r="A38" s="108"/>
      <c r="B38" s="108"/>
      <c r="C38" s="82"/>
      <c r="D38" s="109"/>
      <c r="E38" s="109"/>
      <c r="F38" s="109"/>
      <c r="G38" s="109"/>
      <c r="H38" s="138"/>
      <c r="I38" s="109"/>
      <c r="J38" s="125"/>
      <c r="K38" s="126"/>
      <c r="L38" s="127"/>
      <c r="M38" s="117"/>
      <c r="N38" s="59"/>
      <c r="O38" s="117"/>
      <c r="P38" s="59"/>
      <c r="Q38" s="115"/>
      <c r="R38" s="117"/>
      <c r="S38" s="61"/>
      <c r="T38" s="117"/>
      <c r="U38" s="128"/>
      <c r="V38" s="117"/>
      <c r="W38" s="61"/>
      <c r="X38" s="109"/>
      <c r="Y38" s="117"/>
      <c r="Z38" s="113"/>
      <c r="AA38" s="65"/>
      <c r="AB38" s="117"/>
      <c r="AC38" s="117"/>
      <c r="AD38" s="125"/>
      <c r="AE38" s="125"/>
      <c r="AF38" s="129"/>
      <c r="AG38" s="116"/>
      <c r="AH38" s="117"/>
      <c r="AI38" s="116"/>
      <c r="AJ38" s="117"/>
    </row>
    <row r="39" spans="1:36" ht="13.5" thickTop="1" x14ac:dyDescent="0.2">
      <c r="D39" s="87"/>
    </row>
    <row r="40" spans="1:36" x14ac:dyDescent="0.2">
      <c r="C40" s="67" t="s">
        <v>1</v>
      </c>
      <c r="D40" s="87"/>
      <c r="M40" s="45">
        <f>SUM(M3:M38)</f>
        <v>0</v>
      </c>
      <c r="N40" s="60"/>
      <c r="O40" s="45">
        <f>SUM(O3:O38)</f>
        <v>0</v>
      </c>
      <c r="P40" s="60"/>
      <c r="R40" s="45">
        <f>SUM(R3:R38)</f>
        <v>0</v>
      </c>
      <c r="T40" s="45">
        <f>SUM(T3:T38)</f>
        <v>0</v>
      </c>
      <c r="U40" s="105"/>
      <c r="V40" s="45">
        <f>SUM(V3:V38)</f>
        <v>0</v>
      </c>
      <c r="Y40" s="45">
        <f>SUM(Y3:Y38)</f>
        <v>0</v>
      </c>
      <c r="AH40" s="47">
        <f>SUM(AH3:AH38)</f>
        <v>0</v>
      </c>
      <c r="AJ40" s="47">
        <f>SUM(AJ3:AJ38)</f>
        <v>0</v>
      </c>
    </row>
    <row r="41" spans="1:36" x14ac:dyDescent="0.2">
      <c r="D41" s="87"/>
      <c r="M41" s="84"/>
      <c r="O41" s="39"/>
    </row>
    <row r="42" spans="1:36" x14ac:dyDescent="0.2">
      <c r="D42" s="139"/>
      <c r="E42" s="139"/>
      <c r="F42" s="139"/>
      <c r="G42" s="139"/>
      <c r="H42" s="140"/>
      <c r="I42" s="139"/>
      <c r="L42" s="43"/>
      <c r="M42" s="84"/>
      <c r="O42" s="39"/>
      <c r="X42" s="87"/>
      <c r="AH42" s="130"/>
      <c r="AI42" s="40" t="s">
        <v>36</v>
      </c>
      <c r="AJ42" s="49">
        <f>AJ40*AH42</f>
        <v>0</v>
      </c>
    </row>
    <row r="43" spans="1:36" x14ac:dyDescent="0.2">
      <c r="L43" s="43"/>
      <c r="M43" s="45"/>
      <c r="R43" s="45" t="s">
        <v>2</v>
      </c>
      <c r="T43" s="48" t="str">
        <f>IF((Y40&lt;&gt;SUM(O40+R40+T40+V40)),"ERROR","OK")</f>
        <v>OK</v>
      </c>
    </row>
    <row r="44" spans="1:36" x14ac:dyDescent="0.2">
      <c r="A44" s="69"/>
      <c r="O44" s="48"/>
      <c r="AJ44" s="45">
        <f>SUM(AJ40:AJ42)</f>
        <v>0</v>
      </c>
    </row>
    <row r="45" spans="1:36" s="87" customFormat="1" x14ac:dyDescent="0.2">
      <c r="A45" s="55"/>
      <c r="B45" s="55"/>
      <c r="C45" s="67"/>
      <c r="D45" s="86"/>
      <c r="E45" s="86"/>
      <c r="F45" s="86"/>
      <c r="G45" s="86"/>
      <c r="H45" s="136"/>
      <c r="I45" s="86"/>
      <c r="J45" s="85"/>
      <c r="K45" s="56"/>
      <c r="L45" s="43" t="s">
        <v>17</v>
      </c>
      <c r="M45" s="84">
        <f>SUM(M40)</f>
        <v>0</v>
      </c>
      <c r="N45" s="58"/>
      <c r="O45" s="51"/>
      <c r="P45" s="58"/>
      <c r="Q45" s="92"/>
      <c r="R45" s="45"/>
      <c r="S45" s="60"/>
      <c r="T45" s="45"/>
      <c r="U45" s="53"/>
      <c r="V45" s="45"/>
      <c r="W45" s="60"/>
      <c r="X45" s="86"/>
      <c r="Y45" s="45"/>
      <c r="AA45" s="62"/>
      <c r="AB45" s="105"/>
      <c r="AC45" s="105"/>
      <c r="AD45" s="67"/>
      <c r="AE45" s="92"/>
      <c r="AF45" s="67"/>
      <c r="AG45" s="90"/>
      <c r="AH45" s="45"/>
      <c r="AI45" s="90"/>
      <c r="AJ45" s="45"/>
    </row>
    <row r="46" spans="1:36" s="87" customFormat="1" x14ac:dyDescent="0.2">
      <c r="A46" s="55"/>
      <c r="B46" s="55"/>
      <c r="C46" s="67"/>
      <c r="D46" s="86"/>
      <c r="E46" s="86"/>
      <c r="F46" s="86"/>
      <c r="G46" s="86"/>
      <c r="H46" s="136"/>
      <c r="I46" s="86"/>
      <c r="J46" s="85"/>
      <c r="K46" s="56"/>
      <c r="L46" s="43" t="s">
        <v>18</v>
      </c>
      <c r="M46" s="49">
        <v>0</v>
      </c>
      <c r="N46" s="58"/>
      <c r="O46" s="45"/>
      <c r="P46" s="58"/>
      <c r="Q46" s="92"/>
      <c r="R46" s="45"/>
      <c r="S46" s="60"/>
      <c r="T46" s="45"/>
      <c r="U46" s="53"/>
      <c r="V46" s="45" t="s">
        <v>33</v>
      </c>
      <c r="W46" s="60"/>
      <c r="X46" s="86"/>
      <c r="Y46" s="49"/>
      <c r="AA46" s="62"/>
      <c r="AB46" s="105"/>
      <c r="AC46" s="105"/>
      <c r="AD46" s="67"/>
      <c r="AE46" s="92"/>
      <c r="AF46" s="67"/>
      <c r="AG46" s="90"/>
      <c r="AH46" s="45"/>
      <c r="AI46" s="90"/>
      <c r="AJ46" s="45"/>
    </row>
    <row r="48" spans="1:36" s="87" customFormat="1" x14ac:dyDescent="0.2">
      <c r="A48" s="55"/>
      <c r="B48" s="55"/>
      <c r="C48" s="48"/>
      <c r="D48" s="86"/>
      <c r="E48" s="86"/>
      <c r="F48" s="86"/>
      <c r="G48" s="86"/>
      <c r="H48" s="136"/>
      <c r="I48" s="86"/>
      <c r="J48" s="45"/>
      <c r="K48" s="56"/>
      <c r="L48" s="43" t="s">
        <v>19</v>
      </c>
      <c r="M48" s="50" t="str">
        <f>IF(M46&gt;0,M45/M46,"")</f>
        <v/>
      </c>
      <c r="N48" s="58"/>
      <c r="O48" s="45"/>
      <c r="P48" s="58"/>
      <c r="Q48" s="92"/>
      <c r="R48" s="45"/>
      <c r="S48" s="60"/>
      <c r="T48" s="45"/>
      <c r="U48" s="53"/>
      <c r="V48" s="45" t="s">
        <v>16</v>
      </c>
      <c r="W48" s="60"/>
      <c r="X48" s="86"/>
      <c r="Y48" s="45">
        <f>SUM(Y40:Y46)</f>
        <v>0</v>
      </c>
      <c r="AA48" s="62"/>
      <c r="AB48" s="105"/>
      <c r="AC48" s="105"/>
      <c r="AD48" s="67"/>
      <c r="AE48" s="92"/>
      <c r="AF48" s="67"/>
      <c r="AG48" s="90"/>
      <c r="AH48" s="45"/>
      <c r="AI48" s="90"/>
      <c r="AJ48" s="45"/>
    </row>
    <row r="50" spans="1:36" s="87" customFormat="1" x14ac:dyDescent="0.2">
      <c r="A50" s="55"/>
      <c r="B50" s="55"/>
      <c r="C50" s="48"/>
      <c r="D50" s="86"/>
      <c r="E50" s="86"/>
      <c r="F50" s="86"/>
      <c r="G50" s="86"/>
      <c r="H50" s="136"/>
      <c r="I50" s="86"/>
      <c r="J50" s="131"/>
      <c r="K50" s="56"/>
      <c r="L50" s="46"/>
      <c r="M50" s="47"/>
      <c r="N50" s="58"/>
      <c r="O50" s="45"/>
      <c r="P50" s="58"/>
      <c r="Q50" s="92"/>
      <c r="R50" s="45"/>
      <c r="S50" s="60"/>
      <c r="T50" s="45"/>
      <c r="U50" s="53"/>
      <c r="V50" s="45" t="s">
        <v>85</v>
      </c>
      <c r="W50" s="60"/>
      <c r="X50" s="104">
        <v>3.95E-2</v>
      </c>
      <c r="Y50" s="45">
        <f>ROUND(Y48*X50,0)</f>
        <v>0</v>
      </c>
      <c r="AA50" s="62"/>
      <c r="AB50" s="105"/>
      <c r="AC50" s="105"/>
      <c r="AD50" s="67"/>
      <c r="AE50" s="92"/>
      <c r="AF50" s="67"/>
      <c r="AG50" s="90"/>
      <c r="AH50" s="45"/>
      <c r="AI50" s="90"/>
      <c r="AJ50" s="45"/>
    </row>
    <row r="51" spans="1:36" s="87" customFormat="1" x14ac:dyDescent="0.2">
      <c r="A51" s="55"/>
      <c r="B51" s="55"/>
      <c r="C51" s="67"/>
      <c r="D51" s="86"/>
      <c r="E51" s="86"/>
      <c r="F51" s="86"/>
      <c r="G51" s="86"/>
      <c r="H51" s="136"/>
      <c r="I51" s="86"/>
      <c r="J51" s="85"/>
      <c r="K51" s="56"/>
      <c r="L51" s="46"/>
      <c r="M51" s="47"/>
      <c r="N51" s="58"/>
      <c r="O51" s="45"/>
      <c r="P51" s="58"/>
      <c r="Q51" s="92"/>
      <c r="R51" s="45"/>
      <c r="S51" s="60"/>
      <c r="T51" s="45"/>
      <c r="U51" s="53"/>
      <c r="V51" s="67"/>
      <c r="W51" s="60"/>
      <c r="X51" s="86"/>
      <c r="Y51" s="45"/>
      <c r="AA51" s="62"/>
      <c r="AB51" s="105"/>
      <c r="AC51" s="105"/>
      <c r="AD51" s="67"/>
      <c r="AE51" s="92"/>
      <c r="AF51" s="67"/>
      <c r="AG51" s="90"/>
      <c r="AH51" s="45"/>
      <c r="AI51" s="90"/>
      <c r="AJ51" s="45"/>
    </row>
    <row r="52" spans="1:36" s="87" customFormat="1" x14ac:dyDescent="0.2">
      <c r="A52" s="55"/>
      <c r="B52" s="55"/>
      <c r="C52" s="48"/>
      <c r="D52" s="86"/>
      <c r="E52" s="86"/>
      <c r="F52" s="86"/>
      <c r="G52" s="86"/>
      <c r="H52" s="136"/>
      <c r="I52" s="86"/>
      <c r="J52" s="132"/>
      <c r="K52" s="56"/>
      <c r="L52" s="43" t="s">
        <v>81</v>
      </c>
      <c r="M52" s="133" t="e">
        <f>Y58/M46</f>
        <v>#DIV/0!</v>
      </c>
      <c r="N52" s="58"/>
      <c r="O52" s="45"/>
      <c r="P52" s="58"/>
      <c r="Q52" s="92"/>
      <c r="R52" s="45"/>
      <c r="S52" s="60"/>
      <c r="T52" s="45"/>
      <c r="U52" s="53"/>
      <c r="V52" s="45" t="s">
        <v>34</v>
      </c>
      <c r="W52" s="60"/>
      <c r="X52" s="86"/>
      <c r="Y52" s="45"/>
      <c r="AA52" s="62"/>
      <c r="AB52" s="105"/>
      <c r="AC52" s="105"/>
      <c r="AD52" s="67"/>
      <c r="AE52" s="92"/>
      <c r="AF52" s="67"/>
      <c r="AG52" s="90"/>
      <c r="AH52" s="45"/>
      <c r="AI52" s="90"/>
      <c r="AJ52" s="45"/>
    </row>
    <row r="53" spans="1:36" s="87" customFormat="1" x14ac:dyDescent="0.2">
      <c r="A53" s="55"/>
      <c r="B53" s="55"/>
      <c r="C53" s="67"/>
      <c r="D53" s="86"/>
      <c r="E53" s="86"/>
      <c r="F53" s="86"/>
      <c r="G53" s="86"/>
      <c r="H53" s="136"/>
      <c r="I53" s="86"/>
      <c r="J53" s="85"/>
      <c r="K53" s="56"/>
      <c r="L53" s="46"/>
      <c r="M53" s="47"/>
      <c r="N53" s="58"/>
      <c r="O53" s="45"/>
      <c r="P53" s="58"/>
      <c r="Q53" s="92"/>
      <c r="R53" s="45"/>
      <c r="S53" s="60"/>
      <c r="T53" s="45"/>
      <c r="U53" s="53"/>
      <c r="V53" s="67"/>
      <c r="W53" s="60"/>
      <c r="X53" s="86"/>
      <c r="Y53" s="45"/>
      <c r="AA53" s="62"/>
      <c r="AB53" s="105"/>
      <c r="AC53" s="105"/>
      <c r="AD53" s="67"/>
      <c r="AE53" s="92"/>
      <c r="AF53" s="67"/>
      <c r="AG53" s="90"/>
      <c r="AH53" s="45"/>
      <c r="AI53" s="90"/>
      <c r="AJ53" s="45"/>
    </row>
    <row r="54" spans="1:36" s="87" customFormat="1" x14ac:dyDescent="0.2">
      <c r="A54" s="55"/>
      <c r="B54" s="55"/>
      <c r="C54" s="67"/>
      <c r="D54" s="86"/>
      <c r="E54" s="86"/>
      <c r="F54" s="86"/>
      <c r="G54" s="86"/>
      <c r="H54" s="136"/>
      <c r="I54" s="86"/>
      <c r="J54" s="85"/>
      <c r="K54" s="56"/>
      <c r="L54" s="46"/>
      <c r="M54" s="47"/>
      <c r="N54" s="58"/>
      <c r="O54" s="45"/>
      <c r="P54" s="58"/>
      <c r="Q54" s="92"/>
      <c r="R54" s="45"/>
      <c r="S54" s="60"/>
      <c r="T54" s="45"/>
      <c r="U54" s="53"/>
      <c r="V54" s="48" t="s">
        <v>151</v>
      </c>
      <c r="W54" s="60"/>
      <c r="X54" s="104"/>
      <c r="Y54" s="45">
        <f>ROUND((Y48+Y50)*X54,0)</f>
        <v>0</v>
      </c>
      <c r="AA54" s="62"/>
      <c r="AB54" s="105"/>
      <c r="AC54" s="105"/>
      <c r="AD54" s="67"/>
      <c r="AE54" s="92"/>
      <c r="AF54" s="67"/>
      <c r="AG54" s="90"/>
      <c r="AH54" s="45"/>
      <c r="AI54" s="90"/>
      <c r="AJ54" s="45"/>
    </row>
    <row r="55" spans="1:36" s="87" customFormat="1" x14ac:dyDescent="0.2">
      <c r="A55" s="55"/>
      <c r="B55" s="55"/>
      <c r="C55" s="67"/>
      <c r="D55" s="86"/>
      <c r="E55" s="86"/>
      <c r="F55" s="86"/>
      <c r="G55" s="86"/>
      <c r="H55" s="136"/>
      <c r="I55" s="86"/>
      <c r="J55" s="85"/>
      <c r="K55" s="56"/>
      <c r="L55" s="46"/>
      <c r="M55" s="47"/>
      <c r="N55" s="58"/>
      <c r="O55" s="45"/>
      <c r="P55" s="58"/>
      <c r="Q55" s="92"/>
      <c r="R55" s="45"/>
      <c r="S55" s="60"/>
      <c r="T55" s="45"/>
      <c r="U55" s="53"/>
      <c r="V55" s="48"/>
      <c r="W55" s="60"/>
      <c r="X55" s="86"/>
      <c r="Y55" s="45"/>
      <c r="AA55" s="62"/>
      <c r="AB55" s="105"/>
      <c r="AC55" s="105"/>
      <c r="AD55" s="67"/>
      <c r="AE55" s="92"/>
      <c r="AF55" s="67"/>
      <c r="AG55" s="90"/>
      <c r="AH55" s="45"/>
      <c r="AI55" s="90"/>
      <c r="AJ55" s="45"/>
    </row>
    <row r="56" spans="1:36" s="87" customFormat="1" x14ac:dyDescent="0.2">
      <c r="A56" s="55"/>
      <c r="B56" s="55"/>
      <c r="C56" s="67"/>
      <c r="D56" s="86"/>
      <c r="E56" s="86"/>
      <c r="F56" s="86"/>
      <c r="G56" s="86"/>
      <c r="H56" s="136"/>
      <c r="I56" s="86"/>
      <c r="J56" s="85"/>
      <c r="K56" s="56"/>
      <c r="L56" s="46"/>
      <c r="M56" s="47"/>
      <c r="N56" s="58"/>
      <c r="O56" s="45"/>
      <c r="P56" s="58"/>
      <c r="Q56" s="92"/>
      <c r="R56" s="45"/>
      <c r="S56" s="60"/>
      <c r="T56" s="45"/>
      <c r="U56" s="53"/>
      <c r="V56" s="45" t="s">
        <v>90</v>
      </c>
      <c r="W56" s="60"/>
      <c r="X56" s="86"/>
      <c r="Y56" s="49"/>
      <c r="AA56" s="62"/>
      <c r="AB56" s="105"/>
      <c r="AC56" s="105"/>
      <c r="AD56" s="67"/>
      <c r="AE56" s="92"/>
      <c r="AF56" s="67"/>
      <c r="AG56" s="90"/>
      <c r="AH56" s="45"/>
      <c r="AI56" s="90"/>
      <c r="AJ56" s="45"/>
    </row>
    <row r="57" spans="1:36" s="87" customFormat="1" x14ac:dyDescent="0.2">
      <c r="A57" s="55"/>
      <c r="B57" s="55"/>
      <c r="C57" s="67"/>
      <c r="D57" s="86"/>
      <c r="E57" s="86"/>
      <c r="F57" s="86"/>
      <c r="G57" s="86"/>
      <c r="H57" s="136"/>
      <c r="I57" s="86"/>
      <c r="J57" s="85"/>
      <c r="K57" s="56"/>
      <c r="L57" s="46"/>
      <c r="M57" s="47"/>
      <c r="N57" s="58"/>
      <c r="O57" s="45"/>
      <c r="P57" s="58"/>
      <c r="Q57" s="92"/>
      <c r="R57" s="45"/>
      <c r="S57" s="60"/>
      <c r="T57" s="45"/>
      <c r="U57" s="53"/>
      <c r="V57" s="67"/>
      <c r="W57" s="60"/>
      <c r="X57" s="86"/>
      <c r="Y57" s="45"/>
      <c r="AA57" s="62"/>
      <c r="AB57" s="105"/>
      <c r="AC57" s="105"/>
      <c r="AD57" s="67"/>
      <c r="AE57" s="92"/>
      <c r="AF57" s="67"/>
      <c r="AG57" s="90"/>
      <c r="AH57" s="45"/>
      <c r="AI57" s="90"/>
      <c r="AJ57" s="45"/>
    </row>
    <row r="58" spans="1:36" s="87" customFormat="1" x14ac:dyDescent="0.2">
      <c r="A58" s="55"/>
      <c r="B58" s="55"/>
      <c r="C58" s="67"/>
      <c r="D58" s="86"/>
      <c r="E58" s="86"/>
      <c r="F58" s="86"/>
      <c r="G58" s="86"/>
      <c r="H58" s="136"/>
      <c r="I58" s="86"/>
      <c r="J58" s="85"/>
      <c r="K58" s="56"/>
      <c r="L58" s="46"/>
      <c r="M58" s="47"/>
      <c r="N58" s="58"/>
      <c r="O58" s="45"/>
      <c r="P58" s="58"/>
      <c r="Q58" s="92"/>
      <c r="R58" s="45"/>
      <c r="S58" s="60"/>
      <c r="T58" s="45"/>
      <c r="U58" s="53"/>
      <c r="V58" s="45" t="s">
        <v>35</v>
      </c>
      <c r="W58" s="60"/>
      <c r="X58" s="86"/>
      <c r="Y58" s="49">
        <f>Y48+Y50+Y52+Y54+Y56</f>
        <v>0</v>
      </c>
      <c r="AA58" s="62"/>
      <c r="AB58" s="105"/>
      <c r="AC58" s="105"/>
      <c r="AD58" s="67"/>
      <c r="AE58" s="92"/>
      <c r="AF58" s="67"/>
      <c r="AG58" s="90"/>
      <c r="AH58" s="45"/>
      <c r="AI58" s="90"/>
      <c r="AJ58" s="45"/>
    </row>
    <row r="59" spans="1:36" s="87" customFormat="1" x14ac:dyDescent="0.2">
      <c r="A59" s="55"/>
      <c r="B59" s="55"/>
      <c r="C59" s="67"/>
      <c r="D59" s="86"/>
      <c r="E59" s="86"/>
      <c r="F59" s="86"/>
      <c r="G59" s="86"/>
      <c r="H59" s="136"/>
      <c r="I59" s="86"/>
      <c r="J59" s="85"/>
      <c r="K59" s="56"/>
      <c r="L59" s="46"/>
      <c r="M59" s="47"/>
      <c r="N59" s="58"/>
      <c r="O59" s="45"/>
      <c r="P59" s="58"/>
      <c r="Q59" s="92"/>
      <c r="R59" s="45"/>
      <c r="S59" s="60"/>
      <c r="T59" s="45"/>
      <c r="U59" s="53"/>
      <c r="V59" s="67"/>
      <c r="W59" s="60"/>
      <c r="X59" s="86"/>
      <c r="Y59" s="45"/>
      <c r="AA59" s="62"/>
      <c r="AB59" s="105"/>
      <c r="AC59" s="105"/>
      <c r="AD59" s="67"/>
      <c r="AE59" s="92"/>
      <c r="AF59" s="67"/>
      <c r="AG59" s="90"/>
      <c r="AH59" s="45"/>
      <c r="AI59" s="90"/>
      <c r="AJ59" s="45"/>
    </row>
    <row r="60" spans="1:36" s="87" customFormat="1" x14ac:dyDescent="0.2">
      <c r="A60" s="55"/>
      <c r="B60" s="55"/>
      <c r="C60" s="67"/>
      <c r="D60" s="86"/>
      <c r="E60" s="86"/>
      <c r="F60" s="86"/>
      <c r="G60" s="86"/>
      <c r="H60" s="136"/>
      <c r="I60" s="86"/>
      <c r="J60" s="85"/>
      <c r="K60" s="56"/>
      <c r="L60" s="46"/>
      <c r="M60" s="47"/>
      <c r="N60" s="58"/>
      <c r="O60" s="45"/>
      <c r="P60" s="58"/>
      <c r="Q60" s="92"/>
      <c r="R60" s="45"/>
      <c r="S60" s="60"/>
      <c r="T60" s="45"/>
      <c r="U60" s="53"/>
      <c r="V60" s="48"/>
      <c r="W60" s="60"/>
      <c r="X60" s="86"/>
      <c r="Y60" s="45"/>
      <c r="AA60" s="62"/>
      <c r="AB60" s="105"/>
      <c r="AC60" s="105"/>
      <c r="AD60" s="67"/>
      <c r="AE60" s="92"/>
      <c r="AF60" s="67"/>
      <c r="AG60" s="90"/>
      <c r="AH60" s="45"/>
      <c r="AI60" s="90"/>
      <c r="AJ60" s="45"/>
    </row>
    <row r="61" spans="1:36" s="60" customFormat="1" x14ac:dyDescent="0.2">
      <c r="A61" s="55"/>
      <c r="B61" s="55"/>
      <c r="C61" s="67"/>
      <c r="D61" s="86"/>
      <c r="E61" s="86"/>
      <c r="F61" s="86"/>
      <c r="G61" s="86"/>
      <c r="H61" s="136"/>
      <c r="I61" s="86"/>
      <c r="J61" s="85"/>
      <c r="K61" s="56"/>
      <c r="L61" s="46"/>
      <c r="M61" s="47"/>
      <c r="N61" s="58"/>
      <c r="O61" s="45"/>
      <c r="P61" s="58"/>
      <c r="Q61" s="92"/>
      <c r="R61" s="45"/>
      <c r="T61" s="45"/>
      <c r="U61" s="53"/>
      <c r="V61" s="67"/>
      <c r="X61" s="86"/>
      <c r="Y61" s="45"/>
      <c r="Z61" s="87"/>
      <c r="AA61" s="62"/>
      <c r="AB61" s="105"/>
      <c r="AC61" s="105"/>
      <c r="AD61" s="67"/>
      <c r="AE61" s="92"/>
      <c r="AF61" s="67"/>
      <c r="AG61" s="90"/>
      <c r="AH61" s="45"/>
      <c r="AI61" s="90"/>
      <c r="AJ61" s="45"/>
    </row>
    <row r="66" spans="1:36" s="60" customFormat="1" x14ac:dyDescent="0.2">
      <c r="A66" s="55"/>
      <c r="B66" s="55"/>
      <c r="C66" s="2" t="s">
        <v>42</v>
      </c>
      <c r="D66" s="86"/>
      <c r="E66" s="86"/>
      <c r="F66" s="86"/>
      <c r="G66" s="86"/>
      <c r="H66" s="136"/>
      <c r="I66" s="86"/>
      <c r="J66" s="134"/>
      <c r="K66" s="56"/>
      <c r="L66" s="46"/>
      <c r="M66" s="47"/>
      <c r="N66" s="58"/>
      <c r="O66" s="45"/>
      <c r="P66" s="58"/>
      <c r="Q66" s="92"/>
      <c r="R66" s="45"/>
      <c r="T66" s="45"/>
      <c r="U66" s="53"/>
      <c r="V66" s="45"/>
      <c r="X66" s="86"/>
      <c r="Y66" s="45"/>
      <c r="Z66" s="87"/>
      <c r="AA66" s="62"/>
      <c r="AB66" s="105"/>
      <c r="AC66" s="105"/>
      <c r="AD66" s="67"/>
      <c r="AE66" s="92"/>
      <c r="AF66" s="67"/>
      <c r="AG66" s="90"/>
      <c r="AH66" s="45"/>
      <c r="AI66" s="90"/>
      <c r="AJ66" s="45"/>
    </row>
    <row r="67" spans="1:36" s="60" customFormat="1" x14ac:dyDescent="0.2">
      <c r="A67" s="55"/>
      <c r="B67" s="55"/>
      <c r="C67" s="2" t="s">
        <v>27</v>
      </c>
      <c r="D67" s="86"/>
      <c r="E67" s="86"/>
      <c r="F67" s="86"/>
      <c r="G67" s="86"/>
      <c r="H67" s="136"/>
      <c r="I67" s="86"/>
      <c r="J67" s="135"/>
      <c r="K67" s="56"/>
      <c r="L67" s="46"/>
      <c r="M67" s="47"/>
      <c r="N67" s="58"/>
      <c r="O67" s="45"/>
      <c r="P67" s="58"/>
      <c r="Q67" s="92"/>
      <c r="R67" s="45"/>
      <c r="T67" s="45"/>
      <c r="U67" s="53"/>
      <c r="V67" s="45"/>
      <c r="X67" s="86"/>
      <c r="Y67" s="45"/>
      <c r="Z67" s="87"/>
      <c r="AA67" s="62"/>
      <c r="AB67" s="105"/>
      <c r="AC67" s="105"/>
      <c r="AD67" s="67"/>
      <c r="AE67" s="92"/>
      <c r="AF67" s="67"/>
      <c r="AG67" s="90"/>
      <c r="AH67" s="45"/>
      <c r="AI67" s="90"/>
      <c r="AJ67" s="45"/>
    </row>
    <row r="68" spans="1:36" s="60" customFormat="1" x14ac:dyDescent="0.2">
      <c r="A68" s="55"/>
      <c r="B68" s="55"/>
      <c r="C68" s="2" t="s">
        <v>28</v>
      </c>
      <c r="D68" s="86"/>
      <c r="E68" s="86"/>
      <c r="F68" s="86"/>
      <c r="G68" s="86"/>
      <c r="H68" s="136"/>
      <c r="I68" s="86"/>
      <c r="J68" s="134">
        <f>SUM(J66:J67)</f>
        <v>0</v>
      </c>
      <c r="K68" s="56"/>
      <c r="L68" s="46"/>
      <c r="M68" s="47"/>
      <c r="N68" s="58"/>
      <c r="O68" s="45"/>
      <c r="P68" s="58"/>
      <c r="Q68" s="92"/>
      <c r="R68" s="45"/>
      <c r="T68" s="45"/>
      <c r="U68" s="53"/>
      <c r="V68" s="45"/>
      <c r="X68" s="86"/>
      <c r="Y68" s="45"/>
      <c r="Z68" s="87"/>
      <c r="AA68" s="62"/>
      <c r="AB68" s="105"/>
      <c r="AC68" s="105"/>
      <c r="AD68" s="67"/>
      <c r="AE68" s="92"/>
      <c r="AF68" s="67"/>
      <c r="AG68" s="90"/>
      <c r="AH68" s="45"/>
      <c r="AI68" s="90"/>
      <c r="AJ68" s="45"/>
    </row>
    <row r="69" spans="1:36" s="60" customFormat="1" x14ac:dyDescent="0.2">
      <c r="A69" s="55"/>
      <c r="B69" s="55"/>
      <c r="C69" s="67"/>
      <c r="D69" s="86"/>
      <c r="E69" s="86"/>
      <c r="F69" s="86"/>
      <c r="G69" s="86"/>
      <c r="H69" s="136"/>
      <c r="I69" s="86"/>
      <c r="J69" s="45"/>
      <c r="K69" s="56"/>
      <c r="L69" s="46"/>
      <c r="M69" s="47"/>
      <c r="N69" s="58"/>
      <c r="O69" s="45"/>
      <c r="P69" s="58"/>
      <c r="Q69" s="92"/>
      <c r="R69" s="45"/>
      <c r="T69" s="45"/>
      <c r="U69" s="53"/>
      <c r="V69" s="45"/>
      <c r="X69" s="86"/>
      <c r="Y69" s="45"/>
      <c r="Z69" s="87"/>
      <c r="AA69" s="62"/>
      <c r="AB69" s="105"/>
      <c r="AC69" s="105"/>
      <c r="AD69" s="67"/>
      <c r="AE69" s="92"/>
      <c r="AF69" s="67"/>
      <c r="AG69" s="90"/>
      <c r="AH69" s="45"/>
      <c r="AI69" s="90"/>
      <c r="AJ69" s="45"/>
    </row>
    <row r="70" spans="1:36" s="60" customFormat="1" x14ac:dyDescent="0.2">
      <c r="A70" s="55"/>
      <c r="B70" s="55"/>
      <c r="C70" s="67"/>
      <c r="D70" s="86"/>
      <c r="E70" s="86"/>
      <c r="F70" s="86"/>
      <c r="G70" s="86"/>
      <c r="H70" s="136"/>
      <c r="I70" s="86"/>
      <c r="J70" s="45"/>
      <c r="K70" s="56"/>
      <c r="L70" s="46"/>
      <c r="M70" s="47"/>
      <c r="N70" s="58"/>
      <c r="O70" s="45"/>
      <c r="P70" s="58"/>
      <c r="Q70" s="92"/>
      <c r="R70" s="45"/>
      <c r="T70" s="45"/>
      <c r="U70" s="53"/>
      <c r="V70" s="45"/>
      <c r="X70" s="86"/>
      <c r="Y70" s="45"/>
      <c r="Z70" s="87"/>
      <c r="AA70" s="62"/>
      <c r="AB70" s="105"/>
      <c r="AC70" s="105"/>
      <c r="AD70" s="67"/>
      <c r="AE70" s="92"/>
      <c r="AF70" s="67"/>
      <c r="AG70" s="90"/>
      <c r="AH70" s="45"/>
      <c r="AI70" s="90"/>
      <c r="AJ70" s="45"/>
    </row>
    <row r="71" spans="1:36" s="60" customFormat="1" x14ac:dyDescent="0.2">
      <c r="A71" s="55"/>
      <c r="B71" s="55"/>
      <c r="C71" s="2" t="s">
        <v>24</v>
      </c>
      <c r="D71" s="86"/>
      <c r="E71" s="86"/>
      <c r="F71" s="86"/>
      <c r="G71" s="86"/>
      <c r="H71" s="136"/>
      <c r="I71" s="86"/>
      <c r="J71" s="134"/>
      <c r="K71" s="56"/>
      <c r="L71" s="46"/>
      <c r="M71" s="47"/>
      <c r="N71" s="58"/>
      <c r="O71" s="45"/>
      <c r="P71" s="58"/>
      <c r="Q71" s="92"/>
      <c r="R71" s="45"/>
      <c r="T71" s="45"/>
      <c r="U71" s="53"/>
      <c r="V71" s="45"/>
      <c r="X71" s="86"/>
      <c r="Y71" s="45"/>
      <c r="Z71" s="87"/>
      <c r="AA71" s="62"/>
      <c r="AB71" s="105"/>
      <c r="AC71" s="105"/>
      <c r="AD71" s="67"/>
      <c r="AE71" s="92"/>
      <c r="AF71" s="67"/>
      <c r="AG71" s="90"/>
      <c r="AH71" s="45"/>
      <c r="AI71" s="90"/>
      <c r="AJ71" s="45"/>
    </row>
    <row r="72" spans="1:36" s="60" customFormat="1" x14ac:dyDescent="0.2">
      <c r="A72" s="55"/>
      <c r="B72" s="55"/>
      <c r="C72" s="2" t="s">
        <v>43</v>
      </c>
      <c r="D72" s="86"/>
      <c r="E72" s="86"/>
      <c r="F72" s="86"/>
      <c r="G72" s="86"/>
      <c r="H72" s="136"/>
      <c r="I72" s="86"/>
      <c r="J72" s="134"/>
      <c r="K72" s="56"/>
      <c r="L72" s="46"/>
      <c r="M72" s="47"/>
      <c r="N72" s="58"/>
      <c r="O72" s="45"/>
      <c r="P72" s="58"/>
      <c r="Q72" s="92"/>
      <c r="R72" s="45"/>
      <c r="T72" s="45"/>
      <c r="U72" s="53"/>
      <c r="V72" s="45"/>
      <c r="X72" s="86"/>
      <c r="Y72" s="45"/>
      <c r="Z72" s="87"/>
      <c r="AA72" s="62"/>
      <c r="AB72" s="105"/>
      <c r="AC72" s="105"/>
      <c r="AD72" s="67"/>
      <c r="AE72" s="92"/>
      <c r="AF72" s="67"/>
      <c r="AG72" s="90"/>
      <c r="AH72" s="45"/>
      <c r="AI72" s="90"/>
      <c r="AJ72" s="45"/>
    </row>
    <row r="73" spans="1:36" s="60" customFormat="1" x14ac:dyDescent="0.2">
      <c r="A73" s="55"/>
      <c r="B73" s="55"/>
      <c r="C73" s="2" t="s">
        <v>29</v>
      </c>
      <c r="D73" s="86"/>
      <c r="E73" s="86"/>
      <c r="F73" s="86"/>
      <c r="G73" s="86"/>
      <c r="H73" s="136"/>
      <c r="I73" s="86"/>
      <c r="J73" s="135">
        <f>J68</f>
        <v>0</v>
      </c>
      <c r="K73" s="56"/>
      <c r="L73" s="46"/>
      <c r="M73" s="47"/>
      <c r="N73" s="58"/>
      <c r="O73" s="45"/>
      <c r="P73" s="58"/>
      <c r="Q73" s="92"/>
      <c r="R73" s="45"/>
      <c r="T73" s="45"/>
      <c r="U73" s="53"/>
      <c r="V73" s="45"/>
      <c r="X73" s="86"/>
      <c r="Y73" s="45"/>
      <c r="Z73" s="87"/>
      <c r="AA73" s="62"/>
      <c r="AB73" s="105"/>
      <c r="AC73" s="105"/>
      <c r="AD73" s="67"/>
      <c r="AE73" s="92"/>
      <c r="AF73" s="67"/>
      <c r="AG73" s="90"/>
      <c r="AH73" s="45"/>
      <c r="AI73" s="90"/>
      <c r="AJ73" s="45"/>
    </row>
    <row r="74" spans="1:36" s="60" customFormat="1" x14ac:dyDescent="0.2">
      <c r="A74" s="55"/>
      <c r="B74" s="55"/>
      <c r="C74" s="2" t="s">
        <v>30</v>
      </c>
      <c r="D74" s="86"/>
      <c r="E74" s="86"/>
      <c r="F74" s="86"/>
      <c r="G74" s="86"/>
      <c r="H74" s="136"/>
      <c r="I74" s="86"/>
      <c r="J74" s="134">
        <f>J71-J72-J73</f>
        <v>0</v>
      </c>
      <c r="K74" s="56"/>
      <c r="L74" s="46"/>
      <c r="M74" s="47"/>
      <c r="N74" s="58"/>
      <c r="O74" s="45"/>
      <c r="P74" s="58"/>
      <c r="Q74" s="92"/>
      <c r="R74" s="45"/>
      <c r="T74" s="45"/>
      <c r="U74" s="53"/>
      <c r="V74" s="45"/>
      <c r="X74" s="86"/>
      <c r="Y74" s="45"/>
      <c r="Z74" s="87"/>
      <c r="AA74" s="62"/>
      <c r="AB74" s="105"/>
      <c r="AC74" s="105"/>
      <c r="AD74" s="67"/>
      <c r="AE74" s="92"/>
      <c r="AF74" s="67"/>
      <c r="AG74" s="90"/>
      <c r="AH74" s="45"/>
      <c r="AI74" s="90"/>
      <c r="AJ74" s="45"/>
    </row>
  </sheetData>
  <printOptions gridLines="1"/>
  <pageMargins left="0.23" right="0.17" top="0.75" bottom="0.5" header="0.32" footer="0.25"/>
  <pageSetup paperSize="17" scale="73" fitToHeight="0" orientation="landscape" r:id="rId1"/>
  <headerFooter alignWithMargins="0">
    <oddHeader>&amp;L&amp;G
NAME:&amp;C
ESTIMATE NO.&amp;R
REV NO.___ 
ESTIMATE DATE:</oddHeader>
    <oddFooter>&amp;L
&amp;Z&amp;F&amp;C&amp;P of &amp;N &amp;R
Revised: 5/24/18
Reviewed: 9/10/20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tabColor theme="9" tint="0.59999389629810485"/>
    <pageSetUpPr fitToPage="1"/>
  </sheetPr>
  <dimension ref="A1:AJ140"/>
  <sheetViews>
    <sheetView zoomScaleNormal="100" workbookViewId="0">
      <pane ySplit="3" topLeftCell="A4" activePane="bottomLeft" state="frozen"/>
      <selection activeCell="J16" sqref="J16"/>
      <selection pane="bottomLeft" activeCell="G11" sqref="G11"/>
    </sheetView>
  </sheetViews>
  <sheetFormatPr defaultColWidth="9.140625" defaultRowHeight="12.75" x14ac:dyDescent="0.2"/>
  <cols>
    <col min="1" max="1" width="23.140625" style="67" customWidth="1"/>
    <col min="2" max="2" width="12.5703125" style="55" customWidth="1"/>
    <col min="3" max="3" width="53.5703125" style="67" customWidth="1"/>
    <col min="4" max="4" width="11.7109375" style="87" customWidth="1"/>
    <col min="5" max="5" width="11.28515625" style="86" customWidth="1"/>
    <col min="6" max="6" width="10.5703125" style="86" customWidth="1"/>
    <col min="7" max="7" width="11.42578125" style="86" customWidth="1"/>
    <col min="8" max="8" width="8.7109375" style="136" customWidth="1"/>
    <col min="9" max="9" width="9.7109375" style="86" customWidth="1"/>
    <col min="10" max="10" width="11.28515625" style="45" customWidth="1"/>
    <col min="11" max="11" width="6.85546875" style="56" customWidth="1"/>
    <col min="12" max="12" width="11.7109375" style="46" customWidth="1"/>
    <col min="13" max="13" width="11.85546875" style="47" customWidth="1"/>
    <col min="14" max="14" width="2.28515625" style="58" customWidth="1"/>
    <col min="15" max="15" width="13.140625" style="45" customWidth="1"/>
    <col min="16" max="16" width="2.28515625" style="58" customWidth="1"/>
    <col min="17" max="17" width="12.42578125" style="92" customWidth="1"/>
    <col min="18" max="18" width="13.5703125" style="45" customWidth="1"/>
    <col min="19" max="19" width="2.28515625" style="60" customWidth="1"/>
    <col min="20" max="20" width="14.5703125" style="45" customWidth="1"/>
    <col min="21" max="21" width="10.42578125" style="53" customWidth="1"/>
    <col min="22" max="22" width="9.5703125" style="45" customWidth="1"/>
    <col min="23" max="23" width="2.28515625" style="60" customWidth="1"/>
    <col min="24" max="24" width="7.42578125" style="86" customWidth="1"/>
    <col min="25" max="25" width="16.42578125" style="45" customWidth="1"/>
    <col min="26" max="26" width="6.85546875" style="87" customWidth="1"/>
    <col min="27" max="27" width="2.28515625" style="62" customWidth="1"/>
    <col min="28" max="28" width="16.28515625" style="105" hidden="1" customWidth="1"/>
    <col min="29" max="29" width="14.5703125" style="105" hidden="1" customWidth="1"/>
    <col min="30" max="30" width="14.5703125" style="67" hidden="1" customWidth="1"/>
    <col min="31" max="31" width="12.5703125" style="92" hidden="1" customWidth="1"/>
    <col min="32" max="32" width="14.5703125" style="67" hidden="1" customWidth="1"/>
    <col min="33" max="33" width="14.42578125" style="90" hidden="1" customWidth="1"/>
    <col min="34" max="34" width="14.42578125" style="45" hidden="1" customWidth="1"/>
    <col min="35" max="35" width="16" style="90" hidden="1" customWidth="1"/>
    <col min="36" max="36" width="14.42578125" style="45" hidden="1" customWidth="1"/>
    <col min="37" max="16384" width="9.140625" style="67"/>
  </cols>
  <sheetData>
    <row r="1" spans="1:36" x14ac:dyDescent="0.2">
      <c r="D1" s="102"/>
      <c r="E1" s="101"/>
      <c r="F1" s="101"/>
      <c r="Y1" s="87" t="s">
        <v>31</v>
      </c>
      <c r="Z1" s="87" t="s">
        <v>38</v>
      </c>
    </row>
    <row r="2" spans="1:36" x14ac:dyDescent="0.2">
      <c r="L2" s="43"/>
      <c r="O2" s="106">
        <v>75</v>
      </c>
      <c r="Q2" s="85"/>
      <c r="U2" s="90"/>
      <c r="X2" s="86" t="s">
        <v>41</v>
      </c>
      <c r="Y2" s="107">
        <f>$J140</f>
        <v>0</v>
      </c>
      <c r="Z2" s="87" t="s">
        <v>39</v>
      </c>
      <c r="AB2" s="107">
        <f>$J134</f>
        <v>0</v>
      </c>
    </row>
    <row r="3" spans="1:36" ht="30" customHeight="1" thickBot="1" x14ac:dyDescent="0.25">
      <c r="A3" s="82" t="s">
        <v>239</v>
      </c>
      <c r="B3" s="108" t="s">
        <v>182</v>
      </c>
      <c r="C3" s="109" t="s">
        <v>4</v>
      </c>
      <c r="D3" s="148" t="s">
        <v>152</v>
      </c>
      <c r="E3" s="109" t="s">
        <v>153</v>
      </c>
      <c r="F3" s="109" t="s">
        <v>154</v>
      </c>
      <c r="G3" s="109" t="s">
        <v>155</v>
      </c>
      <c r="H3" s="138" t="s">
        <v>156</v>
      </c>
      <c r="I3" s="137" t="s">
        <v>157</v>
      </c>
      <c r="J3" s="113" t="s">
        <v>5</v>
      </c>
      <c r="K3" s="109" t="s">
        <v>0</v>
      </c>
      <c r="L3" s="111" t="s">
        <v>6</v>
      </c>
      <c r="M3" s="112" t="s">
        <v>7</v>
      </c>
      <c r="N3" s="59"/>
      <c r="O3" s="113" t="s">
        <v>21</v>
      </c>
      <c r="P3" s="59"/>
      <c r="Q3" s="110" t="s">
        <v>8</v>
      </c>
      <c r="R3" s="113" t="s">
        <v>9</v>
      </c>
      <c r="S3" s="61"/>
      <c r="T3" s="113" t="s">
        <v>10</v>
      </c>
      <c r="U3" s="68" t="s">
        <v>160</v>
      </c>
      <c r="V3" s="113" t="s">
        <v>161</v>
      </c>
      <c r="W3" s="61"/>
      <c r="X3" s="114" t="s">
        <v>37</v>
      </c>
      <c r="Y3" s="113" t="s">
        <v>23</v>
      </c>
      <c r="Z3" s="113" t="s">
        <v>40</v>
      </c>
      <c r="AA3" s="63"/>
      <c r="AB3" s="113" t="s">
        <v>22</v>
      </c>
      <c r="AC3" s="30" t="s">
        <v>24</v>
      </c>
      <c r="AD3" s="82" t="s">
        <v>25</v>
      </c>
      <c r="AE3" s="115" t="s">
        <v>26</v>
      </c>
      <c r="AF3" s="82" t="s">
        <v>83</v>
      </c>
      <c r="AG3" s="116" t="s">
        <v>12</v>
      </c>
      <c r="AH3" s="117" t="s">
        <v>13</v>
      </c>
      <c r="AI3" s="116" t="s">
        <v>14</v>
      </c>
      <c r="AJ3" s="117" t="s">
        <v>15</v>
      </c>
    </row>
    <row r="4" spans="1:36" ht="13.5" thickTop="1" x14ac:dyDescent="0.2">
      <c r="C4" s="121"/>
      <c r="J4" s="45">
        <f t="shared" ref="J4:J5" si="0">ROUNDUP(I4*H4*G4*F4*E4*D4,0)</f>
        <v>0</v>
      </c>
      <c r="M4" s="45">
        <f t="shared" ref="M4:M5" si="1">ROUND(J4*L4,0)</f>
        <v>0</v>
      </c>
      <c r="N4" s="58" t="str">
        <f t="shared" ref="N4:N103" si="2">IF(L4&gt;0,IF(ROUND(J4*L4,0)&lt;&gt;M4,"E",""),"")</f>
        <v/>
      </c>
      <c r="O4" s="45">
        <f t="shared" ref="O4:O5" si="3">ROUND($O$2*M4,0)</f>
        <v>0</v>
      </c>
      <c r="P4" s="58" t="str">
        <f t="shared" ref="P4:P103" si="4">IF(ROUND(M4*O$2,0)&lt;&gt;O4,"E","")</f>
        <v/>
      </c>
      <c r="R4" s="45">
        <f t="shared" ref="R4:R5" si="5">ROUND(J4*Q4,0)</f>
        <v>0</v>
      </c>
      <c r="S4" s="60" t="str">
        <f t="shared" ref="S4:S9" si="6">IF(Q4&gt;0,IF(ROUND(J4*Q4,0)&lt;&gt;R4,"E",""),"")</f>
        <v/>
      </c>
      <c r="V4" s="45">
        <f t="shared" ref="V4:V5" si="7">ROUND(J4*U4,0)</f>
        <v>0</v>
      </c>
      <c r="W4" s="60" t="str">
        <f t="shared" ref="W4:W103" si="8">IF(U4&gt;0,IF(ROUND(J4*U4,0)&lt;&gt;V4,"E",""),"")</f>
        <v/>
      </c>
      <c r="Y4" s="45">
        <f t="shared" ref="Y4:Y5" si="9">ROUND(SUM(O4+R4+T4+V4,0),2)</f>
        <v>0</v>
      </c>
      <c r="AA4" s="64" t="str">
        <f t="shared" ref="AA4:AA103" si="10">IF(ROUND(O4+R4+T4+V4,2)&lt;&gt;Y4,"E","")</f>
        <v/>
      </c>
      <c r="AB4" s="45">
        <f>IF($Y$2&gt;0,((Y4/$Y$2)*$AB$2),0)</f>
        <v>0</v>
      </c>
      <c r="AC4" s="45">
        <f t="shared" ref="AC4:AC103" si="11">Y4+AB4</f>
        <v>0</v>
      </c>
      <c r="AD4" s="85">
        <f t="shared" ref="AD4:AD103" si="12">J4</f>
        <v>0</v>
      </c>
      <c r="AE4" s="85">
        <f t="shared" ref="AE4:AE103" si="13">IF(AD4&gt;0,AC4/AD4,0)</f>
        <v>0</v>
      </c>
      <c r="AF4" s="48"/>
      <c r="AH4" s="45">
        <f t="shared" ref="AH4:AH103" si="14">ROUND(J4*AG4,0)</f>
        <v>0</v>
      </c>
      <c r="AJ4" s="45">
        <f t="shared" ref="AJ4:AJ103" si="15">ROUND(AH4*AI4*0.01,0)</f>
        <v>0</v>
      </c>
    </row>
    <row r="5" spans="1:36" x14ac:dyDescent="0.2">
      <c r="C5" s="121"/>
      <c r="J5" s="45">
        <f t="shared" si="0"/>
        <v>0</v>
      </c>
      <c r="M5" s="45">
        <f t="shared" si="1"/>
        <v>0</v>
      </c>
      <c r="N5" s="58" t="str">
        <f t="shared" si="2"/>
        <v/>
      </c>
      <c r="O5" s="45">
        <f t="shared" si="3"/>
        <v>0</v>
      </c>
      <c r="P5" s="58" t="str">
        <f t="shared" si="4"/>
        <v/>
      </c>
      <c r="R5" s="45">
        <f t="shared" si="5"/>
        <v>0</v>
      </c>
      <c r="S5" s="60" t="str">
        <f t="shared" si="6"/>
        <v/>
      </c>
      <c r="V5" s="45">
        <f t="shared" si="7"/>
        <v>0</v>
      </c>
      <c r="W5" s="60" t="str">
        <f t="shared" si="8"/>
        <v/>
      </c>
      <c r="Y5" s="45">
        <f t="shared" si="9"/>
        <v>0</v>
      </c>
      <c r="AA5" s="64" t="str">
        <f t="shared" si="10"/>
        <v/>
      </c>
      <c r="AB5" s="45">
        <f>IF($Y$2&gt;0,((Y5/$Y$2)*$AB$2),0)</f>
        <v>0</v>
      </c>
      <c r="AC5" s="45">
        <f t="shared" si="11"/>
        <v>0</v>
      </c>
      <c r="AD5" s="85">
        <f t="shared" si="12"/>
        <v>0</v>
      </c>
      <c r="AE5" s="85">
        <f t="shared" si="13"/>
        <v>0</v>
      </c>
      <c r="AF5" s="48"/>
      <c r="AH5" s="45">
        <f t="shared" si="14"/>
        <v>0</v>
      </c>
      <c r="AJ5" s="45">
        <f t="shared" si="15"/>
        <v>0</v>
      </c>
    </row>
    <row r="6" spans="1:36" s="174" customFormat="1" ht="15" x14ac:dyDescent="0.25">
      <c r="B6" s="175"/>
      <c r="C6" s="176" t="s">
        <v>417</v>
      </c>
      <c r="D6" s="177"/>
      <c r="E6" s="178"/>
      <c r="F6" s="178"/>
      <c r="G6" s="178"/>
      <c r="H6" s="179"/>
      <c r="I6" s="178"/>
      <c r="J6" s="180"/>
      <c r="K6" s="181"/>
      <c r="L6" s="182"/>
      <c r="M6" s="180"/>
      <c r="N6" s="183"/>
      <c r="O6" s="180"/>
      <c r="P6" s="183"/>
      <c r="Q6" s="184"/>
      <c r="R6" s="180"/>
      <c r="S6" s="185"/>
      <c r="T6" s="180"/>
      <c r="U6" s="186"/>
      <c r="V6" s="180"/>
      <c r="W6" s="185"/>
      <c r="X6" s="178"/>
      <c r="Y6" s="180"/>
      <c r="Z6" s="177"/>
      <c r="AA6" s="187"/>
      <c r="AB6" s="180"/>
      <c r="AC6" s="180"/>
      <c r="AD6" s="188"/>
      <c r="AE6" s="188"/>
      <c r="AF6" s="189"/>
      <c r="AG6" s="190"/>
      <c r="AH6" s="180"/>
      <c r="AI6" s="190"/>
      <c r="AJ6" s="180"/>
    </row>
    <row r="7" spans="1:36" x14ac:dyDescent="0.2">
      <c r="C7" s="103"/>
      <c r="M7" s="57" t="s">
        <v>32</v>
      </c>
      <c r="N7" s="118" t="str">
        <f t="shared" si="2"/>
        <v/>
      </c>
      <c r="O7" s="57" t="s">
        <v>32</v>
      </c>
      <c r="P7" s="118" t="str">
        <f t="shared" si="4"/>
        <v/>
      </c>
      <c r="R7" s="57" t="s">
        <v>32</v>
      </c>
      <c r="S7" s="119" t="str">
        <f t="shared" si="6"/>
        <v/>
      </c>
      <c r="V7" s="57" t="s">
        <v>32</v>
      </c>
      <c r="W7" s="119" t="str">
        <f t="shared" si="8"/>
        <v/>
      </c>
      <c r="Y7" s="57" t="s">
        <v>32</v>
      </c>
      <c r="AA7" s="120" t="str">
        <f t="shared" si="10"/>
        <v/>
      </c>
      <c r="AB7" s="45">
        <f>IF($Y$2&gt;0,((Y7/$Y$2)*$AB$2),0)</f>
        <v>0</v>
      </c>
      <c r="AC7" s="45">
        <f t="shared" si="11"/>
        <v>0</v>
      </c>
      <c r="AD7" s="85">
        <f t="shared" si="12"/>
        <v>0</v>
      </c>
      <c r="AE7" s="85">
        <f t="shared" si="13"/>
        <v>0</v>
      </c>
      <c r="AF7" s="48"/>
      <c r="AH7" s="45">
        <f t="shared" si="14"/>
        <v>0</v>
      </c>
      <c r="AJ7" s="45">
        <f t="shared" si="15"/>
        <v>0</v>
      </c>
    </row>
    <row r="8" spans="1:36" x14ac:dyDescent="0.2">
      <c r="A8" s="67" t="s">
        <v>240</v>
      </c>
      <c r="B8" s="55" t="s">
        <v>412</v>
      </c>
      <c r="C8" s="121" t="s">
        <v>413</v>
      </c>
      <c r="D8" s="87">
        <v>400</v>
      </c>
      <c r="E8" s="86">
        <v>10</v>
      </c>
      <c r="F8" s="86">
        <v>1</v>
      </c>
      <c r="G8" s="86">
        <v>1</v>
      </c>
      <c r="H8" s="136">
        <v>1.05</v>
      </c>
      <c r="I8" s="86">
        <v>1</v>
      </c>
      <c r="J8" s="45">
        <f t="shared" ref="J8" si="16">ROUNDUP(I8*H8*G8*F8*E8*D8,0)</f>
        <v>4200</v>
      </c>
      <c r="K8" s="56" t="s">
        <v>72</v>
      </c>
      <c r="M8" s="45">
        <f t="shared" ref="M8" si="17">ROUND(J8*L8,0)</f>
        <v>0</v>
      </c>
      <c r="N8" s="58" t="str">
        <f t="shared" ref="N8" si="18">IF(L8&gt;0,IF(ROUND(J8*L8,0)&lt;&gt;M8,"E",""),"")</f>
        <v/>
      </c>
      <c r="O8" s="45">
        <f>ROUND($O$2*M8,0)</f>
        <v>0</v>
      </c>
      <c r="P8" s="58" t="str">
        <f t="shared" si="4"/>
        <v/>
      </c>
      <c r="R8" s="45">
        <f t="shared" ref="R8" si="19">ROUND(J8*Q8,0)</f>
        <v>0</v>
      </c>
      <c r="S8" s="60" t="str">
        <f t="shared" si="6"/>
        <v/>
      </c>
      <c r="V8" s="45">
        <f t="shared" ref="V8" si="20">ROUND(J8*U8,0)</f>
        <v>0</v>
      </c>
      <c r="W8" s="60" t="str">
        <f t="shared" ref="W8" si="21">IF(U8&gt;0,IF(ROUND(J8*U8,0)&lt;&gt;V8,"E",""),"")</f>
        <v/>
      </c>
      <c r="Y8" s="45">
        <f t="shared" ref="Y8" si="22">ROUND(SUM(O8+R8+T8+V8,0),2)</f>
        <v>0</v>
      </c>
      <c r="AA8" s="64" t="str">
        <f t="shared" ref="AA8" si="23">IF(ROUND(O8+R8+T8+V8,2)&lt;&gt;Y8,"E","")</f>
        <v/>
      </c>
      <c r="AB8" s="45">
        <f>IF($Y$2&gt;0,((Y8/$Y$2)*$AB$2),0)</f>
        <v>0</v>
      </c>
      <c r="AC8" s="45">
        <f t="shared" ref="AC8" si="24">Y8+AB8</f>
        <v>0</v>
      </c>
      <c r="AD8" s="85">
        <f t="shared" ref="AD8" si="25">J8</f>
        <v>4200</v>
      </c>
      <c r="AE8" s="85">
        <f t="shared" ref="AE8" si="26">IF(AD8&gt;0,AC8/AD8,0)</f>
        <v>0</v>
      </c>
      <c r="AF8" s="48"/>
      <c r="AH8" s="45">
        <f t="shared" ref="AH8" si="27">ROUND(J8*AG8,0)</f>
        <v>0</v>
      </c>
      <c r="AJ8" s="45">
        <f t="shared" ref="AJ8" si="28">ROUND(AH8*AI8*0.01,0)</f>
        <v>0</v>
      </c>
    </row>
    <row r="9" spans="1:36" x14ac:dyDescent="0.2">
      <c r="A9" s="67" t="s">
        <v>240</v>
      </c>
      <c r="B9" s="55" t="s">
        <v>412</v>
      </c>
      <c r="C9" s="121" t="s">
        <v>427</v>
      </c>
      <c r="D9" s="87">
        <v>10</v>
      </c>
      <c r="E9" s="86">
        <v>10</v>
      </c>
      <c r="F9" s="86">
        <v>1</v>
      </c>
      <c r="G9" s="86">
        <v>4</v>
      </c>
      <c r="H9" s="136">
        <v>1.05</v>
      </c>
      <c r="I9" s="86">
        <v>1</v>
      </c>
      <c r="J9" s="45">
        <f t="shared" ref="J9:J12" si="29">ROUNDUP(I9*H9*G9*F9*E9*D9,0)</f>
        <v>420</v>
      </c>
      <c r="K9" s="56" t="s">
        <v>72</v>
      </c>
      <c r="M9" s="45">
        <f t="shared" ref="M9:M12" si="30">ROUND(J9*L9,0)</f>
        <v>0</v>
      </c>
      <c r="N9" s="58" t="str">
        <f t="shared" si="2"/>
        <v/>
      </c>
      <c r="O9" s="45">
        <f>ROUND($O$2*M9,0)</f>
        <v>0</v>
      </c>
      <c r="P9" s="58" t="str">
        <f t="shared" si="4"/>
        <v/>
      </c>
      <c r="R9" s="45">
        <f t="shared" ref="R9:R12" si="31">ROUND(J9*Q9,0)</f>
        <v>0</v>
      </c>
      <c r="S9" s="60" t="str">
        <f t="shared" si="6"/>
        <v/>
      </c>
      <c r="V9" s="45">
        <f t="shared" ref="V9:V12" si="32">ROUND(J9*U9,0)</f>
        <v>0</v>
      </c>
      <c r="W9" s="60" t="str">
        <f t="shared" si="8"/>
        <v/>
      </c>
      <c r="Y9" s="45">
        <f t="shared" ref="Y9:Y12" si="33">ROUND(SUM(O9+R9+T9+V9,0),2)</f>
        <v>0</v>
      </c>
      <c r="AA9" s="64" t="str">
        <f t="shared" si="10"/>
        <v/>
      </c>
      <c r="AB9" s="45">
        <f>IF($Y$2&gt;0,((Y9/$Y$2)*$AB$2),0)</f>
        <v>0</v>
      </c>
      <c r="AC9" s="45">
        <f t="shared" si="11"/>
        <v>0</v>
      </c>
      <c r="AD9" s="85">
        <f t="shared" si="12"/>
        <v>420</v>
      </c>
      <c r="AE9" s="85">
        <f t="shared" si="13"/>
        <v>0</v>
      </c>
      <c r="AF9" s="48"/>
      <c r="AH9" s="45">
        <f t="shared" si="14"/>
        <v>0</v>
      </c>
      <c r="AJ9" s="45">
        <f t="shared" si="15"/>
        <v>0</v>
      </c>
    </row>
    <row r="10" spans="1:36" x14ac:dyDescent="0.2">
      <c r="A10" s="67" t="s">
        <v>240</v>
      </c>
      <c r="B10" s="55" t="s">
        <v>412</v>
      </c>
      <c r="C10" s="121" t="s">
        <v>783</v>
      </c>
      <c r="D10" s="87">
        <v>241</v>
      </c>
      <c r="E10" s="86">
        <v>10</v>
      </c>
      <c r="F10" s="86">
        <v>1</v>
      </c>
      <c r="G10" s="86">
        <v>4</v>
      </c>
      <c r="H10" s="136">
        <v>1.05</v>
      </c>
      <c r="I10" s="86">
        <v>1</v>
      </c>
      <c r="J10" s="45">
        <f t="shared" si="29"/>
        <v>10122</v>
      </c>
      <c r="K10" s="56" t="s">
        <v>72</v>
      </c>
      <c r="M10" s="45">
        <f t="shared" si="30"/>
        <v>0</v>
      </c>
      <c r="N10" s="58" t="str">
        <f t="shared" si="2"/>
        <v/>
      </c>
      <c r="O10" s="45">
        <f>ROUND($O$2*M10,0)</f>
        <v>0</v>
      </c>
      <c r="P10" s="58" t="str">
        <f t="shared" ref="P10:P12" si="34">IF(ROUND(M10*O$2,0)&lt;&gt;O10,"E","")</f>
        <v/>
      </c>
      <c r="R10" s="45">
        <f t="shared" si="31"/>
        <v>0</v>
      </c>
      <c r="S10" s="60" t="str">
        <f t="shared" ref="S10:S12" si="35">IF(Q10&gt;0,IF(ROUND(J10*Q10,0)&lt;&gt;R10,"E",""),"")</f>
        <v/>
      </c>
      <c r="V10" s="45">
        <f t="shared" si="32"/>
        <v>0</v>
      </c>
      <c r="W10" s="60" t="str">
        <f t="shared" si="8"/>
        <v/>
      </c>
      <c r="Y10" s="45">
        <f t="shared" si="33"/>
        <v>0</v>
      </c>
      <c r="AA10" s="64" t="str">
        <f t="shared" si="10"/>
        <v/>
      </c>
      <c r="AB10" s="45">
        <f>IF($Y$2&gt;0,((Y10/$Y$2)*$AB$2),0)</f>
        <v>0</v>
      </c>
      <c r="AC10" s="45">
        <f t="shared" si="11"/>
        <v>0</v>
      </c>
      <c r="AD10" s="85">
        <f t="shared" si="12"/>
        <v>10122</v>
      </c>
      <c r="AE10" s="85">
        <f t="shared" si="13"/>
        <v>0</v>
      </c>
      <c r="AF10" s="48"/>
      <c r="AH10" s="45">
        <f t="shared" si="14"/>
        <v>0</v>
      </c>
      <c r="AJ10" s="45">
        <f t="shared" si="15"/>
        <v>0</v>
      </c>
    </row>
    <row r="11" spans="1:36" x14ac:dyDescent="0.2">
      <c r="A11" s="67" t="s">
        <v>269</v>
      </c>
      <c r="B11" s="55" t="s">
        <v>436</v>
      </c>
      <c r="C11" s="121" t="s">
        <v>437</v>
      </c>
      <c r="D11" s="87">
        <v>8993</v>
      </c>
      <c r="E11" s="86">
        <v>1</v>
      </c>
      <c r="F11" s="86">
        <v>1</v>
      </c>
      <c r="G11" s="86">
        <v>1</v>
      </c>
      <c r="H11" s="136">
        <v>1.05</v>
      </c>
      <c r="I11" s="86">
        <v>1</v>
      </c>
      <c r="J11" s="45">
        <f t="shared" si="29"/>
        <v>9443</v>
      </c>
      <c r="K11" s="56" t="s">
        <v>72</v>
      </c>
      <c r="M11" s="45">
        <f t="shared" si="30"/>
        <v>0</v>
      </c>
      <c r="N11" s="123" t="str">
        <f t="shared" si="2"/>
        <v/>
      </c>
      <c r="O11" s="45">
        <f t="shared" ref="O11:O12" si="36">ROUND($O$2*M11,0)</f>
        <v>0</v>
      </c>
      <c r="P11" s="123" t="str">
        <f t="shared" si="34"/>
        <v/>
      </c>
      <c r="R11" s="45">
        <f t="shared" si="31"/>
        <v>0</v>
      </c>
      <c r="S11" s="102" t="str">
        <f t="shared" si="35"/>
        <v/>
      </c>
      <c r="V11" s="45">
        <f t="shared" si="32"/>
        <v>0</v>
      </c>
      <c r="W11" s="60" t="str">
        <f t="shared" si="8"/>
        <v/>
      </c>
      <c r="Y11" s="45">
        <f t="shared" si="33"/>
        <v>0</v>
      </c>
      <c r="AA11" s="64" t="str">
        <f t="shared" si="10"/>
        <v/>
      </c>
      <c r="AB11" s="45">
        <f t="shared" ref="AB11:AB12" si="37">IF($Y$2&gt;0,((Y11/$Y$2)*$AB$2),0)</f>
        <v>0</v>
      </c>
      <c r="AC11" s="45">
        <f t="shared" si="11"/>
        <v>0</v>
      </c>
      <c r="AD11" s="85">
        <f t="shared" si="12"/>
        <v>9443</v>
      </c>
      <c r="AE11" s="85">
        <f t="shared" si="13"/>
        <v>0</v>
      </c>
      <c r="AF11" s="48"/>
      <c r="AH11" s="45">
        <f t="shared" si="14"/>
        <v>0</v>
      </c>
      <c r="AJ11" s="45">
        <f t="shared" si="15"/>
        <v>0</v>
      </c>
    </row>
    <row r="12" spans="1:36" x14ac:dyDescent="0.2">
      <c r="A12" s="67" t="s">
        <v>269</v>
      </c>
      <c r="B12" s="55" t="s">
        <v>421</v>
      </c>
      <c r="C12" s="121" t="s">
        <v>437</v>
      </c>
      <c r="D12" s="87">
        <v>8993</v>
      </c>
      <c r="E12" s="86">
        <v>1</v>
      </c>
      <c r="F12" s="86">
        <v>1</v>
      </c>
      <c r="G12" s="86">
        <v>1</v>
      </c>
      <c r="H12" s="136">
        <v>1.05</v>
      </c>
      <c r="I12" s="86">
        <v>1</v>
      </c>
      <c r="J12" s="45">
        <f t="shared" si="29"/>
        <v>9443</v>
      </c>
      <c r="K12" s="56" t="s">
        <v>72</v>
      </c>
      <c r="M12" s="45">
        <f t="shared" si="30"/>
        <v>0</v>
      </c>
      <c r="N12" s="123" t="str">
        <f t="shared" si="2"/>
        <v/>
      </c>
      <c r="O12" s="45">
        <f t="shared" si="36"/>
        <v>0</v>
      </c>
      <c r="P12" s="123" t="str">
        <f t="shared" si="34"/>
        <v/>
      </c>
      <c r="R12" s="45">
        <f t="shared" si="31"/>
        <v>0</v>
      </c>
      <c r="S12" s="102" t="str">
        <f t="shared" si="35"/>
        <v/>
      </c>
      <c r="V12" s="45">
        <f t="shared" si="32"/>
        <v>0</v>
      </c>
      <c r="W12" s="60" t="str">
        <f t="shared" si="8"/>
        <v/>
      </c>
      <c r="Y12" s="45">
        <f t="shared" si="33"/>
        <v>0</v>
      </c>
      <c r="AA12" s="64" t="str">
        <f t="shared" si="10"/>
        <v/>
      </c>
      <c r="AB12" s="45">
        <f t="shared" si="37"/>
        <v>0</v>
      </c>
      <c r="AC12" s="45">
        <f t="shared" si="11"/>
        <v>0</v>
      </c>
      <c r="AD12" s="85">
        <f t="shared" si="12"/>
        <v>9443</v>
      </c>
      <c r="AE12" s="85">
        <f t="shared" si="13"/>
        <v>0</v>
      </c>
      <c r="AF12" s="48"/>
      <c r="AH12" s="45">
        <f t="shared" si="14"/>
        <v>0</v>
      </c>
      <c r="AJ12" s="45">
        <f t="shared" si="15"/>
        <v>0</v>
      </c>
    </row>
    <row r="13" spans="1:36" x14ac:dyDescent="0.2">
      <c r="C13" s="121"/>
      <c r="F13" s="139"/>
      <c r="I13" s="139"/>
      <c r="M13" s="45"/>
      <c r="N13" s="123"/>
      <c r="P13" s="123"/>
      <c r="S13" s="102"/>
      <c r="AA13" s="64"/>
      <c r="AB13" s="45"/>
      <c r="AC13" s="45"/>
      <c r="AD13" s="85"/>
      <c r="AE13" s="85"/>
      <c r="AF13" s="48"/>
    </row>
    <row r="14" spans="1:36" x14ac:dyDescent="0.2">
      <c r="C14" s="153" t="s">
        <v>340</v>
      </c>
      <c r="D14" s="102">
        <f>SUM(J8:J12)-SUM(J14:J15)</f>
        <v>0</v>
      </c>
      <c r="F14" s="139"/>
      <c r="G14" s="2"/>
      <c r="I14" s="146" t="s">
        <v>414</v>
      </c>
      <c r="J14" s="100">
        <f>SUM(J8:J11)</f>
        <v>24185</v>
      </c>
      <c r="K14" s="95" t="s">
        <v>72</v>
      </c>
      <c r="M14" s="45">
        <f t="shared" ref="M14:M15" si="38">ROUND(J14*L14,0)</f>
        <v>0</v>
      </c>
      <c r="N14" s="123" t="str">
        <f t="shared" ref="N14:N15" si="39">IF(L14&gt;0,IF(ROUND(J14*L14,0)&lt;&gt;M14,"E",""),"")</f>
        <v/>
      </c>
      <c r="O14" s="45">
        <f t="shared" ref="O14:O15" si="40">ROUND($O$2*M14,0)</f>
        <v>0</v>
      </c>
      <c r="P14" s="123" t="str">
        <f t="shared" ref="P14:P15" si="41">IF(ROUND(M14*O$2,0)&lt;&gt;O14,"E","")</f>
        <v/>
      </c>
      <c r="R14" s="45">
        <f t="shared" ref="R14:R15" si="42">ROUND(J14*Q14,0)</f>
        <v>0</v>
      </c>
      <c r="S14" s="102" t="str">
        <f t="shared" ref="S14:S15" si="43">IF(Q14&gt;0,IF(ROUND(J14*Q14,0)&lt;&gt;R14,"E",""),"")</f>
        <v/>
      </c>
      <c r="V14" s="45">
        <f t="shared" ref="V14:V15" si="44">ROUND(J14*U14,0)</f>
        <v>0</v>
      </c>
      <c r="W14" s="60" t="str">
        <f t="shared" ref="W14:W15" si="45">IF(U14&gt;0,IF(ROUND(J14*U14,0)&lt;&gt;V14,"E",""),"")</f>
        <v/>
      </c>
      <c r="Y14" s="45">
        <f t="shared" ref="Y14:Y15" si="46">ROUND(SUM(O14+R14+T14+V14,0),2)</f>
        <v>0</v>
      </c>
      <c r="AA14" s="64" t="str">
        <f t="shared" ref="AA14:AA15" si="47">IF(ROUND(O14+R14+T14+V14,2)&lt;&gt;Y14,"E","")</f>
        <v/>
      </c>
      <c r="AB14" s="45">
        <f t="shared" ref="AB14" si="48">IF($Y$2&gt;0,((Y14/$Y$2)*$AB$2),0)</f>
        <v>0</v>
      </c>
      <c r="AC14" s="45">
        <f t="shared" ref="AC14:AC15" si="49">Y14+AB14</f>
        <v>0</v>
      </c>
      <c r="AD14" s="85">
        <f t="shared" ref="AD14:AD15" si="50">J14</f>
        <v>24185</v>
      </c>
      <c r="AE14" s="85">
        <f t="shared" ref="AE14:AE15" si="51">IF(AD14&gt;0,AC14/AD14,0)</f>
        <v>0</v>
      </c>
      <c r="AF14" s="48"/>
      <c r="AH14" s="45">
        <f t="shared" ref="AH14:AH15" si="52">ROUND(J14*AG14,0)</f>
        <v>0</v>
      </c>
      <c r="AJ14" s="45">
        <f t="shared" ref="AJ14:AJ15" si="53">ROUND(AH14*AI14*0.01,0)</f>
        <v>0</v>
      </c>
    </row>
    <row r="15" spans="1:36" x14ac:dyDescent="0.2">
      <c r="C15" s="121"/>
      <c r="I15" s="2" t="s">
        <v>422</v>
      </c>
      <c r="J15" s="100">
        <f>J12</f>
        <v>9443</v>
      </c>
      <c r="K15" s="95" t="s">
        <v>72</v>
      </c>
      <c r="M15" s="45">
        <f t="shared" si="38"/>
        <v>0</v>
      </c>
      <c r="N15" s="58" t="str">
        <f t="shared" si="39"/>
        <v/>
      </c>
      <c r="O15" s="45">
        <f t="shared" si="40"/>
        <v>0</v>
      </c>
      <c r="P15" s="58" t="str">
        <f t="shared" si="41"/>
        <v/>
      </c>
      <c r="R15" s="45">
        <f t="shared" si="42"/>
        <v>0</v>
      </c>
      <c r="S15" s="60" t="str">
        <f t="shared" si="43"/>
        <v/>
      </c>
      <c r="V15" s="45">
        <f t="shared" si="44"/>
        <v>0</v>
      </c>
      <c r="W15" s="60" t="str">
        <f t="shared" si="45"/>
        <v/>
      </c>
      <c r="Y15" s="45">
        <f t="shared" si="46"/>
        <v>0</v>
      </c>
      <c r="AA15" s="64" t="str">
        <f t="shared" si="47"/>
        <v/>
      </c>
      <c r="AB15" s="45">
        <f>IF($Y$2&gt;0,((Y15/$Y$2)*$AB$2),0)</f>
        <v>0</v>
      </c>
      <c r="AC15" s="45">
        <f t="shared" si="49"/>
        <v>0</v>
      </c>
      <c r="AD15" s="85">
        <f t="shared" si="50"/>
        <v>9443</v>
      </c>
      <c r="AE15" s="85">
        <f t="shared" si="51"/>
        <v>0</v>
      </c>
      <c r="AF15" s="48"/>
      <c r="AH15" s="45">
        <f t="shared" si="52"/>
        <v>0</v>
      </c>
      <c r="AJ15" s="45">
        <f t="shared" si="53"/>
        <v>0</v>
      </c>
    </row>
    <row r="16" spans="1:36" x14ac:dyDescent="0.2">
      <c r="C16" s="121"/>
      <c r="M16" s="45"/>
      <c r="AA16" s="64"/>
      <c r="AB16" s="45"/>
      <c r="AC16" s="45"/>
      <c r="AD16" s="85"/>
      <c r="AE16" s="85"/>
      <c r="AF16" s="48"/>
    </row>
    <row r="17" spans="1:36" x14ac:dyDescent="0.2">
      <c r="C17" s="121"/>
      <c r="I17" s="146" t="s">
        <v>351</v>
      </c>
      <c r="J17" s="100">
        <v>24200</v>
      </c>
      <c r="K17" s="95" t="s">
        <v>72</v>
      </c>
      <c r="M17" s="45"/>
      <c r="AA17" s="64"/>
      <c r="AB17" s="45"/>
      <c r="AC17" s="45"/>
      <c r="AD17" s="85"/>
      <c r="AE17" s="85"/>
      <c r="AF17" s="48"/>
    </row>
    <row r="18" spans="1:36" x14ac:dyDescent="0.2">
      <c r="C18" s="121"/>
      <c r="F18" s="139"/>
      <c r="I18" s="146" t="s">
        <v>424</v>
      </c>
      <c r="J18" s="100">
        <v>9500</v>
      </c>
      <c r="K18" s="95" t="s">
        <v>72</v>
      </c>
      <c r="M18" s="45">
        <f t="shared" ref="M18" si="54">ROUND(J18*L18,0)</f>
        <v>0</v>
      </c>
      <c r="N18" s="123" t="str">
        <f t="shared" ref="N18" si="55">IF(L18&gt;0,IF(ROUND(J18*L18,0)&lt;&gt;M18,"E",""),"")</f>
        <v/>
      </c>
      <c r="O18" s="45">
        <f t="shared" ref="O18" si="56">ROUND($O$2*M18,0)</f>
        <v>0</v>
      </c>
      <c r="P18" s="123" t="str">
        <f t="shared" ref="P18" si="57">IF(ROUND(M18*O$2,0)&lt;&gt;O18,"E","")</f>
        <v/>
      </c>
      <c r="R18" s="45">
        <f t="shared" ref="R18" si="58">ROUND(J18*Q18,0)</f>
        <v>0</v>
      </c>
      <c r="S18" s="102" t="str">
        <f t="shared" ref="S18" si="59">IF(Q18&gt;0,IF(ROUND(J18*Q18,0)&lt;&gt;R18,"E",""),"")</f>
        <v/>
      </c>
      <c r="V18" s="45">
        <f t="shared" ref="V18" si="60">ROUND(J18*U18,0)</f>
        <v>0</v>
      </c>
      <c r="W18" s="60" t="str">
        <f t="shared" ref="W18" si="61">IF(U18&gt;0,IF(ROUND(J18*U18,0)&lt;&gt;V18,"E",""),"")</f>
        <v/>
      </c>
      <c r="Y18" s="45">
        <f t="shared" ref="Y18" si="62">ROUND(SUM(O18+R18+T18+V18,0),2)</f>
        <v>0</v>
      </c>
      <c r="AA18" s="64" t="str">
        <f t="shared" ref="AA18" si="63">IF(ROUND(O18+R18+T18+V18,2)&lt;&gt;Y18,"E","")</f>
        <v/>
      </c>
      <c r="AB18" s="45">
        <f t="shared" ref="AB18" si="64">IF($Y$2&gt;0,((Y18/$Y$2)*$AB$2),0)</f>
        <v>0</v>
      </c>
      <c r="AC18" s="45">
        <f t="shared" ref="AC18" si="65">Y18+AB18</f>
        <v>0</v>
      </c>
      <c r="AD18" s="85">
        <f t="shared" ref="AD18" si="66">J18</f>
        <v>9500</v>
      </c>
      <c r="AE18" s="85">
        <f t="shared" ref="AE18" si="67">IF(AD18&gt;0,AC18/AD18,0)</f>
        <v>0</v>
      </c>
      <c r="AF18" s="48"/>
      <c r="AH18" s="45">
        <f t="shared" ref="AH18" si="68">ROUND(J18*AG18,0)</f>
        <v>0</v>
      </c>
      <c r="AJ18" s="45">
        <f t="shared" ref="AJ18" si="69">ROUND(AH18*AI18*0.01,0)</f>
        <v>0</v>
      </c>
    </row>
    <row r="19" spans="1:36" x14ac:dyDescent="0.2">
      <c r="C19" s="121"/>
      <c r="M19" s="45"/>
      <c r="AA19" s="64"/>
      <c r="AB19" s="45"/>
      <c r="AC19" s="45"/>
      <c r="AD19" s="85"/>
      <c r="AE19" s="85"/>
      <c r="AF19" s="48"/>
    </row>
    <row r="20" spans="1:36" s="156" customFormat="1" ht="15" x14ac:dyDescent="0.25">
      <c r="B20" s="157"/>
      <c r="C20" s="176" t="s">
        <v>418</v>
      </c>
      <c r="D20" s="159"/>
      <c r="E20" s="160"/>
      <c r="F20" s="160"/>
      <c r="G20" s="160"/>
      <c r="H20" s="161"/>
      <c r="I20" s="160"/>
      <c r="J20" s="162"/>
      <c r="K20" s="163"/>
      <c r="L20" s="164"/>
      <c r="M20" s="162"/>
      <c r="N20" s="165"/>
      <c r="O20" s="162"/>
      <c r="P20" s="165"/>
      <c r="Q20" s="166"/>
      <c r="R20" s="162"/>
      <c r="S20" s="167"/>
      <c r="T20" s="162"/>
      <c r="U20" s="168"/>
      <c r="V20" s="162"/>
      <c r="W20" s="167"/>
      <c r="X20" s="160"/>
      <c r="Y20" s="162"/>
      <c r="Z20" s="159"/>
      <c r="AA20" s="169"/>
      <c r="AB20" s="162"/>
      <c r="AC20" s="162"/>
      <c r="AD20" s="170"/>
      <c r="AE20" s="170"/>
      <c r="AF20" s="171"/>
      <c r="AG20" s="172"/>
      <c r="AH20" s="162"/>
      <c r="AI20" s="172"/>
      <c r="AJ20" s="162"/>
    </row>
    <row r="21" spans="1:36" x14ac:dyDescent="0.2">
      <c r="C21" s="121"/>
      <c r="M21" s="45"/>
      <c r="AA21" s="64"/>
      <c r="AB21" s="45"/>
      <c r="AC21" s="45"/>
      <c r="AD21" s="85"/>
      <c r="AE21" s="85"/>
      <c r="AF21" s="48"/>
    </row>
    <row r="22" spans="1:36" x14ac:dyDescent="0.2">
      <c r="A22" s="67" t="s">
        <v>214</v>
      </c>
      <c r="B22" s="55" t="s">
        <v>412</v>
      </c>
      <c r="C22" s="121" t="s">
        <v>419</v>
      </c>
      <c r="D22" s="87">
        <v>179</v>
      </c>
      <c r="E22" s="86">
        <v>10</v>
      </c>
      <c r="F22" s="86">
        <v>1</v>
      </c>
      <c r="G22" s="86">
        <v>2</v>
      </c>
      <c r="H22" s="136">
        <v>1.05</v>
      </c>
      <c r="I22" s="86">
        <v>1</v>
      </c>
      <c r="J22" s="45">
        <f t="shared" ref="J22:J24" si="70">ROUNDUP(I22*H22*G22*F22*E22*D22,0)</f>
        <v>3759</v>
      </c>
      <c r="K22" s="56" t="s">
        <v>72</v>
      </c>
      <c r="L22" s="122"/>
      <c r="M22" s="45">
        <f t="shared" ref="M22:M24" si="71">ROUND(J22*L22,0)</f>
        <v>0</v>
      </c>
      <c r="N22" s="58" t="str">
        <f t="shared" ref="N22:N24" si="72">IF(L22&gt;0,IF(ROUND(J22*L22,0)&lt;&gt;M22,"E",""),"")</f>
        <v/>
      </c>
      <c r="O22" s="45">
        <f t="shared" ref="O22:O24" si="73">ROUND($O$2*M22,0)</f>
        <v>0</v>
      </c>
      <c r="P22" s="58" t="str">
        <f>IF(ROUND(M22*O$2,0)&lt;&gt;O22,"E","")</f>
        <v/>
      </c>
      <c r="R22" s="45">
        <f t="shared" ref="R22:R24" si="74">ROUND(J22*Q22,0)</f>
        <v>0</v>
      </c>
      <c r="S22" s="60" t="str">
        <f>IF(Q22&gt;0,IF(ROUND(J22*Q22,0)&lt;&gt;R22,"E",""),"")</f>
        <v/>
      </c>
      <c r="V22" s="45">
        <f t="shared" ref="V22:V24" si="75">ROUND(J22*U22,0)</f>
        <v>0</v>
      </c>
      <c r="W22" s="60" t="str">
        <f t="shared" ref="W22:W24" si="76">IF(U22&gt;0,IF(ROUND(J22*U22,0)&lt;&gt;V22,"E",""),"")</f>
        <v/>
      </c>
      <c r="Y22" s="45">
        <f t="shared" ref="Y22:Y24" si="77">ROUND(SUM(O22+R22+T22+V22,0),2)</f>
        <v>0</v>
      </c>
      <c r="AA22" s="64" t="str">
        <f t="shared" ref="AA22:AA24" si="78">IF(ROUND(O22+R22+T22+V22,2)&lt;&gt;Y22,"E","")</f>
        <v/>
      </c>
      <c r="AB22" s="45">
        <f t="shared" ref="AB22:AB24" si="79">IF($Y$2&gt;0,((Y22/$Y$2)*$AB$2),0)</f>
        <v>0</v>
      </c>
      <c r="AC22" s="45">
        <f t="shared" ref="AC22:AC24" si="80">Y22+AB22</f>
        <v>0</v>
      </c>
      <c r="AD22" s="85">
        <f t="shared" ref="AD22:AD24" si="81">J22</f>
        <v>3759</v>
      </c>
      <c r="AE22" s="85">
        <f t="shared" ref="AE22:AE24" si="82">IF(AD22&gt;0,AC22/AD22,0)</f>
        <v>0</v>
      </c>
      <c r="AF22" s="48"/>
      <c r="AH22" s="45">
        <f t="shared" ref="AH22:AH24" si="83">ROUND(J22*AG22,0)</f>
        <v>0</v>
      </c>
      <c r="AJ22" s="45">
        <f t="shared" ref="AJ22:AJ24" si="84">ROUND(AH22*AI22*0.01,0)</f>
        <v>0</v>
      </c>
    </row>
    <row r="23" spans="1:36" x14ac:dyDescent="0.2">
      <c r="A23" s="67" t="s">
        <v>214</v>
      </c>
      <c r="B23" s="55" t="s">
        <v>412</v>
      </c>
      <c r="C23" s="121" t="s">
        <v>393</v>
      </c>
      <c r="D23" s="87">
        <v>194</v>
      </c>
      <c r="E23" s="86">
        <v>10</v>
      </c>
      <c r="F23" s="86">
        <v>1</v>
      </c>
      <c r="G23" s="86">
        <v>2</v>
      </c>
      <c r="H23" s="136">
        <v>1.05</v>
      </c>
      <c r="I23" s="86">
        <v>1</v>
      </c>
      <c r="J23" s="45">
        <f t="shared" si="70"/>
        <v>4074</v>
      </c>
      <c r="K23" s="56" t="s">
        <v>72</v>
      </c>
      <c r="M23" s="45">
        <f t="shared" si="71"/>
        <v>0</v>
      </c>
      <c r="N23" s="58" t="str">
        <f t="shared" si="72"/>
        <v/>
      </c>
      <c r="O23" s="45">
        <f t="shared" si="73"/>
        <v>0</v>
      </c>
      <c r="P23" s="58" t="str">
        <f>IF(ROUND(M23*O$2,0)&lt;&gt;O23,"E","")</f>
        <v/>
      </c>
      <c r="R23" s="45">
        <f t="shared" si="74"/>
        <v>0</v>
      </c>
      <c r="S23" s="60" t="str">
        <f>IF(Q23&gt;0,IF(ROUND(J23*Q23,0)&lt;&gt;R23,"E",""),"")</f>
        <v/>
      </c>
      <c r="V23" s="45">
        <f t="shared" si="75"/>
        <v>0</v>
      </c>
      <c r="W23" s="60" t="str">
        <f t="shared" si="76"/>
        <v/>
      </c>
      <c r="Y23" s="45">
        <f t="shared" si="77"/>
        <v>0</v>
      </c>
      <c r="AA23" s="64" t="str">
        <f t="shared" si="78"/>
        <v/>
      </c>
      <c r="AB23" s="45">
        <f t="shared" si="79"/>
        <v>0</v>
      </c>
      <c r="AC23" s="45">
        <f t="shared" si="80"/>
        <v>0</v>
      </c>
      <c r="AD23" s="85">
        <f t="shared" si="81"/>
        <v>4074</v>
      </c>
      <c r="AE23" s="85">
        <f t="shared" si="82"/>
        <v>0</v>
      </c>
      <c r="AF23" s="48"/>
      <c r="AH23" s="45">
        <f t="shared" si="83"/>
        <v>0</v>
      </c>
      <c r="AJ23" s="45">
        <f t="shared" si="84"/>
        <v>0</v>
      </c>
    </row>
    <row r="24" spans="1:36" x14ac:dyDescent="0.2">
      <c r="A24" s="67" t="s">
        <v>214</v>
      </c>
      <c r="B24" s="55" t="s">
        <v>412</v>
      </c>
      <c r="C24" s="121" t="s">
        <v>420</v>
      </c>
      <c r="D24" s="87">
        <v>311</v>
      </c>
      <c r="E24" s="86">
        <v>10</v>
      </c>
      <c r="F24" s="86">
        <v>1</v>
      </c>
      <c r="G24" s="86">
        <v>2</v>
      </c>
      <c r="H24" s="136">
        <v>1.05</v>
      </c>
      <c r="I24" s="86">
        <v>1</v>
      </c>
      <c r="J24" s="45">
        <f t="shared" si="70"/>
        <v>6531</v>
      </c>
      <c r="K24" s="56" t="s">
        <v>72</v>
      </c>
      <c r="M24" s="45">
        <f t="shared" si="71"/>
        <v>0</v>
      </c>
      <c r="N24" s="58" t="str">
        <f t="shared" si="72"/>
        <v/>
      </c>
      <c r="O24" s="45">
        <f t="shared" si="73"/>
        <v>0</v>
      </c>
      <c r="P24" s="58" t="str">
        <f>IF(ROUND(M24*O$2,0)&lt;&gt;O24,"E","")</f>
        <v/>
      </c>
      <c r="R24" s="45">
        <f t="shared" si="74"/>
        <v>0</v>
      </c>
      <c r="S24" s="60" t="str">
        <f>IF(Q24&gt;0,IF(ROUND(J24*Q24,0)&lt;&gt;R24,"E",""),"")</f>
        <v/>
      </c>
      <c r="V24" s="45">
        <f t="shared" si="75"/>
        <v>0</v>
      </c>
      <c r="W24" s="60" t="str">
        <f t="shared" si="76"/>
        <v/>
      </c>
      <c r="Y24" s="45">
        <f t="shared" si="77"/>
        <v>0</v>
      </c>
      <c r="AA24" s="64" t="str">
        <f t="shared" si="78"/>
        <v/>
      </c>
      <c r="AB24" s="45">
        <f t="shared" si="79"/>
        <v>0</v>
      </c>
      <c r="AC24" s="45">
        <f t="shared" si="80"/>
        <v>0</v>
      </c>
      <c r="AD24" s="85">
        <f t="shared" si="81"/>
        <v>6531</v>
      </c>
      <c r="AE24" s="85">
        <f t="shared" si="82"/>
        <v>0</v>
      </c>
      <c r="AF24" s="48"/>
      <c r="AH24" s="45">
        <f t="shared" si="83"/>
        <v>0</v>
      </c>
      <c r="AJ24" s="45">
        <f t="shared" si="84"/>
        <v>0</v>
      </c>
    </row>
    <row r="25" spans="1:36" x14ac:dyDescent="0.2">
      <c r="A25" s="67" t="s">
        <v>214</v>
      </c>
      <c r="B25" s="55" t="s">
        <v>421</v>
      </c>
      <c r="C25" s="121" t="s">
        <v>419</v>
      </c>
      <c r="D25" s="87">
        <v>179</v>
      </c>
      <c r="E25" s="86">
        <v>10</v>
      </c>
      <c r="F25" s="86">
        <v>1</v>
      </c>
      <c r="G25" s="86">
        <v>1</v>
      </c>
      <c r="H25" s="136">
        <v>1.05</v>
      </c>
      <c r="I25" s="86">
        <v>1</v>
      </c>
      <c r="J25" s="45">
        <f t="shared" ref="J25:J26" si="85">ROUNDUP(I25*H25*G25*F25*E25*D25,0)</f>
        <v>1880</v>
      </c>
      <c r="K25" s="56" t="s">
        <v>72</v>
      </c>
      <c r="L25" s="122"/>
      <c r="M25" s="45">
        <f t="shared" ref="M25:M26" si="86">ROUND(J25*L25,0)</f>
        <v>0</v>
      </c>
      <c r="N25" s="58" t="str">
        <f t="shared" ref="N25:N26" si="87">IF(L25&gt;0,IF(ROUND(J25*L25,0)&lt;&gt;M25,"E",""),"")</f>
        <v/>
      </c>
      <c r="O25" s="45">
        <f t="shared" ref="O25:O26" si="88">ROUND($O$2*M25,0)</f>
        <v>0</v>
      </c>
      <c r="P25" s="58" t="str">
        <f>IF(ROUND(M25*O$2,0)&lt;&gt;O25,"E","")</f>
        <v/>
      </c>
      <c r="R25" s="45">
        <f t="shared" ref="R25:R26" si="89">ROUND(J25*Q25,0)</f>
        <v>0</v>
      </c>
      <c r="S25" s="60" t="str">
        <f>IF(Q25&gt;0,IF(ROUND(J25*Q25,0)&lt;&gt;R25,"E",""),"")</f>
        <v/>
      </c>
      <c r="V25" s="45">
        <f t="shared" ref="V25:V26" si="90">ROUND(J25*U25,0)</f>
        <v>0</v>
      </c>
      <c r="W25" s="60" t="str">
        <f t="shared" ref="W25:W26" si="91">IF(U25&gt;0,IF(ROUND(J25*U25,0)&lt;&gt;V25,"E",""),"")</f>
        <v/>
      </c>
      <c r="Y25" s="45">
        <f t="shared" ref="Y25:Y26" si="92">ROUND(SUM(O25+R25+T25+V25,0),2)</f>
        <v>0</v>
      </c>
      <c r="AA25" s="64" t="str">
        <f t="shared" ref="AA25:AA26" si="93">IF(ROUND(O25+R25+T25+V25,2)&lt;&gt;Y25,"E","")</f>
        <v/>
      </c>
      <c r="AB25" s="45">
        <f t="shared" ref="AB25:AB26" si="94">IF($Y$2&gt;0,((Y25/$Y$2)*$AB$2),0)</f>
        <v>0</v>
      </c>
      <c r="AC25" s="45">
        <f t="shared" ref="AC25:AC26" si="95">Y25+AB25</f>
        <v>0</v>
      </c>
      <c r="AD25" s="85">
        <f t="shared" ref="AD25:AD26" si="96">J25</f>
        <v>1880</v>
      </c>
      <c r="AE25" s="85">
        <f t="shared" ref="AE25:AE26" si="97">IF(AD25&gt;0,AC25/AD25,0)</f>
        <v>0</v>
      </c>
      <c r="AF25" s="48"/>
      <c r="AH25" s="45">
        <f t="shared" ref="AH25:AH26" si="98">ROUND(J25*AG25,0)</f>
        <v>0</v>
      </c>
      <c r="AJ25" s="45">
        <f t="shared" ref="AJ25:AJ26" si="99">ROUND(AH25*AI25*0.01,0)</f>
        <v>0</v>
      </c>
    </row>
    <row r="26" spans="1:36" x14ac:dyDescent="0.2">
      <c r="A26" s="67" t="s">
        <v>214</v>
      </c>
      <c r="B26" s="55" t="s">
        <v>421</v>
      </c>
      <c r="C26" s="121" t="s">
        <v>393</v>
      </c>
      <c r="D26" s="87">
        <v>194</v>
      </c>
      <c r="E26" s="86">
        <v>10</v>
      </c>
      <c r="F26" s="86">
        <v>1</v>
      </c>
      <c r="G26" s="86">
        <v>1</v>
      </c>
      <c r="H26" s="136">
        <v>1.05</v>
      </c>
      <c r="I26" s="86">
        <v>1</v>
      </c>
      <c r="J26" s="45">
        <f t="shared" si="85"/>
        <v>2037</v>
      </c>
      <c r="K26" s="56" t="s">
        <v>72</v>
      </c>
      <c r="M26" s="45">
        <f t="shared" si="86"/>
        <v>0</v>
      </c>
      <c r="N26" s="58" t="str">
        <f t="shared" si="87"/>
        <v/>
      </c>
      <c r="O26" s="45">
        <f t="shared" si="88"/>
        <v>0</v>
      </c>
      <c r="P26" s="58" t="str">
        <f>IF(ROUND(M26*O$2,0)&lt;&gt;O26,"E","")</f>
        <v/>
      </c>
      <c r="R26" s="45">
        <f t="shared" si="89"/>
        <v>0</v>
      </c>
      <c r="S26" s="60" t="str">
        <f>IF(Q26&gt;0,IF(ROUND(J26*Q26,0)&lt;&gt;R26,"E",""),"")</f>
        <v/>
      </c>
      <c r="V26" s="45">
        <f t="shared" si="90"/>
        <v>0</v>
      </c>
      <c r="W26" s="60" t="str">
        <f t="shared" si="91"/>
        <v/>
      </c>
      <c r="Y26" s="45">
        <f t="shared" si="92"/>
        <v>0</v>
      </c>
      <c r="AA26" s="64" t="str">
        <f t="shared" si="93"/>
        <v/>
      </c>
      <c r="AB26" s="45">
        <f t="shared" si="94"/>
        <v>0</v>
      </c>
      <c r="AC26" s="45">
        <f t="shared" si="95"/>
        <v>0</v>
      </c>
      <c r="AD26" s="85">
        <f t="shared" si="96"/>
        <v>2037</v>
      </c>
      <c r="AE26" s="85">
        <f t="shared" si="97"/>
        <v>0</v>
      </c>
      <c r="AF26" s="48"/>
      <c r="AH26" s="45">
        <f t="shared" si="98"/>
        <v>0</v>
      </c>
      <c r="AJ26" s="45">
        <f t="shared" si="99"/>
        <v>0</v>
      </c>
    </row>
    <row r="27" spans="1:36" x14ac:dyDescent="0.2">
      <c r="C27" s="121"/>
      <c r="F27" s="139"/>
      <c r="I27" s="139"/>
      <c r="M27" s="45"/>
      <c r="AA27" s="64"/>
      <c r="AB27" s="45"/>
      <c r="AC27" s="45"/>
      <c r="AD27" s="85"/>
      <c r="AE27" s="85"/>
      <c r="AF27" s="48"/>
    </row>
    <row r="28" spans="1:36" x14ac:dyDescent="0.2">
      <c r="C28" s="153" t="s">
        <v>340</v>
      </c>
      <c r="D28" s="102">
        <f>SUM(J22:J26)-SUM(J28:J29)</f>
        <v>0</v>
      </c>
      <c r="F28" s="139"/>
      <c r="G28" s="2"/>
      <c r="I28" s="146" t="s">
        <v>414</v>
      </c>
      <c r="J28" s="100">
        <f>SUM(J22:J24)</f>
        <v>14364</v>
      </c>
      <c r="K28" s="95" t="s">
        <v>72</v>
      </c>
      <c r="M28" s="45">
        <f t="shared" ref="M28:M32" si="100">ROUND(J28*L28,0)</f>
        <v>0</v>
      </c>
      <c r="N28" s="123" t="str">
        <f t="shared" ref="N28:N32" si="101">IF(L28&gt;0,IF(ROUND(J28*L28,0)&lt;&gt;M28,"E",""),"")</f>
        <v/>
      </c>
      <c r="O28" s="45">
        <f t="shared" ref="O28:O32" si="102">ROUND($O$2*M28,0)</f>
        <v>0</v>
      </c>
      <c r="P28" s="123" t="str">
        <f t="shared" ref="P28:P32" si="103">IF(ROUND(M28*O$2,0)&lt;&gt;O28,"E","")</f>
        <v/>
      </c>
      <c r="R28" s="45">
        <f t="shared" ref="R28:R32" si="104">ROUND(J28*Q28,0)</f>
        <v>0</v>
      </c>
      <c r="S28" s="102" t="str">
        <f t="shared" ref="S28:S29" si="105">IF(Q28&gt;0,IF(ROUND(J28*Q28,0)&lt;&gt;R28,"E",""),"")</f>
        <v/>
      </c>
      <c r="V28" s="45">
        <f t="shared" ref="V28:V32" si="106">ROUND(J28*U28,0)</f>
        <v>0</v>
      </c>
      <c r="W28" s="60" t="str">
        <f t="shared" ref="W28:W32" si="107">IF(U28&gt;0,IF(ROUND(J28*U28,0)&lt;&gt;V28,"E",""),"")</f>
        <v/>
      </c>
      <c r="Y28" s="45">
        <f t="shared" ref="Y28:Y32" si="108">ROUND(SUM(O28+R28+T28+V28,0),2)</f>
        <v>0</v>
      </c>
      <c r="AA28" s="64" t="str">
        <f t="shared" ref="AA28:AA32" si="109">IF(ROUND(O28+R28+T28+V28,2)&lt;&gt;Y28,"E","")</f>
        <v/>
      </c>
      <c r="AB28" s="45">
        <f t="shared" ref="AB28:AB32" si="110">IF($Y$2&gt;0,((Y28/$Y$2)*$AB$2),0)</f>
        <v>0</v>
      </c>
      <c r="AC28" s="45">
        <f t="shared" ref="AC28:AC32" si="111">Y28+AB28</f>
        <v>0</v>
      </c>
      <c r="AD28" s="85">
        <f t="shared" ref="AD28:AD32" si="112">J28</f>
        <v>14364</v>
      </c>
      <c r="AE28" s="85">
        <f t="shared" ref="AE28:AE32" si="113">IF(AD28&gt;0,AC28/AD28,0)</f>
        <v>0</v>
      </c>
      <c r="AF28" s="48"/>
      <c r="AH28" s="45">
        <f t="shared" ref="AH28:AH32" si="114">ROUND(J28*AG28,0)</f>
        <v>0</v>
      </c>
      <c r="AJ28" s="45">
        <f t="shared" ref="AJ28:AJ32" si="115">ROUND(AH28*AI28*0.01,0)</f>
        <v>0</v>
      </c>
    </row>
    <row r="29" spans="1:36" x14ac:dyDescent="0.2">
      <c r="C29" s="121"/>
      <c r="I29" s="2" t="s">
        <v>422</v>
      </c>
      <c r="J29" s="100">
        <f>SUM(J25:J26)</f>
        <v>3917</v>
      </c>
      <c r="K29" s="95" t="s">
        <v>72</v>
      </c>
      <c r="M29" s="45">
        <f t="shared" si="100"/>
        <v>0</v>
      </c>
      <c r="N29" s="58" t="str">
        <f t="shared" si="101"/>
        <v/>
      </c>
      <c r="O29" s="45">
        <f t="shared" si="102"/>
        <v>0</v>
      </c>
      <c r="P29" s="58" t="str">
        <f t="shared" si="103"/>
        <v/>
      </c>
      <c r="R29" s="45">
        <f t="shared" si="104"/>
        <v>0</v>
      </c>
      <c r="S29" s="60" t="str">
        <f t="shared" si="105"/>
        <v/>
      </c>
      <c r="V29" s="45">
        <f t="shared" si="106"/>
        <v>0</v>
      </c>
      <c r="W29" s="60" t="str">
        <f t="shared" si="107"/>
        <v/>
      </c>
      <c r="Y29" s="45">
        <f t="shared" si="108"/>
        <v>0</v>
      </c>
      <c r="AA29" s="64" t="str">
        <f t="shared" si="109"/>
        <v/>
      </c>
      <c r="AB29" s="45">
        <f>IF($Y$2&gt;0,((Y29/$Y$2)*$AB$2),0)</f>
        <v>0</v>
      </c>
      <c r="AC29" s="45">
        <f t="shared" si="111"/>
        <v>0</v>
      </c>
      <c r="AD29" s="85">
        <f t="shared" si="112"/>
        <v>3917</v>
      </c>
      <c r="AE29" s="85">
        <f t="shared" si="113"/>
        <v>0</v>
      </c>
      <c r="AF29" s="48"/>
      <c r="AH29" s="45">
        <f t="shared" si="114"/>
        <v>0</v>
      </c>
      <c r="AJ29" s="45">
        <f t="shared" si="115"/>
        <v>0</v>
      </c>
    </row>
    <row r="30" spans="1:36" x14ac:dyDescent="0.2">
      <c r="C30" s="121"/>
      <c r="M30" s="45"/>
      <c r="AA30" s="64"/>
      <c r="AB30" s="45"/>
      <c r="AC30" s="45"/>
      <c r="AD30" s="85"/>
      <c r="AE30" s="85"/>
      <c r="AF30" s="48"/>
    </row>
    <row r="31" spans="1:36" x14ac:dyDescent="0.2">
      <c r="C31" s="121"/>
      <c r="I31" s="146" t="s">
        <v>423</v>
      </c>
      <c r="J31" s="100">
        <v>14500</v>
      </c>
      <c r="K31" s="95" t="s">
        <v>72</v>
      </c>
      <c r="M31" s="45"/>
      <c r="AA31" s="64"/>
      <c r="AB31" s="45"/>
      <c r="AC31" s="45"/>
      <c r="AD31" s="85"/>
      <c r="AE31" s="85"/>
      <c r="AF31" s="48"/>
    </row>
    <row r="32" spans="1:36" x14ac:dyDescent="0.2">
      <c r="C32" s="121"/>
      <c r="F32" s="139"/>
      <c r="I32" s="146" t="s">
        <v>424</v>
      </c>
      <c r="J32" s="100">
        <v>4000</v>
      </c>
      <c r="K32" s="95" t="s">
        <v>72</v>
      </c>
      <c r="M32" s="45">
        <f t="shared" si="100"/>
        <v>0</v>
      </c>
      <c r="N32" s="123" t="str">
        <f t="shared" si="101"/>
        <v/>
      </c>
      <c r="O32" s="45">
        <f t="shared" si="102"/>
        <v>0</v>
      </c>
      <c r="P32" s="123" t="str">
        <f t="shared" si="103"/>
        <v/>
      </c>
      <c r="R32" s="45">
        <f t="shared" si="104"/>
        <v>0</v>
      </c>
      <c r="S32" s="102" t="str">
        <f t="shared" ref="S32" si="116">IF(Q32&gt;0,IF(ROUND(J32*Q32,0)&lt;&gt;R32,"E",""),"")</f>
        <v/>
      </c>
      <c r="V32" s="45">
        <f t="shared" si="106"/>
        <v>0</v>
      </c>
      <c r="W32" s="60" t="str">
        <f t="shared" si="107"/>
        <v/>
      </c>
      <c r="Y32" s="45">
        <f t="shared" si="108"/>
        <v>0</v>
      </c>
      <c r="AA32" s="64" t="str">
        <f t="shared" si="109"/>
        <v/>
      </c>
      <c r="AB32" s="45">
        <f t="shared" si="110"/>
        <v>0</v>
      </c>
      <c r="AC32" s="45">
        <f t="shared" si="111"/>
        <v>0</v>
      </c>
      <c r="AD32" s="85">
        <f t="shared" si="112"/>
        <v>4000</v>
      </c>
      <c r="AE32" s="85">
        <f t="shared" si="113"/>
        <v>0</v>
      </c>
      <c r="AF32" s="48"/>
      <c r="AH32" s="45">
        <f t="shared" si="114"/>
        <v>0</v>
      </c>
      <c r="AJ32" s="45">
        <f t="shared" si="115"/>
        <v>0</v>
      </c>
    </row>
    <row r="33" spans="1:36" x14ac:dyDescent="0.2">
      <c r="C33" s="121"/>
      <c r="M33" s="45"/>
      <c r="AA33" s="64"/>
      <c r="AB33" s="45"/>
      <c r="AC33" s="45"/>
      <c r="AD33" s="85"/>
      <c r="AE33" s="85"/>
      <c r="AF33" s="48"/>
    </row>
    <row r="34" spans="1:36" s="156" customFormat="1" ht="15" x14ac:dyDescent="0.25">
      <c r="B34" s="157"/>
      <c r="C34" s="176" t="s">
        <v>425</v>
      </c>
      <c r="D34" s="159"/>
      <c r="E34" s="160"/>
      <c r="F34" s="160"/>
      <c r="G34" s="160"/>
      <c r="H34" s="161"/>
      <c r="I34" s="160"/>
      <c r="J34" s="162"/>
      <c r="K34" s="163"/>
      <c r="L34" s="164"/>
      <c r="M34" s="162"/>
      <c r="N34" s="165"/>
      <c r="O34" s="162"/>
      <c r="P34" s="165"/>
      <c r="Q34" s="166"/>
      <c r="R34" s="162"/>
      <c r="S34" s="167"/>
      <c r="T34" s="162"/>
      <c r="U34" s="168"/>
      <c r="V34" s="162"/>
      <c r="W34" s="167"/>
      <c r="X34" s="160"/>
      <c r="Y34" s="162"/>
      <c r="Z34" s="159"/>
      <c r="AA34" s="169"/>
      <c r="AB34" s="162"/>
      <c r="AC34" s="162"/>
      <c r="AD34" s="170"/>
      <c r="AE34" s="170"/>
      <c r="AF34" s="171"/>
      <c r="AG34" s="172"/>
      <c r="AH34" s="162"/>
      <c r="AI34" s="172"/>
      <c r="AJ34" s="162"/>
    </row>
    <row r="35" spans="1:36" x14ac:dyDescent="0.2">
      <c r="C35" s="121"/>
      <c r="F35" s="139"/>
      <c r="I35" s="139"/>
      <c r="M35" s="45"/>
      <c r="AA35" s="64"/>
      <c r="AB35" s="45"/>
      <c r="AC35" s="45"/>
      <c r="AD35" s="85"/>
      <c r="AE35" s="85"/>
      <c r="AF35" s="48"/>
    </row>
    <row r="36" spans="1:36" x14ac:dyDescent="0.2">
      <c r="A36" s="67" t="s">
        <v>396</v>
      </c>
      <c r="B36" s="55" t="s">
        <v>412</v>
      </c>
      <c r="C36" s="121" t="s">
        <v>413</v>
      </c>
      <c r="D36" s="87">
        <v>36</v>
      </c>
      <c r="E36" s="86">
        <v>10</v>
      </c>
      <c r="F36" s="86">
        <v>1</v>
      </c>
      <c r="G36" s="86">
        <v>1</v>
      </c>
      <c r="H36" s="136">
        <v>1.05</v>
      </c>
      <c r="I36" s="86">
        <v>1</v>
      </c>
      <c r="J36" s="45">
        <f t="shared" ref="J36:J40" si="117">ROUNDUP(I36*H36*G36*F36*E36*D36,0)</f>
        <v>378</v>
      </c>
      <c r="K36" s="56" t="s">
        <v>72</v>
      </c>
      <c r="M36" s="45">
        <f t="shared" ref="M36:M40" si="118">ROUND(J36*L36,0)</f>
        <v>0</v>
      </c>
      <c r="N36" s="58" t="str">
        <f t="shared" ref="N36:N40" si="119">IF(L36&gt;0,IF(ROUND(J36*L36,0)&lt;&gt;M36,"E",""),"")</f>
        <v/>
      </c>
      <c r="O36" s="45">
        <f t="shared" ref="O36:O40" si="120">ROUND($O$2*M36,0)</f>
        <v>0</v>
      </c>
      <c r="P36" s="58" t="str">
        <f t="shared" ref="P36:P40" si="121">IF(ROUND(M36*O$2,0)&lt;&gt;O36,"E","")</f>
        <v/>
      </c>
      <c r="R36" s="45">
        <f t="shared" ref="R36:R40" si="122">ROUND(J36*Q36,0)</f>
        <v>0</v>
      </c>
      <c r="S36" s="60" t="str">
        <f>IF(Q36&gt;0,IF(ROUND(J36*Q36,0)&lt;&gt;R36,"E",""),"")</f>
        <v/>
      </c>
      <c r="V36" s="45">
        <f t="shared" ref="V36:V40" si="123">ROUND(J36*U36,0)</f>
        <v>0</v>
      </c>
      <c r="W36" s="60" t="str">
        <f t="shared" ref="W36:W40" si="124">IF(U36&gt;0,IF(ROUND(J36*U36,0)&lt;&gt;V36,"E",""),"")</f>
        <v/>
      </c>
      <c r="Y36" s="45">
        <f t="shared" ref="Y36:Y40" si="125">ROUND(SUM(O36+R36+T36+V36,0),2)</f>
        <v>0</v>
      </c>
      <c r="AA36" s="64" t="str">
        <f t="shared" ref="AA36:AA40" si="126">IF(ROUND(O36+R36+T36+V36,2)&lt;&gt;Y36,"E","")</f>
        <v/>
      </c>
      <c r="AB36" s="45">
        <f t="shared" ref="AB36:AB40" si="127">IF($Y$2&gt;0,((Y36/$Y$2)*$AB$2),0)</f>
        <v>0</v>
      </c>
      <c r="AC36" s="45">
        <f t="shared" ref="AC36:AC40" si="128">Y36+AB36</f>
        <v>0</v>
      </c>
      <c r="AD36" s="85">
        <f t="shared" ref="AD36:AD40" si="129">J36</f>
        <v>378</v>
      </c>
      <c r="AE36" s="85">
        <f t="shared" ref="AE36:AE40" si="130">IF(AD36&gt;0,AC36/AD36,0)</f>
        <v>0</v>
      </c>
      <c r="AF36" s="48"/>
      <c r="AH36" s="45">
        <f t="shared" ref="AH36:AH40" si="131">ROUND(J36*AG36,0)</f>
        <v>0</v>
      </c>
      <c r="AJ36" s="45">
        <f t="shared" ref="AJ36:AJ40" si="132">ROUND(AH36*AI36*0.01,0)</f>
        <v>0</v>
      </c>
    </row>
    <row r="37" spans="1:36" x14ac:dyDescent="0.2">
      <c r="A37" s="67" t="s">
        <v>396</v>
      </c>
      <c r="B37" s="55" t="s">
        <v>412</v>
      </c>
      <c r="C37" s="121" t="s">
        <v>426</v>
      </c>
      <c r="D37" s="87">
        <v>8</v>
      </c>
      <c r="E37" s="86">
        <v>10</v>
      </c>
      <c r="F37" s="86">
        <v>1</v>
      </c>
      <c r="G37" s="86">
        <v>2</v>
      </c>
      <c r="H37" s="136">
        <v>1.05</v>
      </c>
      <c r="I37" s="86">
        <v>1</v>
      </c>
      <c r="J37" s="45">
        <f t="shared" si="117"/>
        <v>168</v>
      </c>
      <c r="K37" s="56" t="s">
        <v>72</v>
      </c>
      <c r="M37" s="45">
        <f t="shared" si="118"/>
        <v>0</v>
      </c>
      <c r="N37" s="58" t="str">
        <f t="shared" si="119"/>
        <v/>
      </c>
      <c r="O37" s="45">
        <f t="shared" si="120"/>
        <v>0</v>
      </c>
      <c r="P37" s="58" t="str">
        <f t="shared" si="121"/>
        <v/>
      </c>
      <c r="R37" s="45">
        <f t="shared" si="122"/>
        <v>0</v>
      </c>
      <c r="S37" s="60" t="str">
        <f>IF(Q37&gt;0,IF(ROUND(J37*Q37,0)&lt;&gt;R37,"E",""),"")</f>
        <v/>
      </c>
      <c r="V37" s="45">
        <f t="shared" si="123"/>
        <v>0</v>
      </c>
      <c r="W37" s="60" t="str">
        <f t="shared" si="124"/>
        <v/>
      </c>
      <c r="Y37" s="45">
        <f t="shared" si="125"/>
        <v>0</v>
      </c>
      <c r="AA37" s="64" t="str">
        <f t="shared" si="126"/>
        <v/>
      </c>
      <c r="AB37" s="45">
        <f t="shared" si="127"/>
        <v>0</v>
      </c>
      <c r="AC37" s="45">
        <f t="shared" si="128"/>
        <v>0</v>
      </c>
      <c r="AD37" s="85">
        <f t="shared" si="129"/>
        <v>168</v>
      </c>
      <c r="AE37" s="85">
        <f t="shared" si="130"/>
        <v>0</v>
      </c>
      <c r="AF37" s="48"/>
      <c r="AH37" s="45">
        <f t="shared" si="131"/>
        <v>0</v>
      </c>
      <c r="AJ37" s="45">
        <f t="shared" si="132"/>
        <v>0</v>
      </c>
    </row>
    <row r="38" spans="1:36" x14ac:dyDescent="0.2">
      <c r="A38" s="67" t="s">
        <v>396</v>
      </c>
      <c r="B38" s="55" t="s">
        <v>412</v>
      </c>
      <c r="C38" s="121" t="s">
        <v>389</v>
      </c>
      <c r="D38" s="87">
        <v>74</v>
      </c>
      <c r="E38" s="86">
        <v>10</v>
      </c>
      <c r="F38" s="86">
        <v>1</v>
      </c>
      <c r="G38" s="86">
        <v>4</v>
      </c>
      <c r="H38" s="136">
        <v>1.05</v>
      </c>
      <c r="I38" s="86">
        <v>1</v>
      </c>
      <c r="J38" s="45">
        <f t="shared" si="117"/>
        <v>3108</v>
      </c>
      <c r="K38" s="56" t="s">
        <v>72</v>
      </c>
      <c r="M38" s="45">
        <f t="shared" si="118"/>
        <v>0</v>
      </c>
      <c r="N38" s="58" t="str">
        <f t="shared" si="119"/>
        <v/>
      </c>
      <c r="O38" s="45">
        <f t="shared" si="120"/>
        <v>0</v>
      </c>
      <c r="P38" s="58" t="str">
        <f t="shared" si="121"/>
        <v/>
      </c>
      <c r="R38" s="45">
        <f t="shared" si="122"/>
        <v>0</v>
      </c>
      <c r="V38" s="45">
        <f t="shared" si="123"/>
        <v>0</v>
      </c>
      <c r="W38" s="60" t="str">
        <f t="shared" si="124"/>
        <v/>
      </c>
      <c r="Y38" s="45">
        <f t="shared" si="125"/>
        <v>0</v>
      </c>
      <c r="AA38" s="64" t="str">
        <f t="shared" si="126"/>
        <v/>
      </c>
      <c r="AB38" s="45">
        <f t="shared" si="127"/>
        <v>0</v>
      </c>
      <c r="AC38" s="45">
        <f t="shared" si="128"/>
        <v>0</v>
      </c>
      <c r="AD38" s="85">
        <f t="shared" si="129"/>
        <v>3108</v>
      </c>
      <c r="AE38" s="85">
        <f t="shared" si="130"/>
        <v>0</v>
      </c>
      <c r="AF38" s="48"/>
      <c r="AH38" s="45">
        <f t="shared" si="131"/>
        <v>0</v>
      </c>
      <c r="AJ38" s="45">
        <f t="shared" si="132"/>
        <v>0</v>
      </c>
    </row>
    <row r="39" spans="1:36" x14ac:dyDescent="0.2">
      <c r="A39" s="67" t="s">
        <v>396</v>
      </c>
      <c r="B39" s="55" t="s">
        <v>412</v>
      </c>
      <c r="C39" s="121" t="s">
        <v>427</v>
      </c>
      <c r="D39" s="87">
        <v>27</v>
      </c>
      <c r="E39" s="86">
        <v>10</v>
      </c>
      <c r="F39" s="86">
        <v>1</v>
      </c>
      <c r="G39" s="86">
        <v>4</v>
      </c>
      <c r="H39" s="136">
        <v>1.05</v>
      </c>
      <c r="I39" s="86">
        <v>1</v>
      </c>
      <c r="J39" s="45">
        <f t="shared" ref="J39" si="133">ROUNDUP(I39*H39*G39*F39*E39*D39,0)</f>
        <v>1134</v>
      </c>
      <c r="K39" s="56" t="s">
        <v>72</v>
      </c>
      <c r="M39" s="45">
        <f t="shared" ref="M39" si="134">ROUND(J39*L39,0)</f>
        <v>0</v>
      </c>
      <c r="N39" s="58" t="str">
        <f t="shared" ref="N39" si="135">IF(L39&gt;0,IF(ROUND(J39*L39,0)&lt;&gt;M39,"E",""),"")</f>
        <v/>
      </c>
      <c r="O39" s="45">
        <f t="shared" ref="O39" si="136">ROUND($O$2*M39,0)</f>
        <v>0</v>
      </c>
      <c r="P39" s="58" t="str">
        <f t="shared" si="121"/>
        <v/>
      </c>
      <c r="R39" s="45">
        <f t="shared" ref="R39" si="137">ROUND(J39*Q39,0)</f>
        <v>0</v>
      </c>
      <c r="S39" s="60" t="str">
        <f t="shared" ref="S39" si="138">IF(Q39&gt;0,IF(ROUND(J39*Q39,0)&lt;&gt;R39,"E",""),"")</f>
        <v/>
      </c>
      <c r="V39" s="45">
        <f t="shared" ref="V39" si="139">ROUND(J39*U39,0)</f>
        <v>0</v>
      </c>
      <c r="W39" s="60" t="str">
        <f t="shared" ref="W39" si="140">IF(U39&gt;0,IF(ROUND(J39*U39,0)&lt;&gt;V39,"E",""),"")</f>
        <v/>
      </c>
      <c r="Y39" s="45">
        <f t="shared" ref="Y39" si="141">ROUND(SUM(O39+R39+T39+V39,0),2)</f>
        <v>0</v>
      </c>
      <c r="AA39" s="64" t="str">
        <f t="shared" ref="AA39" si="142">IF(ROUND(O39+R39+T39+V39,2)&lt;&gt;Y39,"E","")</f>
        <v/>
      </c>
      <c r="AB39" s="45">
        <f t="shared" ref="AB39" si="143">IF($Y$2&gt;0,((Y39/$Y$2)*$AB$2),0)</f>
        <v>0</v>
      </c>
      <c r="AC39" s="45">
        <f t="shared" ref="AC39" si="144">Y39+AB39</f>
        <v>0</v>
      </c>
      <c r="AD39" s="85">
        <f t="shared" ref="AD39" si="145">J39</f>
        <v>1134</v>
      </c>
      <c r="AE39" s="85">
        <f t="shared" ref="AE39" si="146">IF(AD39&gt;0,AC39/AD39,0)</f>
        <v>0</v>
      </c>
      <c r="AF39" s="48"/>
      <c r="AH39" s="45">
        <f t="shared" ref="AH39" si="147">ROUND(J39*AG39,0)</f>
        <v>0</v>
      </c>
      <c r="AJ39" s="45">
        <f t="shared" ref="AJ39" si="148">ROUND(AH39*AI39*0.01,0)</f>
        <v>0</v>
      </c>
    </row>
    <row r="40" spans="1:36" x14ac:dyDescent="0.2">
      <c r="A40" s="67" t="s">
        <v>396</v>
      </c>
      <c r="B40" s="55" t="s">
        <v>412</v>
      </c>
      <c r="C40" s="121" t="s">
        <v>420</v>
      </c>
      <c r="D40" s="87">
        <v>272</v>
      </c>
      <c r="E40" s="86">
        <v>10</v>
      </c>
      <c r="F40" s="86">
        <v>1</v>
      </c>
      <c r="G40" s="86">
        <v>2</v>
      </c>
      <c r="H40" s="136">
        <v>1.05</v>
      </c>
      <c r="I40" s="86">
        <v>1</v>
      </c>
      <c r="J40" s="45">
        <f t="shared" si="117"/>
        <v>5712</v>
      </c>
      <c r="K40" s="56" t="s">
        <v>72</v>
      </c>
      <c r="M40" s="45">
        <f t="shared" si="118"/>
        <v>0</v>
      </c>
      <c r="N40" s="58" t="str">
        <f t="shared" si="119"/>
        <v/>
      </c>
      <c r="O40" s="45">
        <f t="shared" si="120"/>
        <v>0</v>
      </c>
      <c r="P40" s="58" t="str">
        <f t="shared" si="121"/>
        <v/>
      </c>
      <c r="R40" s="45">
        <f t="shared" si="122"/>
        <v>0</v>
      </c>
      <c r="S40" s="60" t="str">
        <f>IF(Q40&gt;0,IF(ROUND(J40*Q40,0)&lt;&gt;R40,"E",""),"")</f>
        <v/>
      </c>
      <c r="V40" s="45">
        <f t="shared" si="123"/>
        <v>0</v>
      </c>
      <c r="W40" s="60" t="str">
        <f t="shared" si="124"/>
        <v/>
      </c>
      <c r="Y40" s="45">
        <f t="shared" si="125"/>
        <v>0</v>
      </c>
      <c r="AA40" s="64" t="str">
        <f t="shared" si="126"/>
        <v/>
      </c>
      <c r="AB40" s="45">
        <f t="shared" si="127"/>
        <v>0</v>
      </c>
      <c r="AC40" s="45">
        <f t="shared" si="128"/>
        <v>0</v>
      </c>
      <c r="AD40" s="85">
        <f t="shared" si="129"/>
        <v>5712</v>
      </c>
      <c r="AE40" s="85">
        <f t="shared" si="130"/>
        <v>0</v>
      </c>
      <c r="AF40" s="48"/>
      <c r="AH40" s="45">
        <f t="shared" si="131"/>
        <v>0</v>
      </c>
      <c r="AJ40" s="45">
        <f t="shared" si="132"/>
        <v>0</v>
      </c>
    </row>
    <row r="41" spans="1:36" x14ac:dyDescent="0.2">
      <c r="C41" s="121"/>
      <c r="F41" s="139"/>
      <c r="I41" s="139"/>
      <c r="M41" s="45"/>
      <c r="N41" s="123"/>
      <c r="P41" s="123"/>
      <c r="S41" s="102"/>
      <c r="AA41" s="64"/>
      <c r="AB41" s="45"/>
      <c r="AC41" s="45"/>
      <c r="AD41" s="85"/>
      <c r="AE41" s="85"/>
      <c r="AF41" s="48"/>
    </row>
    <row r="42" spans="1:36" x14ac:dyDescent="0.2">
      <c r="C42" s="153" t="s">
        <v>340</v>
      </c>
      <c r="D42" s="102">
        <f>SUM(J36:J40)-SUM(J42:J43)</f>
        <v>0</v>
      </c>
      <c r="F42" s="139"/>
      <c r="G42" s="2"/>
      <c r="I42" s="146" t="s">
        <v>414</v>
      </c>
      <c r="J42" s="100">
        <f>SUM(J36:J40)</f>
        <v>10500</v>
      </c>
      <c r="K42" s="95" t="s">
        <v>72</v>
      </c>
      <c r="M42" s="45">
        <f t="shared" ref="M42:M43" si="149">ROUND(J42*L42,0)</f>
        <v>0</v>
      </c>
      <c r="N42" s="123" t="str">
        <f t="shared" ref="N42:N43" si="150">IF(L42&gt;0,IF(ROUND(J42*L42,0)&lt;&gt;M42,"E",""),"")</f>
        <v/>
      </c>
      <c r="O42" s="45">
        <f t="shared" ref="O42:O43" si="151">ROUND($O$2*M42,0)</f>
        <v>0</v>
      </c>
      <c r="P42" s="123" t="str">
        <f t="shared" ref="P42:P43" si="152">IF(ROUND(M42*O$2,0)&lt;&gt;O42,"E","")</f>
        <v/>
      </c>
      <c r="R42" s="45">
        <f t="shared" ref="R42:R43" si="153">ROUND(J42*Q42,0)</f>
        <v>0</v>
      </c>
      <c r="S42" s="102" t="str">
        <f t="shared" ref="S42:S43" si="154">IF(Q42&gt;0,IF(ROUND(J42*Q42,0)&lt;&gt;R42,"E",""),"")</f>
        <v/>
      </c>
      <c r="V42" s="45">
        <f t="shared" ref="V42:V43" si="155">ROUND(J42*U42,0)</f>
        <v>0</v>
      </c>
      <c r="W42" s="60" t="str">
        <f t="shared" ref="W42:W43" si="156">IF(U42&gt;0,IF(ROUND(J42*U42,0)&lt;&gt;V42,"E",""),"")</f>
        <v/>
      </c>
      <c r="Y42" s="45">
        <f t="shared" ref="Y42:Y43" si="157">ROUND(SUM(O42+R42+T42+V42,0),2)</f>
        <v>0</v>
      </c>
      <c r="AA42" s="64" t="str">
        <f t="shared" ref="AA42:AA43" si="158">IF(ROUND(O42+R42+T42+V42,2)&lt;&gt;Y42,"E","")</f>
        <v/>
      </c>
      <c r="AB42" s="45">
        <f t="shared" ref="AB42" si="159">IF($Y$2&gt;0,((Y42/$Y$2)*$AB$2),0)</f>
        <v>0</v>
      </c>
      <c r="AC42" s="45">
        <f t="shared" ref="AC42:AC43" si="160">Y42+AB42</f>
        <v>0</v>
      </c>
      <c r="AD42" s="85">
        <f t="shared" ref="AD42:AD43" si="161">J42</f>
        <v>10500</v>
      </c>
      <c r="AE42" s="85">
        <f t="shared" ref="AE42:AE43" si="162">IF(AD42&gt;0,AC42/AD42,0)</f>
        <v>0</v>
      </c>
      <c r="AF42" s="48"/>
      <c r="AH42" s="45">
        <f t="shared" ref="AH42:AH43" si="163">ROUND(J42*AG42,0)</f>
        <v>0</v>
      </c>
      <c r="AJ42" s="45">
        <f t="shared" ref="AJ42:AJ43" si="164">ROUND(AH42*AI42*0.01,0)</f>
        <v>0</v>
      </c>
    </row>
    <row r="43" spans="1:36" x14ac:dyDescent="0.2">
      <c r="C43" s="121"/>
      <c r="I43" s="2" t="s">
        <v>422</v>
      </c>
      <c r="J43" s="100">
        <v>0</v>
      </c>
      <c r="K43" s="95" t="s">
        <v>72</v>
      </c>
      <c r="M43" s="45">
        <f t="shared" si="149"/>
        <v>0</v>
      </c>
      <c r="N43" s="58" t="str">
        <f t="shared" si="150"/>
        <v/>
      </c>
      <c r="O43" s="45">
        <f t="shared" si="151"/>
        <v>0</v>
      </c>
      <c r="P43" s="58" t="str">
        <f t="shared" si="152"/>
        <v/>
      </c>
      <c r="R43" s="45">
        <f t="shared" si="153"/>
        <v>0</v>
      </c>
      <c r="S43" s="60" t="str">
        <f t="shared" si="154"/>
        <v/>
      </c>
      <c r="V43" s="45">
        <f t="shared" si="155"/>
        <v>0</v>
      </c>
      <c r="W43" s="60" t="str">
        <f t="shared" si="156"/>
        <v/>
      </c>
      <c r="Y43" s="45">
        <f t="shared" si="157"/>
        <v>0</v>
      </c>
      <c r="AA43" s="64" t="str">
        <f t="shared" si="158"/>
        <v/>
      </c>
      <c r="AB43" s="45">
        <f>IF($Y$2&gt;0,((Y43/$Y$2)*$AB$2),0)</f>
        <v>0</v>
      </c>
      <c r="AC43" s="45">
        <f t="shared" si="160"/>
        <v>0</v>
      </c>
      <c r="AD43" s="85">
        <f t="shared" si="161"/>
        <v>0</v>
      </c>
      <c r="AE43" s="85">
        <f t="shared" si="162"/>
        <v>0</v>
      </c>
      <c r="AF43" s="48"/>
      <c r="AH43" s="45">
        <f t="shared" si="163"/>
        <v>0</v>
      </c>
      <c r="AJ43" s="45">
        <f t="shared" si="164"/>
        <v>0</v>
      </c>
    </row>
    <row r="44" spans="1:36" x14ac:dyDescent="0.2">
      <c r="C44" s="121"/>
      <c r="F44" s="139"/>
      <c r="I44" s="139"/>
      <c r="M44" s="45"/>
      <c r="N44" s="123"/>
      <c r="P44" s="123"/>
      <c r="S44" s="102"/>
      <c r="AA44" s="64"/>
      <c r="AB44" s="45"/>
      <c r="AC44" s="45"/>
      <c r="AD44" s="85"/>
      <c r="AE44" s="85"/>
      <c r="AF44" s="48"/>
    </row>
    <row r="45" spans="1:36" x14ac:dyDescent="0.2">
      <c r="A45" s="67" t="s">
        <v>428</v>
      </c>
      <c r="B45" s="55" t="s">
        <v>412</v>
      </c>
      <c r="C45" s="121" t="s">
        <v>413</v>
      </c>
      <c r="D45" s="87">
        <v>519</v>
      </c>
      <c r="E45" s="86">
        <v>9</v>
      </c>
      <c r="F45" s="86">
        <v>1</v>
      </c>
      <c r="G45" s="86">
        <v>1</v>
      </c>
      <c r="H45" s="136">
        <v>1.05</v>
      </c>
      <c r="I45" s="86">
        <v>1</v>
      </c>
      <c r="J45" s="45">
        <f t="shared" ref="J45:J53" si="165">ROUNDUP(I45*H45*G45*F45*E45*D45,0)</f>
        <v>4905</v>
      </c>
      <c r="K45" s="56" t="s">
        <v>72</v>
      </c>
      <c r="M45" s="45">
        <f t="shared" ref="M45:M53" si="166">ROUND(J45*L45,0)</f>
        <v>0</v>
      </c>
      <c r="N45" s="58" t="str">
        <f t="shared" ref="N45:N53" si="167">IF(L45&gt;0,IF(ROUND(J45*L45,0)&lt;&gt;M45,"E",""),"")</f>
        <v/>
      </c>
      <c r="O45" s="45">
        <f t="shared" ref="O45:O53" si="168">ROUND($O$2*M45,0)</f>
        <v>0</v>
      </c>
      <c r="P45" s="58" t="str">
        <f t="shared" ref="P45:P52" si="169">IF(ROUND(M45*O$2,0)&lt;&gt;O45,"E","")</f>
        <v/>
      </c>
      <c r="R45" s="45">
        <f t="shared" ref="R45:R53" si="170">ROUND(J45*Q45,0)</f>
        <v>0</v>
      </c>
      <c r="S45" s="60" t="str">
        <f t="shared" ref="S45:S52" si="171">IF(Q45&gt;0,IF(ROUND(J45*Q45,0)&lt;&gt;R45,"E",""),"")</f>
        <v/>
      </c>
      <c r="V45" s="45">
        <f t="shared" ref="V45:V53" si="172">ROUND(J45*U45,0)</f>
        <v>0</v>
      </c>
      <c r="W45" s="60" t="str">
        <f t="shared" ref="W45:W53" si="173">IF(U45&gt;0,IF(ROUND(J45*U45,0)&lt;&gt;V45,"E",""),"")</f>
        <v/>
      </c>
      <c r="Y45" s="45">
        <f t="shared" ref="Y45:Y53" si="174">ROUND(SUM(O45+R45+T45+V45,0),2)</f>
        <v>0</v>
      </c>
      <c r="AA45" s="64" t="str">
        <f t="shared" ref="AA45:AA53" si="175">IF(ROUND(O45+R45+T45+V45,2)&lt;&gt;Y45,"E","")</f>
        <v/>
      </c>
      <c r="AB45" s="45">
        <f t="shared" ref="AB45:AB53" si="176">IF($Y$2&gt;0,((Y45/$Y$2)*$AB$2),0)</f>
        <v>0</v>
      </c>
      <c r="AC45" s="45">
        <f t="shared" ref="AC45:AC53" si="177">Y45+AB45</f>
        <v>0</v>
      </c>
      <c r="AD45" s="85">
        <f t="shared" ref="AD45:AD53" si="178">J45</f>
        <v>4905</v>
      </c>
      <c r="AE45" s="85">
        <f t="shared" ref="AE45:AE53" si="179">IF(AD45&gt;0,AC45/AD45,0)</f>
        <v>0</v>
      </c>
      <c r="AF45" s="48"/>
      <c r="AH45" s="45">
        <f t="shared" ref="AH45:AH53" si="180">ROUND(J45*AG45,0)</f>
        <v>0</v>
      </c>
      <c r="AJ45" s="45">
        <f t="shared" ref="AJ45:AJ53" si="181">ROUND(AH45*AI45*0.01,0)</f>
        <v>0</v>
      </c>
    </row>
    <row r="46" spans="1:36" x14ac:dyDescent="0.2">
      <c r="A46" s="67" t="s">
        <v>428</v>
      </c>
      <c r="B46" s="55" t="s">
        <v>412</v>
      </c>
      <c r="C46" s="121" t="s">
        <v>419</v>
      </c>
      <c r="D46" s="87">
        <v>205</v>
      </c>
      <c r="E46" s="86">
        <v>9</v>
      </c>
      <c r="F46" s="86">
        <v>1</v>
      </c>
      <c r="G46" s="86">
        <v>2</v>
      </c>
      <c r="H46" s="136">
        <v>1.05</v>
      </c>
      <c r="I46" s="86">
        <v>1</v>
      </c>
      <c r="J46" s="45">
        <f t="shared" si="165"/>
        <v>3875</v>
      </c>
      <c r="K46" s="56" t="s">
        <v>72</v>
      </c>
      <c r="M46" s="45">
        <f t="shared" si="166"/>
        <v>0</v>
      </c>
      <c r="N46" s="58" t="str">
        <f t="shared" si="167"/>
        <v/>
      </c>
      <c r="O46" s="45">
        <f t="shared" si="168"/>
        <v>0</v>
      </c>
      <c r="P46" s="58" t="str">
        <f t="shared" si="169"/>
        <v/>
      </c>
      <c r="R46" s="45">
        <f t="shared" si="170"/>
        <v>0</v>
      </c>
      <c r="S46" s="60" t="str">
        <f t="shared" si="171"/>
        <v/>
      </c>
      <c r="V46" s="45">
        <f t="shared" si="172"/>
        <v>0</v>
      </c>
      <c r="W46" s="60" t="str">
        <f t="shared" si="173"/>
        <v/>
      </c>
      <c r="Y46" s="45">
        <f t="shared" si="174"/>
        <v>0</v>
      </c>
      <c r="AA46" s="64" t="str">
        <f t="shared" si="175"/>
        <v/>
      </c>
      <c r="AB46" s="45">
        <f t="shared" si="176"/>
        <v>0</v>
      </c>
      <c r="AC46" s="45">
        <f t="shared" si="177"/>
        <v>0</v>
      </c>
      <c r="AD46" s="85">
        <f t="shared" si="178"/>
        <v>3875</v>
      </c>
      <c r="AE46" s="85">
        <f t="shared" si="179"/>
        <v>0</v>
      </c>
      <c r="AF46" s="48"/>
      <c r="AH46" s="45">
        <f t="shared" si="180"/>
        <v>0</v>
      </c>
      <c r="AJ46" s="45">
        <f t="shared" si="181"/>
        <v>0</v>
      </c>
    </row>
    <row r="47" spans="1:36" x14ac:dyDescent="0.2">
      <c r="A47" s="67" t="s">
        <v>428</v>
      </c>
      <c r="B47" s="55" t="s">
        <v>412</v>
      </c>
      <c r="C47" s="121" t="s">
        <v>393</v>
      </c>
      <c r="D47" s="87">
        <v>460</v>
      </c>
      <c r="E47" s="86">
        <v>9</v>
      </c>
      <c r="F47" s="86">
        <v>1</v>
      </c>
      <c r="G47" s="86">
        <v>2</v>
      </c>
      <c r="H47" s="136">
        <v>1.05</v>
      </c>
      <c r="I47" s="86">
        <v>1</v>
      </c>
      <c r="J47" s="45">
        <f t="shared" si="165"/>
        <v>8694</v>
      </c>
      <c r="K47" s="56" t="s">
        <v>72</v>
      </c>
      <c r="M47" s="45">
        <f t="shared" si="166"/>
        <v>0</v>
      </c>
      <c r="N47" s="58" t="str">
        <f t="shared" si="167"/>
        <v/>
      </c>
      <c r="O47" s="45">
        <f t="shared" si="168"/>
        <v>0</v>
      </c>
      <c r="P47" s="58" t="str">
        <f t="shared" si="169"/>
        <v/>
      </c>
      <c r="R47" s="45">
        <f t="shared" si="170"/>
        <v>0</v>
      </c>
      <c r="S47" s="60" t="str">
        <f t="shared" si="171"/>
        <v/>
      </c>
      <c r="V47" s="45">
        <f t="shared" si="172"/>
        <v>0</v>
      </c>
      <c r="W47" s="60" t="str">
        <f t="shared" si="173"/>
        <v/>
      </c>
      <c r="Y47" s="45">
        <f t="shared" si="174"/>
        <v>0</v>
      </c>
      <c r="AA47" s="64" t="str">
        <f t="shared" si="175"/>
        <v/>
      </c>
      <c r="AB47" s="45">
        <f t="shared" si="176"/>
        <v>0</v>
      </c>
      <c r="AC47" s="45">
        <f t="shared" si="177"/>
        <v>0</v>
      </c>
      <c r="AD47" s="85">
        <f t="shared" si="178"/>
        <v>8694</v>
      </c>
      <c r="AE47" s="85">
        <f t="shared" si="179"/>
        <v>0</v>
      </c>
      <c r="AF47" s="48"/>
      <c r="AH47" s="45">
        <f t="shared" si="180"/>
        <v>0</v>
      </c>
      <c r="AJ47" s="45">
        <f t="shared" si="181"/>
        <v>0</v>
      </c>
    </row>
    <row r="48" spans="1:36" x14ac:dyDescent="0.2">
      <c r="A48" s="67" t="s">
        <v>428</v>
      </c>
      <c r="B48" s="55" t="s">
        <v>412</v>
      </c>
      <c r="C48" s="121" t="s">
        <v>426</v>
      </c>
      <c r="D48" s="87">
        <v>346</v>
      </c>
      <c r="E48" s="86">
        <v>9</v>
      </c>
      <c r="F48" s="86">
        <v>1</v>
      </c>
      <c r="G48" s="86">
        <v>2</v>
      </c>
      <c r="H48" s="136">
        <v>1.05</v>
      </c>
      <c r="I48" s="86">
        <v>1</v>
      </c>
      <c r="J48" s="45">
        <f t="shared" si="165"/>
        <v>6540</v>
      </c>
      <c r="K48" s="56" t="s">
        <v>72</v>
      </c>
      <c r="M48" s="45">
        <f t="shared" si="166"/>
        <v>0</v>
      </c>
      <c r="N48" s="58" t="str">
        <f t="shared" si="167"/>
        <v/>
      </c>
      <c r="O48" s="45">
        <f t="shared" si="168"/>
        <v>0</v>
      </c>
      <c r="P48" s="58" t="str">
        <f t="shared" si="169"/>
        <v/>
      </c>
      <c r="R48" s="45">
        <f t="shared" si="170"/>
        <v>0</v>
      </c>
      <c r="S48" s="60" t="str">
        <f t="shared" si="171"/>
        <v/>
      </c>
      <c r="V48" s="45">
        <f t="shared" si="172"/>
        <v>0</v>
      </c>
      <c r="W48" s="60" t="str">
        <f t="shared" si="173"/>
        <v/>
      </c>
      <c r="Y48" s="45">
        <f t="shared" si="174"/>
        <v>0</v>
      </c>
      <c r="AA48" s="64" t="str">
        <f t="shared" si="175"/>
        <v/>
      </c>
      <c r="AB48" s="45">
        <f t="shared" si="176"/>
        <v>0</v>
      </c>
      <c r="AC48" s="45">
        <f t="shared" si="177"/>
        <v>0</v>
      </c>
      <c r="AD48" s="85">
        <f t="shared" si="178"/>
        <v>6540</v>
      </c>
      <c r="AE48" s="85">
        <f t="shared" si="179"/>
        <v>0</v>
      </c>
      <c r="AF48" s="48"/>
      <c r="AH48" s="45">
        <f t="shared" si="180"/>
        <v>0</v>
      </c>
      <c r="AJ48" s="45">
        <f t="shared" si="181"/>
        <v>0</v>
      </c>
    </row>
    <row r="49" spans="1:36" x14ac:dyDescent="0.2">
      <c r="A49" s="67" t="s">
        <v>428</v>
      </c>
      <c r="B49" s="55" t="s">
        <v>412</v>
      </c>
      <c r="C49" s="121" t="s">
        <v>389</v>
      </c>
      <c r="D49" s="87">
        <v>64</v>
      </c>
      <c r="E49" s="86">
        <v>9</v>
      </c>
      <c r="F49" s="86">
        <v>1</v>
      </c>
      <c r="G49" s="86">
        <v>4</v>
      </c>
      <c r="H49" s="136">
        <v>1.05</v>
      </c>
      <c r="I49" s="86">
        <v>1</v>
      </c>
      <c r="J49" s="45">
        <f t="shared" si="165"/>
        <v>2420</v>
      </c>
      <c r="K49" s="56" t="s">
        <v>72</v>
      </c>
      <c r="M49" s="45">
        <f t="shared" si="166"/>
        <v>0</v>
      </c>
      <c r="N49" s="58" t="str">
        <f t="shared" si="167"/>
        <v/>
      </c>
      <c r="O49" s="45">
        <f t="shared" si="168"/>
        <v>0</v>
      </c>
      <c r="P49" s="58" t="str">
        <f t="shared" si="169"/>
        <v/>
      </c>
      <c r="R49" s="45">
        <f t="shared" si="170"/>
        <v>0</v>
      </c>
      <c r="S49" s="60" t="str">
        <f t="shared" si="171"/>
        <v/>
      </c>
      <c r="V49" s="45">
        <f t="shared" si="172"/>
        <v>0</v>
      </c>
      <c r="W49" s="60" t="str">
        <f t="shared" si="173"/>
        <v/>
      </c>
      <c r="Y49" s="45">
        <f t="shared" si="174"/>
        <v>0</v>
      </c>
      <c r="AA49" s="64" t="str">
        <f t="shared" si="175"/>
        <v/>
      </c>
      <c r="AB49" s="45">
        <f t="shared" si="176"/>
        <v>0</v>
      </c>
      <c r="AC49" s="45">
        <f t="shared" si="177"/>
        <v>0</v>
      </c>
      <c r="AD49" s="85">
        <f t="shared" si="178"/>
        <v>2420</v>
      </c>
      <c r="AE49" s="85">
        <f t="shared" si="179"/>
        <v>0</v>
      </c>
      <c r="AF49" s="48"/>
      <c r="AH49" s="45">
        <f t="shared" si="180"/>
        <v>0</v>
      </c>
      <c r="AJ49" s="45">
        <f t="shared" si="181"/>
        <v>0</v>
      </c>
    </row>
    <row r="50" spans="1:36" x14ac:dyDescent="0.2">
      <c r="A50" s="67" t="s">
        <v>428</v>
      </c>
      <c r="B50" s="55" t="s">
        <v>412</v>
      </c>
      <c r="C50" s="121" t="s">
        <v>427</v>
      </c>
      <c r="D50" s="87">
        <v>10</v>
      </c>
      <c r="E50" s="86">
        <v>9</v>
      </c>
      <c r="F50" s="86">
        <v>1</v>
      </c>
      <c r="G50" s="86">
        <v>4</v>
      </c>
      <c r="H50" s="136">
        <v>1.05</v>
      </c>
      <c r="I50" s="86">
        <v>1</v>
      </c>
      <c r="J50" s="45">
        <f t="shared" ref="J50:J51" si="182">ROUNDUP(I50*H50*G50*F50*E50*D50,0)</f>
        <v>378</v>
      </c>
      <c r="K50" s="56" t="s">
        <v>72</v>
      </c>
      <c r="L50" s="122"/>
      <c r="M50" s="45">
        <f t="shared" ref="M50:M51" si="183">ROUND(J50*L50,0)</f>
        <v>0</v>
      </c>
      <c r="N50" s="58" t="str">
        <f t="shared" ref="N50:N51" si="184">IF(L50&gt;0,IF(ROUND(J50*L50,0)&lt;&gt;M50,"E",""),"")</f>
        <v/>
      </c>
      <c r="O50" s="45">
        <f t="shared" ref="O50:O51" si="185">ROUND($O$2*M50,0)</f>
        <v>0</v>
      </c>
      <c r="P50" s="58" t="str">
        <f t="shared" si="169"/>
        <v/>
      </c>
      <c r="R50" s="45">
        <f t="shared" ref="R50:R51" si="186">ROUND(J50*Q50,0)</f>
        <v>0</v>
      </c>
      <c r="S50" s="60" t="str">
        <f t="shared" si="171"/>
        <v/>
      </c>
      <c r="V50" s="45">
        <f t="shared" ref="V50:V51" si="187">ROUND(J50*U50,0)</f>
        <v>0</v>
      </c>
      <c r="W50" s="60" t="str">
        <f t="shared" ref="W50:W51" si="188">IF(U50&gt;0,IF(ROUND(J50*U50,0)&lt;&gt;V50,"E",""),"")</f>
        <v/>
      </c>
      <c r="Y50" s="45">
        <f t="shared" ref="Y50:Y51" si="189">ROUND(SUM(O50+R50+T50+V50,0),2)</f>
        <v>0</v>
      </c>
      <c r="AA50" s="64" t="str">
        <f t="shared" ref="AA50:AA51" si="190">IF(ROUND(O50+R50+T50+V50,2)&lt;&gt;Y50,"E","")</f>
        <v/>
      </c>
      <c r="AB50" s="45">
        <f t="shared" ref="AB50:AB51" si="191">IF($Y$2&gt;0,((Y50/$Y$2)*$AB$2),0)</f>
        <v>0</v>
      </c>
      <c r="AC50" s="45">
        <f t="shared" ref="AC50:AC51" si="192">Y50+AB50</f>
        <v>0</v>
      </c>
      <c r="AD50" s="85">
        <f t="shared" ref="AD50:AD51" si="193">J50</f>
        <v>378</v>
      </c>
      <c r="AE50" s="85">
        <f t="shared" ref="AE50:AE51" si="194">IF(AD50&gt;0,AC50/AD50,0)</f>
        <v>0</v>
      </c>
      <c r="AF50" s="48"/>
      <c r="AH50" s="45">
        <f t="shared" ref="AH50:AH51" si="195">ROUND(J50*AG50,0)</f>
        <v>0</v>
      </c>
      <c r="AJ50" s="45">
        <f t="shared" ref="AJ50:AJ51" si="196">ROUND(AH50*AI50*0.01,0)</f>
        <v>0</v>
      </c>
    </row>
    <row r="51" spans="1:36" x14ac:dyDescent="0.2">
      <c r="A51" s="67" t="s">
        <v>428</v>
      </c>
      <c r="B51" s="55" t="s">
        <v>412</v>
      </c>
      <c r="C51" s="121" t="s">
        <v>429</v>
      </c>
      <c r="D51" s="87">
        <v>612</v>
      </c>
      <c r="E51" s="86">
        <v>9</v>
      </c>
      <c r="F51" s="86">
        <v>1</v>
      </c>
      <c r="G51" s="86">
        <v>2</v>
      </c>
      <c r="H51" s="136">
        <v>1.05</v>
      </c>
      <c r="I51" s="86">
        <v>1</v>
      </c>
      <c r="J51" s="45">
        <f t="shared" si="182"/>
        <v>11567</v>
      </c>
      <c r="K51" s="56" t="s">
        <v>72</v>
      </c>
      <c r="M51" s="45">
        <f t="shared" si="183"/>
        <v>0</v>
      </c>
      <c r="N51" s="58" t="str">
        <f t="shared" si="184"/>
        <v/>
      </c>
      <c r="O51" s="45">
        <f t="shared" si="185"/>
        <v>0</v>
      </c>
      <c r="P51" s="58" t="str">
        <f t="shared" si="169"/>
        <v/>
      </c>
      <c r="R51" s="45">
        <f t="shared" si="186"/>
        <v>0</v>
      </c>
      <c r="S51" s="60" t="str">
        <f t="shared" si="171"/>
        <v/>
      </c>
      <c r="V51" s="45">
        <f t="shared" si="187"/>
        <v>0</v>
      </c>
      <c r="W51" s="60" t="str">
        <f t="shared" si="188"/>
        <v/>
      </c>
      <c r="Y51" s="45">
        <f t="shared" si="189"/>
        <v>0</v>
      </c>
      <c r="AA51" s="64" t="str">
        <f t="shared" si="190"/>
        <v/>
      </c>
      <c r="AB51" s="45">
        <f t="shared" si="191"/>
        <v>0</v>
      </c>
      <c r="AC51" s="45">
        <f t="shared" si="192"/>
        <v>0</v>
      </c>
      <c r="AD51" s="85">
        <f t="shared" si="193"/>
        <v>11567</v>
      </c>
      <c r="AE51" s="85">
        <f t="shared" si="194"/>
        <v>0</v>
      </c>
      <c r="AF51" s="48"/>
      <c r="AH51" s="45">
        <f t="shared" si="195"/>
        <v>0</v>
      </c>
      <c r="AJ51" s="45">
        <f t="shared" si="196"/>
        <v>0</v>
      </c>
    </row>
    <row r="52" spans="1:36" x14ac:dyDescent="0.2">
      <c r="A52" s="67" t="s">
        <v>428</v>
      </c>
      <c r="B52" s="55" t="s">
        <v>412</v>
      </c>
      <c r="C52" s="121" t="s">
        <v>430</v>
      </c>
      <c r="D52" s="87">
        <v>144</v>
      </c>
      <c r="E52" s="86">
        <v>9</v>
      </c>
      <c r="F52" s="86">
        <v>1</v>
      </c>
      <c r="G52" s="86">
        <v>1</v>
      </c>
      <c r="H52" s="136">
        <v>1.05</v>
      </c>
      <c r="I52" s="86">
        <v>1</v>
      </c>
      <c r="J52" s="45">
        <f t="shared" si="165"/>
        <v>1361</v>
      </c>
      <c r="K52" s="56" t="s">
        <v>72</v>
      </c>
      <c r="M52" s="45">
        <f t="shared" si="166"/>
        <v>0</v>
      </c>
      <c r="N52" s="58" t="str">
        <f t="shared" si="167"/>
        <v/>
      </c>
      <c r="O52" s="45">
        <f t="shared" si="168"/>
        <v>0</v>
      </c>
      <c r="P52" s="58" t="str">
        <f t="shared" si="169"/>
        <v/>
      </c>
      <c r="R52" s="45">
        <f t="shared" si="170"/>
        <v>0</v>
      </c>
      <c r="S52" s="60" t="str">
        <f t="shared" si="171"/>
        <v/>
      </c>
      <c r="V52" s="45">
        <f t="shared" si="172"/>
        <v>0</v>
      </c>
      <c r="W52" s="60" t="str">
        <f t="shared" si="173"/>
        <v/>
      </c>
      <c r="Y52" s="45">
        <f t="shared" si="174"/>
        <v>0</v>
      </c>
      <c r="AA52" s="64" t="str">
        <f t="shared" si="175"/>
        <v/>
      </c>
      <c r="AB52" s="45">
        <f t="shared" si="176"/>
        <v>0</v>
      </c>
      <c r="AC52" s="45">
        <f t="shared" si="177"/>
        <v>0</v>
      </c>
      <c r="AD52" s="85">
        <f t="shared" si="178"/>
        <v>1361</v>
      </c>
      <c r="AE52" s="85">
        <f t="shared" si="179"/>
        <v>0</v>
      </c>
      <c r="AF52" s="48"/>
      <c r="AH52" s="45">
        <f t="shared" si="180"/>
        <v>0</v>
      </c>
      <c r="AJ52" s="45">
        <f t="shared" si="181"/>
        <v>0</v>
      </c>
    </row>
    <row r="53" spans="1:36" x14ac:dyDescent="0.2">
      <c r="A53" s="67" t="s">
        <v>428</v>
      </c>
      <c r="B53" s="55" t="s">
        <v>412</v>
      </c>
      <c r="C53" s="121" t="s">
        <v>431</v>
      </c>
      <c r="D53" s="87">
        <v>154</v>
      </c>
      <c r="E53" s="86">
        <v>9</v>
      </c>
      <c r="F53" s="86">
        <v>1</v>
      </c>
      <c r="G53" s="86">
        <v>1</v>
      </c>
      <c r="H53" s="136">
        <v>1.05</v>
      </c>
      <c r="I53" s="86">
        <v>1</v>
      </c>
      <c r="J53" s="45">
        <f t="shared" si="165"/>
        <v>1456</v>
      </c>
      <c r="K53" s="56" t="s">
        <v>72</v>
      </c>
      <c r="M53" s="45">
        <f t="shared" si="166"/>
        <v>0</v>
      </c>
      <c r="N53" s="58" t="str">
        <f t="shared" si="167"/>
        <v/>
      </c>
      <c r="O53" s="45">
        <f t="shared" si="168"/>
        <v>0</v>
      </c>
      <c r="R53" s="45">
        <f t="shared" si="170"/>
        <v>0</v>
      </c>
      <c r="V53" s="45">
        <f t="shared" si="172"/>
        <v>0</v>
      </c>
      <c r="W53" s="60" t="str">
        <f t="shared" si="173"/>
        <v/>
      </c>
      <c r="Y53" s="45">
        <f t="shared" si="174"/>
        <v>0</v>
      </c>
      <c r="AA53" s="64" t="str">
        <f t="shared" si="175"/>
        <v/>
      </c>
      <c r="AB53" s="45">
        <f t="shared" si="176"/>
        <v>0</v>
      </c>
      <c r="AC53" s="45">
        <f t="shared" si="177"/>
        <v>0</v>
      </c>
      <c r="AD53" s="85">
        <f t="shared" si="178"/>
        <v>1456</v>
      </c>
      <c r="AE53" s="85">
        <f t="shared" si="179"/>
        <v>0</v>
      </c>
      <c r="AF53" s="48"/>
      <c r="AH53" s="45">
        <f t="shared" si="180"/>
        <v>0</v>
      </c>
      <c r="AJ53" s="45">
        <f t="shared" si="181"/>
        <v>0</v>
      </c>
    </row>
    <row r="54" spans="1:36" x14ac:dyDescent="0.2">
      <c r="A54" s="67" t="s">
        <v>428</v>
      </c>
      <c r="B54" s="55" t="s">
        <v>421</v>
      </c>
      <c r="C54" s="121" t="s">
        <v>419</v>
      </c>
      <c r="D54" s="87">
        <v>205</v>
      </c>
      <c r="E54" s="86">
        <v>9</v>
      </c>
      <c r="F54" s="86">
        <v>1</v>
      </c>
      <c r="G54" s="86">
        <v>1</v>
      </c>
      <c r="H54" s="136">
        <v>1.05</v>
      </c>
      <c r="I54" s="86">
        <v>1</v>
      </c>
      <c r="J54" s="45">
        <f t="shared" ref="J54:J55" si="197">ROUNDUP(I54*H54*G54*F54*E54*D54,0)</f>
        <v>1938</v>
      </c>
      <c r="K54" s="56" t="s">
        <v>72</v>
      </c>
      <c r="M54" s="45">
        <f t="shared" ref="M54:M55" si="198">ROUND(J54*L54,0)</f>
        <v>0</v>
      </c>
      <c r="N54" s="58" t="str">
        <f t="shared" ref="N54:N55" si="199">IF(L54&gt;0,IF(ROUND(J54*L54,0)&lt;&gt;M54,"E",""),"")</f>
        <v/>
      </c>
      <c r="O54" s="45">
        <f t="shared" ref="O54:O55" si="200">ROUND($O$2*M54,0)</f>
        <v>0</v>
      </c>
      <c r="P54" s="58" t="str">
        <f t="shared" ref="P54:P55" si="201">IF(ROUND(M54*O$2,0)&lt;&gt;O54,"E","")</f>
        <v/>
      </c>
      <c r="R54" s="45">
        <f t="shared" ref="R54:R55" si="202">ROUND(J54*Q54,0)</f>
        <v>0</v>
      </c>
      <c r="S54" s="60" t="str">
        <f t="shared" ref="S54:S55" si="203">IF(Q54&gt;0,IF(ROUND(J54*Q54,0)&lt;&gt;R54,"E",""),"")</f>
        <v/>
      </c>
      <c r="V54" s="45">
        <f t="shared" ref="V54:V55" si="204">ROUND(J54*U54,0)</f>
        <v>0</v>
      </c>
      <c r="W54" s="60" t="str">
        <f t="shared" ref="W54:W55" si="205">IF(U54&gt;0,IF(ROUND(J54*U54,0)&lt;&gt;V54,"E",""),"")</f>
        <v/>
      </c>
      <c r="Y54" s="45">
        <f t="shared" ref="Y54:Y55" si="206">ROUND(SUM(O54+R54+T54+V54,0),2)</f>
        <v>0</v>
      </c>
      <c r="AA54" s="64" t="str">
        <f t="shared" ref="AA54:AA55" si="207">IF(ROUND(O54+R54+T54+V54,2)&lt;&gt;Y54,"E","")</f>
        <v/>
      </c>
      <c r="AB54" s="45">
        <f t="shared" ref="AB54:AB55" si="208">IF($Y$2&gt;0,((Y54/$Y$2)*$AB$2),0)</f>
        <v>0</v>
      </c>
      <c r="AC54" s="45">
        <f t="shared" ref="AC54:AC55" si="209">Y54+AB54</f>
        <v>0</v>
      </c>
      <c r="AD54" s="85">
        <f t="shared" ref="AD54:AD55" si="210">J54</f>
        <v>1938</v>
      </c>
      <c r="AE54" s="85">
        <f t="shared" ref="AE54:AE55" si="211">IF(AD54&gt;0,AC54/AD54,0)</f>
        <v>0</v>
      </c>
      <c r="AF54" s="48"/>
      <c r="AH54" s="45">
        <f t="shared" ref="AH54:AH55" si="212">ROUND(J54*AG54,0)</f>
        <v>0</v>
      </c>
      <c r="AJ54" s="45">
        <f t="shared" ref="AJ54:AJ55" si="213">ROUND(AH54*AI54*0.01,0)</f>
        <v>0</v>
      </c>
    </row>
    <row r="55" spans="1:36" x14ac:dyDescent="0.2">
      <c r="A55" s="67" t="s">
        <v>428</v>
      </c>
      <c r="B55" s="55" t="s">
        <v>421</v>
      </c>
      <c r="C55" s="121" t="s">
        <v>393</v>
      </c>
      <c r="D55" s="87">
        <v>460</v>
      </c>
      <c r="E55" s="86">
        <v>9</v>
      </c>
      <c r="F55" s="86">
        <v>1</v>
      </c>
      <c r="G55" s="86">
        <v>1</v>
      </c>
      <c r="H55" s="136">
        <v>1.05</v>
      </c>
      <c r="I55" s="86">
        <v>1</v>
      </c>
      <c r="J55" s="45">
        <f t="shared" si="197"/>
        <v>4347</v>
      </c>
      <c r="K55" s="56" t="s">
        <v>72</v>
      </c>
      <c r="M55" s="45">
        <f t="shared" si="198"/>
        <v>0</v>
      </c>
      <c r="N55" s="58" t="str">
        <f t="shared" si="199"/>
        <v/>
      </c>
      <c r="O55" s="45">
        <f t="shared" si="200"/>
        <v>0</v>
      </c>
      <c r="P55" s="58" t="str">
        <f t="shared" si="201"/>
        <v/>
      </c>
      <c r="R55" s="45">
        <f t="shared" si="202"/>
        <v>0</v>
      </c>
      <c r="S55" s="60" t="str">
        <f t="shared" si="203"/>
        <v/>
      </c>
      <c r="V55" s="45">
        <f t="shared" si="204"/>
        <v>0</v>
      </c>
      <c r="W55" s="60" t="str">
        <f t="shared" si="205"/>
        <v/>
      </c>
      <c r="Y55" s="45">
        <f t="shared" si="206"/>
        <v>0</v>
      </c>
      <c r="AA55" s="64" t="str">
        <f t="shared" si="207"/>
        <v/>
      </c>
      <c r="AB55" s="45">
        <f t="shared" si="208"/>
        <v>0</v>
      </c>
      <c r="AC55" s="45">
        <f t="shared" si="209"/>
        <v>0</v>
      </c>
      <c r="AD55" s="85">
        <f t="shared" si="210"/>
        <v>4347</v>
      </c>
      <c r="AE55" s="85">
        <f t="shared" si="211"/>
        <v>0</v>
      </c>
      <c r="AF55" s="48"/>
      <c r="AH55" s="45">
        <f t="shared" si="212"/>
        <v>0</v>
      </c>
      <c r="AJ55" s="45">
        <f t="shared" si="213"/>
        <v>0</v>
      </c>
    </row>
    <row r="56" spans="1:36" x14ac:dyDescent="0.2">
      <c r="C56" s="121"/>
      <c r="F56" s="139"/>
      <c r="I56" s="139"/>
      <c r="J56" s="155"/>
      <c r="M56" s="45"/>
      <c r="AA56" s="64"/>
      <c r="AB56" s="45"/>
      <c r="AC56" s="45"/>
      <c r="AD56" s="85"/>
      <c r="AE56" s="85"/>
      <c r="AF56" s="48"/>
    </row>
    <row r="57" spans="1:36" x14ac:dyDescent="0.2">
      <c r="C57" s="153" t="s">
        <v>340</v>
      </c>
      <c r="D57" s="102">
        <f>SUM(J45:J55)-SUM(J57:J58)</f>
        <v>0</v>
      </c>
      <c r="F57" s="139"/>
      <c r="G57" s="2"/>
      <c r="I57" s="146" t="s">
        <v>414</v>
      </c>
      <c r="J57" s="100">
        <f>SUM(J45:J53)</f>
        <v>41196</v>
      </c>
      <c r="K57" s="95" t="s">
        <v>72</v>
      </c>
      <c r="M57" s="45">
        <f t="shared" ref="M57:M58" si="214">ROUND(J57*L57,0)</f>
        <v>0</v>
      </c>
      <c r="N57" s="123" t="str">
        <f t="shared" ref="N57:N58" si="215">IF(L57&gt;0,IF(ROUND(J57*L57,0)&lt;&gt;M57,"E",""),"")</f>
        <v/>
      </c>
      <c r="O57" s="45">
        <f t="shared" ref="O57:O58" si="216">ROUND($O$2*M57,0)</f>
        <v>0</v>
      </c>
      <c r="P57" s="123" t="str">
        <f t="shared" ref="P57:P58" si="217">IF(ROUND(M57*O$2,0)&lt;&gt;O57,"E","")</f>
        <v/>
      </c>
      <c r="R57" s="45">
        <f t="shared" ref="R57:R58" si="218">ROUND(J57*Q57,0)</f>
        <v>0</v>
      </c>
      <c r="S57" s="102" t="str">
        <f t="shared" ref="S57:S58" si="219">IF(Q57&gt;0,IF(ROUND(J57*Q57,0)&lt;&gt;R57,"E",""),"")</f>
        <v/>
      </c>
      <c r="V57" s="45">
        <f t="shared" ref="V57:V58" si="220">ROUND(J57*U57,0)</f>
        <v>0</v>
      </c>
      <c r="W57" s="60" t="str">
        <f t="shared" ref="W57:W58" si="221">IF(U57&gt;0,IF(ROUND(J57*U57,0)&lt;&gt;V57,"E",""),"")</f>
        <v/>
      </c>
      <c r="Y57" s="45">
        <f t="shared" ref="Y57:Y58" si="222">ROUND(SUM(O57+R57+T57+V57,0),2)</f>
        <v>0</v>
      </c>
      <c r="AA57" s="64" t="str">
        <f t="shared" ref="AA57:AA58" si="223">IF(ROUND(O57+R57+T57+V57,2)&lt;&gt;Y57,"E","")</f>
        <v/>
      </c>
      <c r="AB57" s="45">
        <f t="shared" ref="AB57" si="224">IF($Y$2&gt;0,((Y57/$Y$2)*$AB$2),0)</f>
        <v>0</v>
      </c>
      <c r="AC57" s="45">
        <f t="shared" ref="AC57:AC58" si="225">Y57+AB57</f>
        <v>0</v>
      </c>
      <c r="AD57" s="85">
        <f t="shared" ref="AD57:AD58" si="226">J57</f>
        <v>41196</v>
      </c>
      <c r="AE57" s="85">
        <f t="shared" ref="AE57:AE58" si="227">IF(AD57&gt;0,AC57/AD57,0)</f>
        <v>0</v>
      </c>
      <c r="AF57" s="48"/>
      <c r="AH57" s="45">
        <f t="shared" ref="AH57:AH58" si="228">ROUND(J57*AG57,0)</f>
        <v>0</v>
      </c>
      <c r="AJ57" s="45">
        <f t="shared" ref="AJ57:AJ58" si="229">ROUND(AH57*AI57*0.01,0)</f>
        <v>0</v>
      </c>
    </row>
    <row r="58" spans="1:36" x14ac:dyDescent="0.2">
      <c r="C58" s="121"/>
      <c r="I58" s="2" t="s">
        <v>422</v>
      </c>
      <c r="J58" s="100">
        <f>SUM(J54:J55)</f>
        <v>6285</v>
      </c>
      <c r="K58" s="95" t="s">
        <v>72</v>
      </c>
      <c r="M58" s="45">
        <f t="shared" si="214"/>
        <v>0</v>
      </c>
      <c r="N58" s="58" t="str">
        <f t="shared" si="215"/>
        <v/>
      </c>
      <c r="O58" s="45">
        <f t="shared" si="216"/>
        <v>0</v>
      </c>
      <c r="P58" s="58" t="str">
        <f t="shared" si="217"/>
        <v/>
      </c>
      <c r="R58" s="45">
        <f t="shared" si="218"/>
        <v>0</v>
      </c>
      <c r="S58" s="60" t="str">
        <f t="shared" si="219"/>
        <v/>
      </c>
      <c r="V58" s="45">
        <f t="shared" si="220"/>
        <v>0</v>
      </c>
      <c r="W58" s="60" t="str">
        <f t="shared" si="221"/>
        <v/>
      </c>
      <c r="Y58" s="45">
        <f t="shared" si="222"/>
        <v>0</v>
      </c>
      <c r="AA58" s="64" t="str">
        <f t="shared" si="223"/>
        <v/>
      </c>
      <c r="AB58" s="45">
        <f>IF($Y$2&gt;0,((Y58/$Y$2)*$AB$2),0)</f>
        <v>0</v>
      </c>
      <c r="AC58" s="45">
        <f t="shared" si="225"/>
        <v>0</v>
      </c>
      <c r="AD58" s="85">
        <f t="shared" si="226"/>
        <v>6285</v>
      </c>
      <c r="AE58" s="85">
        <f t="shared" si="227"/>
        <v>0</v>
      </c>
      <c r="AF58" s="48"/>
      <c r="AH58" s="45">
        <f t="shared" si="228"/>
        <v>0</v>
      </c>
      <c r="AJ58" s="45">
        <f t="shared" si="229"/>
        <v>0</v>
      </c>
    </row>
    <row r="59" spans="1:36" x14ac:dyDescent="0.2">
      <c r="C59" s="121"/>
      <c r="F59" s="139"/>
      <c r="I59" s="139"/>
      <c r="M59" s="45"/>
      <c r="AA59" s="64"/>
      <c r="AB59" s="45"/>
      <c r="AC59" s="45"/>
      <c r="AD59" s="85"/>
      <c r="AE59" s="85"/>
      <c r="AF59" s="48"/>
    </row>
    <row r="60" spans="1:36" x14ac:dyDescent="0.2">
      <c r="A60" s="67" t="s">
        <v>432</v>
      </c>
      <c r="B60" s="55" t="s">
        <v>412</v>
      </c>
      <c r="C60" s="121" t="s">
        <v>413</v>
      </c>
      <c r="D60" s="87">
        <v>890</v>
      </c>
      <c r="E60" s="86">
        <v>9</v>
      </c>
      <c r="F60" s="86">
        <v>1</v>
      </c>
      <c r="G60" s="86">
        <v>1</v>
      </c>
      <c r="H60" s="136">
        <v>1.05</v>
      </c>
      <c r="I60" s="86">
        <v>1</v>
      </c>
      <c r="J60" s="45">
        <f t="shared" ref="J60:J70" si="230">ROUNDUP(I60*H60*G60*F60*E60*D60,0)</f>
        <v>8411</v>
      </c>
      <c r="K60" s="56" t="s">
        <v>72</v>
      </c>
      <c r="M60" s="45">
        <f t="shared" ref="M60:M70" si="231">ROUND(J60*L60,0)</f>
        <v>0</v>
      </c>
      <c r="N60" s="58" t="str">
        <f t="shared" ref="N60:N70" si="232">IF(L60&gt;0,IF(ROUND(J60*L60,0)&lt;&gt;M60,"E",""),"")</f>
        <v/>
      </c>
      <c r="O60" s="45">
        <f t="shared" ref="O60:O70" si="233">ROUND($O$2*M60,0)</f>
        <v>0</v>
      </c>
      <c r="P60" s="58" t="str">
        <f t="shared" ref="P60:P70" si="234">IF(ROUND(M60*O$2,0)&lt;&gt;O60,"E","")</f>
        <v/>
      </c>
      <c r="R60" s="45">
        <f t="shared" ref="R60:R70" si="235">ROUND(J60*Q60,0)</f>
        <v>0</v>
      </c>
      <c r="S60" s="60" t="str">
        <f t="shared" ref="S60:S70" si="236">IF(Q60&gt;0,IF(ROUND(J60*Q60,0)&lt;&gt;R60,"E",""),"")</f>
        <v/>
      </c>
      <c r="V60" s="45">
        <f t="shared" ref="V60:V70" si="237">ROUND(J60*U60,0)</f>
        <v>0</v>
      </c>
      <c r="W60" s="60" t="str">
        <f t="shared" ref="W60:W70" si="238">IF(U60&gt;0,IF(ROUND(J60*U60,0)&lt;&gt;V60,"E",""),"")</f>
        <v/>
      </c>
      <c r="Y60" s="45">
        <f t="shared" ref="Y60:Y70" si="239">ROUND(SUM(O60+R60+T60+V60,0),2)</f>
        <v>0</v>
      </c>
      <c r="AA60" s="64" t="str">
        <f t="shared" ref="AA60:AA70" si="240">IF(ROUND(O60+R60+T60+V60,2)&lt;&gt;Y60,"E","")</f>
        <v/>
      </c>
      <c r="AB60" s="45">
        <f t="shared" ref="AB60:AB70" si="241">IF($Y$2&gt;0,((Y60/$Y$2)*$AB$2),0)</f>
        <v>0</v>
      </c>
      <c r="AC60" s="45">
        <f t="shared" ref="AC60:AC70" si="242">Y60+AB60</f>
        <v>0</v>
      </c>
      <c r="AD60" s="85">
        <f t="shared" ref="AD60:AD70" si="243">J60</f>
        <v>8411</v>
      </c>
      <c r="AE60" s="85">
        <f t="shared" ref="AE60:AE70" si="244">IF(AD60&gt;0,AC60/AD60,0)</f>
        <v>0</v>
      </c>
      <c r="AF60" s="48"/>
      <c r="AH60" s="45">
        <f t="shared" ref="AH60:AH70" si="245">ROUND(J60*AG60,0)</f>
        <v>0</v>
      </c>
      <c r="AJ60" s="45">
        <f t="shared" ref="AJ60:AJ70" si="246">ROUND(AH60*AI60*0.01,0)</f>
        <v>0</v>
      </c>
    </row>
    <row r="61" spans="1:36" x14ac:dyDescent="0.2">
      <c r="A61" s="67" t="s">
        <v>432</v>
      </c>
      <c r="B61" s="55" t="s">
        <v>412</v>
      </c>
      <c r="C61" s="121" t="s">
        <v>419</v>
      </c>
      <c r="D61" s="87">
        <v>521</v>
      </c>
      <c r="E61" s="86">
        <v>9</v>
      </c>
      <c r="F61" s="86">
        <v>1</v>
      </c>
      <c r="G61" s="86">
        <v>2</v>
      </c>
      <c r="H61" s="136">
        <v>1.05</v>
      </c>
      <c r="I61" s="86">
        <v>1</v>
      </c>
      <c r="J61" s="45">
        <f t="shared" si="230"/>
        <v>9847</v>
      </c>
      <c r="K61" s="56" t="s">
        <v>72</v>
      </c>
      <c r="M61" s="45">
        <f t="shared" si="231"/>
        <v>0</v>
      </c>
      <c r="N61" s="58" t="str">
        <f t="shared" si="232"/>
        <v/>
      </c>
      <c r="O61" s="45">
        <f t="shared" si="233"/>
        <v>0</v>
      </c>
      <c r="P61" s="58" t="str">
        <f t="shared" si="234"/>
        <v/>
      </c>
      <c r="R61" s="45">
        <f t="shared" si="235"/>
        <v>0</v>
      </c>
      <c r="S61" s="60" t="str">
        <f t="shared" si="236"/>
        <v/>
      </c>
      <c r="V61" s="45">
        <f t="shared" si="237"/>
        <v>0</v>
      </c>
      <c r="W61" s="60" t="str">
        <f t="shared" si="238"/>
        <v/>
      </c>
      <c r="Y61" s="45">
        <f t="shared" si="239"/>
        <v>0</v>
      </c>
      <c r="AA61" s="64" t="str">
        <f t="shared" si="240"/>
        <v/>
      </c>
      <c r="AB61" s="45">
        <f t="shared" si="241"/>
        <v>0</v>
      </c>
      <c r="AC61" s="45">
        <f t="shared" si="242"/>
        <v>0</v>
      </c>
      <c r="AD61" s="85">
        <f t="shared" si="243"/>
        <v>9847</v>
      </c>
      <c r="AE61" s="85">
        <f t="shared" si="244"/>
        <v>0</v>
      </c>
      <c r="AF61" s="48"/>
      <c r="AH61" s="45">
        <f t="shared" si="245"/>
        <v>0</v>
      </c>
      <c r="AJ61" s="45">
        <f t="shared" si="246"/>
        <v>0</v>
      </c>
    </row>
    <row r="62" spans="1:36" x14ac:dyDescent="0.2">
      <c r="A62" s="67" t="s">
        <v>432</v>
      </c>
      <c r="B62" s="55" t="s">
        <v>412</v>
      </c>
      <c r="C62" s="121" t="s">
        <v>393</v>
      </c>
      <c r="D62" s="87">
        <v>686</v>
      </c>
      <c r="E62" s="86">
        <v>9</v>
      </c>
      <c r="F62" s="86">
        <v>1</v>
      </c>
      <c r="G62" s="86">
        <v>2</v>
      </c>
      <c r="H62" s="136">
        <v>1.05</v>
      </c>
      <c r="I62" s="86">
        <v>1</v>
      </c>
      <c r="J62" s="45">
        <f t="shared" si="230"/>
        <v>12966</v>
      </c>
      <c r="K62" s="56" t="s">
        <v>72</v>
      </c>
      <c r="L62" s="122"/>
      <c r="M62" s="45">
        <f t="shared" si="231"/>
        <v>0</v>
      </c>
      <c r="N62" s="58" t="str">
        <f t="shared" si="232"/>
        <v/>
      </c>
      <c r="O62" s="45">
        <f t="shared" si="233"/>
        <v>0</v>
      </c>
      <c r="P62" s="58" t="str">
        <f t="shared" si="234"/>
        <v/>
      </c>
      <c r="R62" s="45">
        <f t="shared" si="235"/>
        <v>0</v>
      </c>
      <c r="S62" s="60" t="str">
        <f t="shared" si="236"/>
        <v/>
      </c>
      <c r="V62" s="45">
        <f t="shared" si="237"/>
        <v>0</v>
      </c>
      <c r="W62" s="60" t="str">
        <f t="shared" si="238"/>
        <v/>
      </c>
      <c r="Y62" s="45">
        <f t="shared" si="239"/>
        <v>0</v>
      </c>
      <c r="AA62" s="64" t="str">
        <f t="shared" si="240"/>
        <v/>
      </c>
      <c r="AB62" s="45">
        <f t="shared" si="241"/>
        <v>0</v>
      </c>
      <c r="AC62" s="45">
        <f t="shared" si="242"/>
        <v>0</v>
      </c>
      <c r="AD62" s="85">
        <f t="shared" si="243"/>
        <v>12966</v>
      </c>
      <c r="AE62" s="85">
        <f t="shared" si="244"/>
        <v>0</v>
      </c>
      <c r="AF62" s="48"/>
      <c r="AH62" s="45">
        <f t="shared" si="245"/>
        <v>0</v>
      </c>
      <c r="AJ62" s="45">
        <f t="shared" si="246"/>
        <v>0</v>
      </c>
    </row>
    <row r="63" spans="1:36" x14ac:dyDescent="0.2">
      <c r="A63" s="67" t="s">
        <v>432</v>
      </c>
      <c r="B63" s="55" t="s">
        <v>412</v>
      </c>
      <c r="C63" s="121" t="s">
        <v>426</v>
      </c>
      <c r="D63" s="87">
        <v>835</v>
      </c>
      <c r="E63" s="86">
        <v>9</v>
      </c>
      <c r="F63" s="86">
        <v>1</v>
      </c>
      <c r="G63" s="86">
        <v>2</v>
      </c>
      <c r="H63" s="136">
        <v>1.05</v>
      </c>
      <c r="I63" s="86">
        <v>1</v>
      </c>
      <c r="J63" s="45">
        <f t="shared" si="230"/>
        <v>15782</v>
      </c>
      <c r="K63" s="56" t="s">
        <v>72</v>
      </c>
      <c r="M63" s="45">
        <f t="shared" si="231"/>
        <v>0</v>
      </c>
      <c r="N63" s="58" t="str">
        <f t="shared" si="232"/>
        <v/>
      </c>
      <c r="O63" s="45">
        <f t="shared" si="233"/>
        <v>0</v>
      </c>
      <c r="P63" s="58" t="str">
        <f t="shared" si="234"/>
        <v/>
      </c>
      <c r="R63" s="45">
        <f t="shared" si="235"/>
        <v>0</v>
      </c>
      <c r="S63" s="60" t="str">
        <f t="shared" si="236"/>
        <v/>
      </c>
      <c r="V63" s="45">
        <f t="shared" si="237"/>
        <v>0</v>
      </c>
      <c r="W63" s="60" t="str">
        <f t="shared" si="238"/>
        <v/>
      </c>
      <c r="Y63" s="45">
        <f t="shared" si="239"/>
        <v>0</v>
      </c>
      <c r="AA63" s="64" t="str">
        <f t="shared" si="240"/>
        <v/>
      </c>
      <c r="AB63" s="45">
        <f t="shared" si="241"/>
        <v>0</v>
      </c>
      <c r="AC63" s="45">
        <f t="shared" si="242"/>
        <v>0</v>
      </c>
      <c r="AD63" s="85">
        <f t="shared" si="243"/>
        <v>15782</v>
      </c>
      <c r="AE63" s="85">
        <f t="shared" si="244"/>
        <v>0</v>
      </c>
      <c r="AF63" s="48"/>
      <c r="AH63" s="45">
        <f t="shared" si="245"/>
        <v>0</v>
      </c>
      <c r="AJ63" s="45">
        <f t="shared" si="246"/>
        <v>0</v>
      </c>
    </row>
    <row r="64" spans="1:36" x14ac:dyDescent="0.2">
      <c r="A64" s="67" t="s">
        <v>432</v>
      </c>
      <c r="B64" s="55" t="s">
        <v>412</v>
      </c>
      <c r="C64" s="121" t="s">
        <v>389</v>
      </c>
      <c r="D64" s="87">
        <v>184</v>
      </c>
      <c r="E64" s="86">
        <v>9</v>
      </c>
      <c r="F64" s="86">
        <v>1</v>
      </c>
      <c r="G64" s="86">
        <v>4</v>
      </c>
      <c r="H64" s="136">
        <v>1.05</v>
      </c>
      <c r="I64" s="86">
        <v>1</v>
      </c>
      <c r="J64" s="45">
        <f t="shared" si="230"/>
        <v>6956</v>
      </c>
      <c r="K64" s="56" t="s">
        <v>72</v>
      </c>
      <c r="M64" s="45">
        <f t="shared" si="231"/>
        <v>0</v>
      </c>
      <c r="N64" s="58" t="str">
        <f t="shared" si="232"/>
        <v/>
      </c>
      <c r="O64" s="45">
        <f t="shared" si="233"/>
        <v>0</v>
      </c>
      <c r="P64" s="58" t="str">
        <f t="shared" si="234"/>
        <v/>
      </c>
      <c r="R64" s="45">
        <f t="shared" si="235"/>
        <v>0</v>
      </c>
      <c r="S64" s="60" t="str">
        <f t="shared" si="236"/>
        <v/>
      </c>
      <c r="V64" s="45">
        <f t="shared" si="237"/>
        <v>0</v>
      </c>
      <c r="W64" s="60" t="str">
        <f t="shared" si="238"/>
        <v/>
      </c>
      <c r="Y64" s="45">
        <f t="shared" si="239"/>
        <v>0</v>
      </c>
      <c r="AA64" s="64" t="str">
        <f t="shared" si="240"/>
        <v/>
      </c>
      <c r="AB64" s="45">
        <f t="shared" si="241"/>
        <v>0</v>
      </c>
      <c r="AC64" s="45">
        <f t="shared" si="242"/>
        <v>0</v>
      </c>
      <c r="AD64" s="85">
        <f t="shared" si="243"/>
        <v>6956</v>
      </c>
      <c r="AE64" s="85">
        <f t="shared" si="244"/>
        <v>0</v>
      </c>
      <c r="AF64" s="48"/>
      <c r="AH64" s="45">
        <f t="shared" si="245"/>
        <v>0</v>
      </c>
      <c r="AJ64" s="45">
        <f t="shared" si="246"/>
        <v>0</v>
      </c>
    </row>
    <row r="65" spans="1:36" x14ac:dyDescent="0.2">
      <c r="A65" s="67" t="s">
        <v>432</v>
      </c>
      <c r="B65" s="55" t="s">
        <v>412</v>
      </c>
      <c r="C65" s="121" t="s">
        <v>427</v>
      </c>
      <c r="D65" s="87">
        <v>20</v>
      </c>
      <c r="E65" s="86">
        <v>9</v>
      </c>
      <c r="F65" s="86">
        <v>1</v>
      </c>
      <c r="G65" s="86">
        <v>4</v>
      </c>
      <c r="H65" s="136">
        <v>1.05</v>
      </c>
      <c r="I65" s="86">
        <v>1</v>
      </c>
      <c r="J65" s="45">
        <f t="shared" si="230"/>
        <v>756</v>
      </c>
      <c r="K65" s="56" t="s">
        <v>72</v>
      </c>
      <c r="M65" s="45">
        <f t="shared" si="231"/>
        <v>0</v>
      </c>
      <c r="N65" s="58" t="str">
        <f t="shared" si="232"/>
        <v/>
      </c>
      <c r="O65" s="45">
        <f t="shared" si="233"/>
        <v>0</v>
      </c>
      <c r="P65" s="58" t="str">
        <f t="shared" si="234"/>
        <v/>
      </c>
      <c r="R65" s="45">
        <f t="shared" si="235"/>
        <v>0</v>
      </c>
      <c r="S65" s="60" t="str">
        <f t="shared" si="236"/>
        <v/>
      </c>
      <c r="V65" s="45">
        <f t="shared" si="237"/>
        <v>0</v>
      </c>
      <c r="W65" s="60" t="str">
        <f t="shared" si="238"/>
        <v/>
      </c>
      <c r="Y65" s="45">
        <f t="shared" si="239"/>
        <v>0</v>
      </c>
      <c r="AA65" s="64" t="str">
        <f t="shared" si="240"/>
        <v/>
      </c>
      <c r="AB65" s="45">
        <f t="shared" si="241"/>
        <v>0</v>
      </c>
      <c r="AC65" s="45">
        <f t="shared" si="242"/>
        <v>0</v>
      </c>
      <c r="AD65" s="85">
        <f t="shared" si="243"/>
        <v>756</v>
      </c>
      <c r="AE65" s="85">
        <f t="shared" si="244"/>
        <v>0</v>
      </c>
      <c r="AF65" s="48"/>
      <c r="AH65" s="45">
        <f t="shared" si="245"/>
        <v>0</v>
      </c>
      <c r="AJ65" s="45">
        <f t="shared" si="246"/>
        <v>0</v>
      </c>
    </row>
    <row r="66" spans="1:36" x14ac:dyDescent="0.2">
      <c r="A66" s="67" t="s">
        <v>432</v>
      </c>
      <c r="B66" s="55" t="s">
        <v>412</v>
      </c>
      <c r="C66" s="121" t="s">
        <v>429</v>
      </c>
      <c r="D66" s="87">
        <v>1261</v>
      </c>
      <c r="E66" s="86">
        <v>9</v>
      </c>
      <c r="F66" s="86">
        <v>1</v>
      </c>
      <c r="G66" s="86">
        <v>2</v>
      </c>
      <c r="H66" s="136">
        <v>1.05</v>
      </c>
      <c r="I66" s="86">
        <v>1</v>
      </c>
      <c r="J66" s="45">
        <f t="shared" si="230"/>
        <v>23833</v>
      </c>
      <c r="K66" s="56" t="s">
        <v>72</v>
      </c>
      <c r="L66" s="122"/>
      <c r="M66" s="45">
        <f t="shared" si="231"/>
        <v>0</v>
      </c>
      <c r="N66" s="58" t="str">
        <f t="shared" si="232"/>
        <v/>
      </c>
      <c r="O66" s="45">
        <f t="shared" si="233"/>
        <v>0</v>
      </c>
      <c r="P66" s="58" t="str">
        <f t="shared" si="234"/>
        <v/>
      </c>
      <c r="R66" s="45">
        <f t="shared" si="235"/>
        <v>0</v>
      </c>
      <c r="S66" s="60" t="str">
        <f t="shared" si="236"/>
        <v/>
      </c>
      <c r="V66" s="45">
        <f t="shared" si="237"/>
        <v>0</v>
      </c>
      <c r="W66" s="60" t="str">
        <f t="shared" si="238"/>
        <v/>
      </c>
      <c r="Y66" s="45">
        <f t="shared" si="239"/>
        <v>0</v>
      </c>
      <c r="AA66" s="64" t="str">
        <f t="shared" si="240"/>
        <v/>
      </c>
      <c r="AB66" s="45">
        <f t="shared" si="241"/>
        <v>0</v>
      </c>
      <c r="AC66" s="45">
        <f t="shared" si="242"/>
        <v>0</v>
      </c>
      <c r="AD66" s="85">
        <f t="shared" si="243"/>
        <v>23833</v>
      </c>
      <c r="AE66" s="85">
        <f t="shared" si="244"/>
        <v>0</v>
      </c>
      <c r="AF66" s="48"/>
      <c r="AH66" s="45">
        <f t="shared" si="245"/>
        <v>0</v>
      </c>
      <c r="AJ66" s="45">
        <f t="shared" si="246"/>
        <v>0</v>
      </c>
    </row>
    <row r="67" spans="1:36" x14ac:dyDescent="0.2">
      <c r="A67" s="67" t="s">
        <v>432</v>
      </c>
      <c r="B67" s="55" t="s">
        <v>412</v>
      </c>
      <c r="C67" s="121" t="s">
        <v>430</v>
      </c>
      <c r="D67" s="87">
        <v>78</v>
      </c>
      <c r="E67" s="86">
        <v>9</v>
      </c>
      <c r="F67" s="86">
        <v>1</v>
      </c>
      <c r="G67" s="86">
        <v>2</v>
      </c>
      <c r="H67" s="136">
        <v>1.05</v>
      </c>
      <c r="I67" s="86">
        <v>1</v>
      </c>
      <c r="J67" s="45">
        <f t="shared" si="230"/>
        <v>1475</v>
      </c>
      <c r="K67" s="56" t="s">
        <v>72</v>
      </c>
      <c r="M67" s="45">
        <f t="shared" si="231"/>
        <v>0</v>
      </c>
      <c r="N67" s="58" t="str">
        <f t="shared" si="232"/>
        <v/>
      </c>
      <c r="O67" s="45">
        <f t="shared" si="233"/>
        <v>0</v>
      </c>
      <c r="P67" s="58" t="str">
        <f t="shared" si="234"/>
        <v/>
      </c>
      <c r="R67" s="45">
        <f t="shared" si="235"/>
        <v>0</v>
      </c>
      <c r="S67" s="60" t="str">
        <f t="shared" si="236"/>
        <v/>
      </c>
      <c r="V67" s="45">
        <f t="shared" si="237"/>
        <v>0</v>
      </c>
      <c r="W67" s="60" t="str">
        <f t="shared" si="238"/>
        <v/>
      </c>
      <c r="Y67" s="45">
        <f t="shared" si="239"/>
        <v>0</v>
      </c>
      <c r="AA67" s="64" t="str">
        <f t="shared" si="240"/>
        <v/>
      </c>
      <c r="AB67" s="45">
        <f t="shared" si="241"/>
        <v>0</v>
      </c>
      <c r="AC67" s="45">
        <f t="shared" si="242"/>
        <v>0</v>
      </c>
      <c r="AD67" s="85">
        <f t="shared" si="243"/>
        <v>1475</v>
      </c>
      <c r="AE67" s="85">
        <f t="shared" si="244"/>
        <v>0</v>
      </c>
      <c r="AF67" s="48"/>
      <c r="AH67" s="45">
        <f t="shared" si="245"/>
        <v>0</v>
      </c>
      <c r="AJ67" s="45">
        <f t="shared" si="246"/>
        <v>0</v>
      </c>
    </row>
    <row r="68" spans="1:36" x14ac:dyDescent="0.2">
      <c r="A68" s="67" t="s">
        <v>432</v>
      </c>
      <c r="B68" s="55" t="s">
        <v>412</v>
      </c>
      <c r="C68" s="121" t="s">
        <v>431</v>
      </c>
      <c r="D68" s="87">
        <v>418</v>
      </c>
      <c r="E68" s="86">
        <v>9</v>
      </c>
      <c r="F68" s="86">
        <v>1</v>
      </c>
      <c r="G68" s="86">
        <v>1</v>
      </c>
      <c r="H68" s="136">
        <v>1.05</v>
      </c>
      <c r="I68" s="86">
        <v>1</v>
      </c>
      <c r="J68" s="45">
        <f t="shared" si="230"/>
        <v>3951</v>
      </c>
      <c r="K68" s="56" t="s">
        <v>72</v>
      </c>
      <c r="L68" s="122"/>
      <c r="M68" s="45">
        <f t="shared" si="231"/>
        <v>0</v>
      </c>
      <c r="N68" s="58" t="str">
        <f t="shared" si="232"/>
        <v/>
      </c>
      <c r="O68" s="45">
        <f t="shared" si="233"/>
        <v>0</v>
      </c>
      <c r="P68" s="58" t="str">
        <f t="shared" si="234"/>
        <v/>
      </c>
      <c r="R68" s="45">
        <f t="shared" si="235"/>
        <v>0</v>
      </c>
      <c r="S68" s="60" t="str">
        <f t="shared" si="236"/>
        <v/>
      </c>
      <c r="V68" s="45">
        <f t="shared" si="237"/>
        <v>0</v>
      </c>
      <c r="W68" s="60" t="str">
        <f t="shared" si="238"/>
        <v/>
      </c>
      <c r="Y68" s="45">
        <f t="shared" si="239"/>
        <v>0</v>
      </c>
      <c r="AA68" s="64" t="str">
        <f t="shared" si="240"/>
        <v/>
      </c>
      <c r="AB68" s="45">
        <f t="shared" si="241"/>
        <v>0</v>
      </c>
      <c r="AC68" s="45">
        <f t="shared" si="242"/>
        <v>0</v>
      </c>
      <c r="AD68" s="85">
        <f t="shared" si="243"/>
        <v>3951</v>
      </c>
      <c r="AE68" s="85">
        <f t="shared" si="244"/>
        <v>0</v>
      </c>
      <c r="AF68" s="48"/>
      <c r="AH68" s="45">
        <f t="shared" si="245"/>
        <v>0</v>
      </c>
      <c r="AJ68" s="45">
        <f t="shared" si="246"/>
        <v>0</v>
      </c>
    </row>
    <row r="69" spans="1:36" x14ac:dyDescent="0.2">
      <c r="A69" s="67" t="s">
        <v>432</v>
      </c>
      <c r="B69" s="55" t="s">
        <v>421</v>
      </c>
      <c r="C69" s="121" t="s">
        <v>419</v>
      </c>
      <c r="D69" s="87">
        <v>521</v>
      </c>
      <c r="E69" s="86">
        <v>9</v>
      </c>
      <c r="F69" s="86">
        <v>1</v>
      </c>
      <c r="G69" s="86">
        <v>1</v>
      </c>
      <c r="H69" s="136">
        <v>1.05</v>
      </c>
      <c r="I69" s="86">
        <v>1</v>
      </c>
      <c r="J69" s="45">
        <f t="shared" si="230"/>
        <v>4924</v>
      </c>
      <c r="K69" s="56" t="s">
        <v>72</v>
      </c>
      <c r="M69" s="45">
        <f t="shared" si="231"/>
        <v>0</v>
      </c>
      <c r="N69" s="58" t="str">
        <f t="shared" si="232"/>
        <v/>
      </c>
      <c r="O69" s="45">
        <f t="shared" si="233"/>
        <v>0</v>
      </c>
      <c r="P69" s="58" t="str">
        <f t="shared" si="234"/>
        <v/>
      </c>
      <c r="R69" s="45">
        <f t="shared" si="235"/>
        <v>0</v>
      </c>
      <c r="S69" s="60" t="str">
        <f t="shared" si="236"/>
        <v/>
      </c>
      <c r="V69" s="45">
        <f t="shared" si="237"/>
        <v>0</v>
      </c>
      <c r="W69" s="60" t="str">
        <f t="shared" si="238"/>
        <v/>
      </c>
      <c r="Y69" s="45">
        <f t="shared" si="239"/>
        <v>0</v>
      </c>
      <c r="AA69" s="64" t="str">
        <f t="shared" si="240"/>
        <v/>
      </c>
      <c r="AB69" s="45">
        <f t="shared" si="241"/>
        <v>0</v>
      </c>
      <c r="AC69" s="45">
        <f t="shared" si="242"/>
        <v>0</v>
      </c>
      <c r="AD69" s="85">
        <f t="shared" si="243"/>
        <v>4924</v>
      </c>
      <c r="AE69" s="85">
        <f t="shared" si="244"/>
        <v>0</v>
      </c>
      <c r="AF69" s="48"/>
      <c r="AH69" s="45">
        <f t="shared" si="245"/>
        <v>0</v>
      </c>
      <c r="AJ69" s="45">
        <f t="shared" si="246"/>
        <v>0</v>
      </c>
    </row>
    <row r="70" spans="1:36" x14ac:dyDescent="0.2">
      <c r="A70" s="67" t="s">
        <v>432</v>
      </c>
      <c r="B70" s="55" t="s">
        <v>421</v>
      </c>
      <c r="C70" s="121" t="s">
        <v>393</v>
      </c>
      <c r="D70" s="87">
        <v>686</v>
      </c>
      <c r="E70" s="86">
        <v>9</v>
      </c>
      <c r="F70" s="86">
        <v>1</v>
      </c>
      <c r="G70" s="86">
        <v>1</v>
      </c>
      <c r="H70" s="136">
        <v>1.05</v>
      </c>
      <c r="I70" s="86">
        <v>1</v>
      </c>
      <c r="J70" s="45">
        <f t="shared" si="230"/>
        <v>6483</v>
      </c>
      <c r="K70" s="56" t="s">
        <v>72</v>
      </c>
      <c r="L70" s="122"/>
      <c r="M70" s="45">
        <f t="shared" si="231"/>
        <v>0</v>
      </c>
      <c r="N70" s="58" t="str">
        <f t="shared" si="232"/>
        <v/>
      </c>
      <c r="O70" s="45">
        <f t="shared" si="233"/>
        <v>0</v>
      </c>
      <c r="P70" s="58" t="str">
        <f t="shared" si="234"/>
        <v/>
      </c>
      <c r="R70" s="45">
        <f t="shared" si="235"/>
        <v>0</v>
      </c>
      <c r="S70" s="60" t="str">
        <f t="shared" si="236"/>
        <v/>
      </c>
      <c r="V70" s="45">
        <f t="shared" si="237"/>
        <v>0</v>
      </c>
      <c r="W70" s="60" t="str">
        <f t="shared" si="238"/>
        <v/>
      </c>
      <c r="Y70" s="45">
        <f t="shared" si="239"/>
        <v>0</v>
      </c>
      <c r="AA70" s="64" t="str">
        <f t="shared" si="240"/>
        <v/>
      </c>
      <c r="AB70" s="45">
        <f t="shared" si="241"/>
        <v>0</v>
      </c>
      <c r="AC70" s="45">
        <f t="shared" si="242"/>
        <v>0</v>
      </c>
      <c r="AD70" s="85">
        <f t="shared" si="243"/>
        <v>6483</v>
      </c>
      <c r="AE70" s="85">
        <f t="shared" si="244"/>
        <v>0</v>
      </c>
      <c r="AF70" s="48"/>
      <c r="AH70" s="45">
        <f t="shared" si="245"/>
        <v>0</v>
      </c>
      <c r="AJ70" s="45">
        <f t="shared" si="246"/>
        <v>0</v>
      </c>
    </row>
    <row r="71" spans="1:36" x14ac:dyDescent="0.2">
      <c r="C71" s="121"/>
      <c r="F71" s="139"/>
      <c r="I71" s="139"/>
      <c r="M71" s="45"/>
      <c r="AA71" s="64"/>
      <c r="AB71" s="45"/>
      <c r="AC71" s="45"/>
      <c r="AD71" s="85"/>
      <c r="AE71" s="85"/>
      <c r="AF71" s="48"/>
    </row>
    <row r="72" spans="1:36" x14ac:dyDescent="0.2">
      <c r="C72" s="153" t="s">
        <v>340</v>
      </c>
      <c r="D72" s="102">
        <f>SUM(J60:J70)-SUM(J72:J73)</f>
        <v>0</v>
      </c>
      <c r="F72" s="145" t="s">
        <v>433</v>
      </c>
      <c r="G72" s="2"/>
      <c r="I72" s="146" t="s">
        <v>414</v>
      </c>
      <c r="J72" s="100">
        <f>SUM(J59:J68)</f>
        <v>83977</v>
      </c>
      <c r="K72" s="95" t="s">
        <v>72</v>
      </c>
      <c r="M72" s="45">
        <f t="shared" ref="M72:M73" si="247">ROUND(J72*L72,0)</f>
        <v>0</v>
      </c>
      <c r="N72" s="123" t="str">
        <f t="shared" ref="N72:N73" si="248">IF(L72&gt;0,IF(ROUND(J72*L72,0)&lt;&gt;M72,"E",""),"")</f>
        <v/>
      </c>
      <c r="O72" s="45">
        <f t="shared" ref="O72:O73" si="249">ROUND($O$2*M72,0)</f>
        <v>0</v>
      </c>
      <c r="P72" s="123" t="str">
        <f t="shared" ref="P72:P73" si="250">IF(ROUND(M72*O$2,0)&lt;&gt;O72,"E","")</f>
        <v/>
      </c>
      <c r="R72" s="45">
        <f t="shared" ref="R72:R73" si="251">ROUND(J72*Q72,0)</f>
        <v>0</v>
      </c>
      <c r="S72" s="102" t="str">
        <f t="shared" ref="S72:S73" si="252">IF(Q72&gt;0,IF(ROUND(J72*Q72,0)&lt;&gt;R72,"E",""),"")</f>
        <v/>
      </c>
      <c r="V72" s="45">
        <f t="shared" ref="V72:V73" si="253">ROUND(J72*U72,0)</f>
        <v>0</v>
      </c>
      <c r="W72" s="60" t="str">
        <f t="shared" ref="W72:W73" si="254">IF(U72&gt;0,IF(ROUND(J72*U72,0)&lt;&gt;V72,"E",""),"")</f>
        <v/>
      </c>
      <c r="Y72" s="45">
        <f t="shared" ref="Y72:Y73" si="255">ROUND(SUM(O72+R72+T72+V72,0),2)</f>
        <v>0</v>
      </c>
      <c r="AA72" s="64" t="str">
        <f t="shared" ref="AA72:AA73" si="256">IF(ROUND(O72+R72+T72+V72,2)&lt;&gt;Y72,"E","")</f>
        <v/>
      </c>
      <c r="AB72" s="45">
        <f t="shared" ref="AB72" si="257">IF($Y$2&gt;0,((Y72/$Y$2)*$AB$2),0)</f>
        <v>0</v>
      </c>
      <c r="AC72" s="45">
        <f t="shared" ref="AC72:AC73" si="258">Y72+AB72</f>
        <v>0</v>
      </c>
      <c r="AD72" s="85">
        <f t="shared" ref="AD72:AD73" si="259">J72</f>
        <v>83977</v>
      </c>
      <c r="AE72" s="85">
        <f t="shared" ref="AE72:AE73" si="260">IF(AD72&gt;0,AC72/AD72,0)</f>
        <v>0</v>
      </c>
      <c r="AF72" s="48"/>
      <c r="AH72" s="45">
        <f t="shared" ref="AH72:AH73" si="261">ROUND(J72*AG72,0)</f>
        <v>0</v>
      </c>
      <c r="AJ72" s="45">
        <f t="shared" ref="AJ72:AJ73" si="262">ROUND(AH72*AI72*0.01,0)</f>
        <v>0</v>
      </c>
    </row>
    <row r="73" spans="1:36" x14ac:dyDescent="0.2">
      <c r="C73" s="121"/>
      <c r="I73" s="2" t="s">
        <v>422</v>
      </c>
      <c r="J73" s="100">
        <f>SUM(J69:J70)</f>
        <v>11407</v>
      </c>
      <c r="K73" s="95" t="s">
        <v>72</v>
      </c>
      <c r="M73" s="45">
        <f t="shared" si="247"/>
        <v>0</v>
      </c>
      <c r="N73" s="58" t="str">
        <f t="shared" si="248"/>
        <v/>
      </c>
      <c r="O73" s="45">
        <f t="shared" si="249"/>
        <v>0</v>
      </c>
      <c r="P73" s="58" t="str">
        <f t="shared" si="250"/>
        <v/>
      </c>
      <c r="R73" s="45">
        <f t="shared" si="251"/>
        <v>0</v>
      </c>
      <c r="S73" s="60" t="str">
        <f t="shared" si="252"/>
        <v/>
      </c>
      <c r="V73" s="45">
        <f t="shared" si="253"/>
        <v>0</v>
      </c>
      <c r="W73" s="60" t="str">
        <f t="shared" si="254"/>
        <v/>
      </c>
      <c r="Y73" s="45">
        <f t="shared" si="255"/>
        <v>0</v>
      </c>
      <c r="AA73" s="64" t="str">
        <f t="shared" si="256"/>
        <v/>
      </c>
      <c r="AB73" s="45">
        <f>IF($Y$2&gt;0,((Y73/$Y$2)*$AB$2),0)</f>
        <v>0</v>
      </c>
      <c r="AC73" s="45">
        <f t="shared" si="258"/>
        <v>0</v>
      </c>
      <c r="AD73" s="85">
        <f t="shared" si="259"/>
        <v>11407</v>
      </c>
      <c r="AE73" s="85">
        <f t="shared" si="260"/>
        <v>0</v>
      </c>
      <c r="AF73" s="48"/>
      <c r="AH73" s="45">
        <f t="shared" si="261"/>
        <v>0</v>
      </c>
      <c r="AJ73" s="45">
        <f t="shared" si="262"/>
        <v>0</v>
      </c>
    </row>
    <row r="74" spans="1:36" x14ac:dyDescent="0.2">
      <c r="C74" s="121"/>
      <c r="F74" s="139"/>
      <c r="I74" s="139"/>
      <c r="M74" s="45"/>
      <c r="AA74" s="64"/>
      <c r="AB74" s="45"/>
      <c r="AC74" s="45"/>
      <c r="AD74" s="85"/>
      <c r="AE74" s="85"/>
      <c r="AF74" s="48"/>
    </row>
    <row r="75" spans="1:36" x14ac:dyDescent="0.2">
      <c r="C75" s="153"/>
      <c r="D75" s="102"/>
      <c r="F75" s="145" t="s">
        <v>434</v>
      </c>
      <c r="G75" s="2"/>
      <c r="I75" s="146" t="s">
        <v>414</v>
      </c>
      <c r="J75" s="100">
        <f>J72</f>
        <v>83977</v>
      </c>
      <c r="K75" s="95" t="s">
        <v>72</v>
      </c>
      <c r="M75" s="45">
        <f t="shared" ref="M75:M76" si="263">ROUND(J75*L75,0)</f>
        <v>0</v>
      </c>
      <c r="N75" s="123" t="str">
        <f t="shared" ref="N75:N76" si="264">IF(L75&gt;0,IF(ROUND(J75*L75,0)&lt;&gt;M75,"E",""),"")</f>
        <v/>
      </c>
      <c r="O75" s="45">
        <f t="shared" ref="O75:O76" si="265">ROUND($O$2*M75,0)</f>
        <v>0</v>
      </c>
      <c r="P75" s="123" t="str">
        <f t="shared" ref="P75:P76" si="266">IF(ROUND(M75*O$2,0)&lt;&gt;O75,"E","")</f>
        <v/>
      </c>
      <c r="R75" s="45">
        <f t="shared" ref="R75:R76" si="267">ROUND(J75*Q75,0)</f>
        <v>0</v>
      </c>
      <c r="S75" s="102" t="str">
        <f t="shared" ref="S75:S76" si="268">IF(Q75&gt;0,IF(ROUND(J75*Q75,0)&lt;&gt;R75,"E",""),"")</f>
        <v/>
      </c>
      <c r="V75" s="45">
        <f t="shared" ref="V75:V76" si="269">ROUND(J75*U75,0)</f>
        <v>0</v>
      </c>
      <c r="W75" s="60" t="str">
        <f t="shared" ref="W75:W76" si="270">IF(U75&gt;0,IF(ROUND(J75*U75,0)&lt;&gt;V75,"E",""),"")</f>
        <v/>
      </c>
      <c r="Y75" s="45">
        <f t="shared" ref="Y75:Y76" si="271">ROUND(SUM(O75+R75+T75+V75,0),2)</f>
        <v>0</v>
      </c>
      <c r="AA75" s="64" t="str">
        <f t="shared" ref="AA75:AA76" si="272">IF(ROUND(O75+R75+T75+V75,2)&lt;&gt;Y75,"E","")</f>
        <v/>
      </c>
      <c r="AB75" s="45">
        <f t="shared" ref="AB75" si="273">IF($Y$2&gt;0,((Y75/$Y$2)*$AB$2),0)</f>
        <v>0</v>
      </c>
      <c r="AC75" s="45">
        <f t="shared" ref="AC75:AC76" si="274">Y75+AB75</f>
        <v>0</v>
      </c>
      <c r="AD75" s="85">
        <f t="shared" ref="AD75:AD76" si="275">J75</f>
        <v>83977</v>
      </c>
      <c r="AE75" s="85">
        <f t="shared" ref="AE75:AE76" si="276">IF(AD75&gt;0,AC75/AD75,0)</f>
        <v>0</v>
      </c>
      <c r="AF75" s="48"/>
      <c r="AH75" s="45">
        <f t="shared" ref="AH75:AH76" si="277">ROUND(J75*AG75,0)</f>
        <v>0</v>
      </c>
      <c r="AJ75" s="45">
        <f t="shared" ref="AJ75:AJ76" si="278">ROUND(AH75*AI75*0.01,0)</f>
        <v>0</v>
      </c>
    </row>
    <row r="76" spans="1:36" x14ac:dyDescent="0.2">
      <c r="C76" s="121"/>
      <c r="I76" s="2" t="s">
        <v>422</v>
      </c>
      <c r="J76" s="100">
        <f>J73</f>
        <v>11407</v>
      </c>
      <c r="K76" s="95" t="s">
        <v>72</v>
      </c>
      <c r="M76" s="45">
        <f t="shared" si="263"/>
        <v>0</v>
      </c>
      <c r="N76" s="58" t="str">
        <f t="shared" si="264"/>
        <v/>
      </c>
      <c r="O76" s="45">
        <f t="shared" si="265"/>
        <v>0</v>
      </c>
      <c r="P76" s="58" t="str">
        <f t="shared" si="266"/>
        <v/>
      </c>
      <c r="R76" s="45">
        <f t="shared" si="267"/>
        <v>0</v>
      </c>
      <c r="S76" s="60" t="str">
        <f t="shared" si="268"/>
        <v/>
      </c>
      <c r="V76" s="45">
        <f t="shared" si="269"/>
        <v>0</v>
      </c>
      <c r="W76" s="60" t="str">
        <f t="shared" si="270"/>
        <v/>
      </c>
      <c r="Y76" s="45">
        <f t="shared" si="271"/>
        <v>0</v>
      </c>
      <c r="AA76" s="64" t="str">
        <f t="shared" si="272"/>
        <v/>
      </c>
      <c r="AB76" s="45">
        <f>IF($Y$2&gt;0,((Y76/$Y$2)*$AB$2),0)</f>
        <v>0</v>
      </c>
      <c r="AC76" s="45">
        <f t="shared" si="274"/>
        <v>0</v>
      </c>
      <c r="AD76" s="85">
        <f t="shared" si="275"/>
        <v>11407</v>
      </c>
      <c r="AE76" s="85">
        <f t="shared" si="276"/>
        <v>0</v>
      </c>
      <c r="AF76" s="48"/>
      <c r="AH76" s="45">
        <f t="shared" si="277"/>
        <v>0</v>
      </c>
      <c r="AJ76" s="45">
        <f t="shared" si="278"/>
        <v>0</v>
      </c>
    </row>
    <row r="77" spans="1:36" x14ac:dyDescent="0.2">
      <c r="C77" s="121"/>
      <c r="F77" s="139"/>
      <c r="I77" s="139"/>
      <c r="M77" s="45"/>
      <c r="AA77" s="64"/>
      <c r="AB77" s="45"/>
      <c r="AC77" s="45"/>
      <c r="AD77" s="85"/>
      <c r="AE77" s="85"/>
      <c r="AF77" s="48"/>
    </row>
    <row r="78" spans="1:36" x14ac:dyDescent="0.2">
      <c r="C78" s="153"/>
      <c r="D78" s="102"/>
      <c r="F78" s="145" t="s">
        <v>435</v>
      </c>
      <c r="G78" s="2"/>
      <c r="I78" s="146" t="s">
        <v>414</v>
      </c>
      <c r="J78" s="100">
        <f>J75</f>
        <v>83977</v>
      </c>
      <c r="K78" s="95" t="s">
        <v>72</v>
      </c>
      <c r="M78" s="45">
        <f t="shared" ref="M78:M79" si="279">ROUND(J78*L78,0)</f>
        <v>0</v>
      </c>
      <c r="N78" s="123" t="str">
        <f t="shared" ref="N78:N79" si="280">IF(L78&gt;0,IF(ROUND(J78*L78,0)&lt;&gt;M78,"E",""),"")</f>
        <v/>
      </c>
      <c r="O78" s="45">
        <f t="shared" ref="O78:O79" si="281">ROUND($O$2*M78,0)</f>
        <v>0</v>
      </c>
      <c r="P78" s="123" t="str">
        <f t="shared" ref="P78:P79" si="282">IF(ROUND(M78*O$2,0)&lt;&gt;O78,"E","")</f>
        <v/>
      </c>
      <c r="R78" s="45">
        <f t="shared" ref="R78:R79" si="283">ROUND(J78*Q78,0)</f>
        <v>0</v>
      </c>
      <c r="S78" s="102" t="str">
        <f t="shared" ref="S78:S79" si="284">IF(Q78&gt;0,IF(ROUND(J78*Q78,0)&lt;&gt;R78,"E",""),"")</f>
        <v/>
      </c>
      <c r="V78" s="45">
        <f t="shared" ref="V78:V79" si="285">ROUND(J78*U78,0)</f>
        <v>0</v>
      </c>
      <c r="W78" s="60" t="str">
        <f t="shared" ref="W78:W79" si="286">IF(U78&gt;0,IF(ROUND(J78*U78,0)&lt;&gt;V78,"E",""),"")</f>
        <v/>
      </c>
      <c r="Y78" s="45">
        <f t="shared" ref="Y78:Y79" si="287">ROUND(SUM(O78+R78+T78+V78,0),2)</f>
        <v>0</v>
      </c>
      <c r="AA78" s="64" t="str">
        <f t="shared" ref="AA78:AA79" si="288">IF(ROUND(O78+R78+T78+V78,2)&lt;&gt;Y78,"E","")</f>
        <v/>
      </c>
      <c r="AB78" s="45">
        <f t="shared" ref="AB78" si="289">IF($Y$2&gt;0,((Y78/$Y$2)*$AB$2),0)</f>
        <v>0</v>
      </c>
      <c r="AC78" s="45">
        <f t="shared" ref="AC78:AC79" si="290">Y78+AB78</f>
        <v>0</v>
      </c>
      <c r="AD78" s="85">
        <f t="shared" ref="AD78:AD79" si="291">J78</f>
        <v>83977</v>
      </c>
      <c r="AE78" s="85">
        <f t="shared" ref="AE78:AE79" si="292">IF(AD78&gt;0,AC78/AD78,0)</f>
        <v>0</v>
      </c>
      <c r="AF78" s="48"/>
      <c r="AH78" s="45">
        <f t="shared" ref="AH78:AH79" si="293">ROUND(J78*AG78,0)</f>
        <v>0</v>
      </c>
      <c r="AJ78" s="45">
        <f t="shared" ref="AJ78:AJ79" si="294">ROUND(AH78*AI78*0.01,0)</f>
        <v>0</v>
      </c>
    </row>
    <row r="79" spans="1:36" x14ac:dyDescent="0.2">
      <c r="C79" s="121"/>
      <c r="I79" s="2" t="s">
        <v>422</v>
      </c>
      <c r="J79" s="100">
        <f>J76</f>
        <v>11407</v>
      </c>
      <c r="K79" s="95" t="s">
        <v>72</v>
      </c>
      <c r="M79" s="45">
        <f t="shared" si="279"/>
        <v>0</v>
      </c>
      <c r="N79" s="58" t="str">
        <f t="shared" si="280"/>
        <v/>
      </c>
      <c r="O79" s="45">
        <f t="shared" si="281"/>
        <v>0</v>
      </c>
      <c r="P79" s="58" t="str">
        <f t="shared" si="282"/>
        <v/>
      </c>
      <c r="R79" s="45">
        <f t="shared" si="283"/>
        <v>0</v>
      </c>
      <c r="S79" s="60" t="str">
        <f t="shared" si="284"/>
        <v/>
      </c>
      <c r="V79" s="45">
        <f t="shared" si="285"/>
        <v>0</v>
      </c>
      <c r="W79" s="60" t="str">
        <f t="shared" si="286"/>
        <v/>
      </c>
      <c r="Y79" s="45">
        <f t="shared" si="287"/>
        <v>0</v>
      </c>
      <c r="AA79" s="64" t="str">
        <f t="shared" si="288"/>
        <v/>
      </c>
      <c r="AB79" s="45">
        <f>IF($Y$2&gt;0,((Y79/$Y$2)*$AB$2),0)</f>
        <v>0</v>
      </c>
      <c r="AC79" s="45">
        <f t="shared" si="290"/>
        <v>0</v>
      </c>
      <c r="AD79" s="85">
        <f t="shared" si="291"/>
        <v>11407</v>
      </c>
      <c r="AE79" s="85">
        <f t="shared" si="292"/>
        <v>0</v>
      </c>
      <c r="AF79" s="48"/>
      <c r="AH79" s="45">
        <f t="shared" si="293"/>
        <v>0</v>
      </c>
      <c r="AJ79" s="45">
        <f t="shared" si="294"/>
        <v>0</v>
      </c>
    </row>
    <row r="80" spans="1:36" x14ac:dyDescent="0.2">
      <c r="C80" s="121"/>
      <c r="F80" s="139"/>
      <c r="I80" s="139"/>
      <c r="M80" s="45"/>
      <c r="AA80" s="64"/>
      <c r="AB80" s="45"/>
      <c r="AC80" s="45"/>
      <c r="AD80" s="85"/>
      <c r="AE80" s="85"/>
      <c r="AF80" s="48"/>
    </row>
    <row r="81" spans="1:36" x14ac:dyDescent="0.2">
      <c r="C81" s="121"/>
      <c r="M81" s="45"/>
      <c r="AA81" s="64"/>
      <c r="AB81" s="45"/>
      <c r="AC81" s="45"/>
      <c r="AD81" s="85"/>
      <c r="AE81" s="85"/>
      <c r="AF81" s="48"/>
    </row>
    <row r="82" spans="1:36" x14ac:dyDescent="0.2">
      <c r="A82" s="67" t="s">
        <v>269</v>
      </c>
      <c r="B82" s="55" t="s">
        <v>436</v>
      </c>
      <c r="C82" s="121" t="s">
        <v>437</v>
      </c>
      <c r="D82" s="87">
        <v>12902</v>
      </c>
      <c r="E82" s="86">
        <v>1</v>
      </c>
      <c r="F82" s="86">
        <v>1</v>
      </c>
      <c r="G82" s="86">
        <v>1</v>
      </c>
      <c r="H82" s="136">
        <v>1.05</v>
      </c>
      <c r="I82" s="86">
        <v>1</v>
      </c>
      <c r="J82" s="45">
        <f t="shared" ref="J82:J90" si="295">ROUNDUP(I82*H82*G82*F82*E82*D82,0)</f>
        <v>13548</v>
      </c>
      <c r="K82" s="56" t="s">
        <v>72</v>
      </c>
      <c r="M82" s="45">
        <f t="shared" ref="M82:M103" si="296">ROUND(J82*L82,0)</f>
        <v>0</v>
      </c>
      <c r="N82" s="123" t="str">
        <f t="shared" ref="N82:N90" si="297">IF(L82&gt;0,IF(ROUND(J82*L82,0)&lt;&gt;M82,"E",""),"")</f>
        <v/>
      </c>
      <c r="O82" s="45">
        <f t="shared" ref="O82:O103" si="298">ROUND($O$2*M82,0)</f>
        <v>0</v>
      </c>
      <c r="P82" s="123" t="str">
        <f t="shared" ref="P82:P90" si="299">IF(ROUND(M82*O$2,0)&lt;&gt;O82,"E","")</f>
        <v/>
      </c>
      <c r="R82" s="45">
        <f t="shared" ref="R82:R103" si="300">ROUND(J82*Q82,0)</f>
        <v>0</v>
      </c>
      <c r="S82" s="102" t="str">
        <f t="shared" ref="S82:S84" si="301">IF(Q82&gt;0,IF(ROUND(J82*Q82,0)&lt;&gt;R82,"E",""),"")</f>
        <v/>
      </c>
      <c r="V82" s="45">
        <f t="shared" ref="V82:V103" si="302">ROUND(J82*U82,0)</f>
        <v>0</v>
      </c>
      <c r="W82" s="60" t="str">
        <f t="shared" ref="W82:W90" si="303">IF(U82&gt;0,IF(ROUND(J82*U82,0)&lt;&gt;V82,"E",""),"")</f>
        <v/>
      </c>
      <c r="Y82" s="45">
        <f t="shared" ref="Y82:Y103" si="304">ROUND(SUM(O82+R82+T82+V82,0),2)</f>
        <v>0</v>
      </c>
      <c r="AA82" s="64" t="str">
        <f t="shared" ref="AA82:AA90" si="305">IF(ROUND(O82+R82+T82+V82,2)&lt;&gt;Y82,"E","")</f>
        <v/>
      </c>
      <c r="AB82" s="45">
        <f t="shared" ref="AB82:AB90" si="306">IF($Y$2&gt;0,((Y82/$Y$2)*$AB$2),0)</f>
        <v>0</v>
      </c>
      <c r="AC82" s="45">
        <f t="shared" ref="AC82:AC90" si="307">Y82+AB82</f>
        <v>0</v>
      </c>
      <c r="AD82" s="85">
        <f t="shared" ref="AD82:AD90" si="308">J82</f>
        <v>13548</v>
      </c>
      <c r="AE82" s="85">
        <f t="shared" ref="AE82:AE90" si="309">IF(AD82&gt;0,AC82/AD82,0)</f>
        <v>0</v>
      </c>
      <c r="AF82" s="48"/>
      <c r="AH82" s="45">
        <f t="shared" ref="AH82:AH90" si="310">ROUND(J82*AG82,0)</f>
        <v>0</v>
      </c>
      <c r="AJ82" s="45">
        <f t="shared" ref="AJ82:AJ90" si="311">ROUND(AH82*AI82*0.01,0)</f>
        <v>0</v>
      </c>
    </row>
    <row r="83" spans="1:36" x14ac:dyDescent="0.2">
      <c r="A83" s="67" t="s">
        <v>270</v>
      </c>
      <c r="B83" s="55" t="s">
        <v>436</v>
      </c>
      <c r="C83" s="121" t="s">
        <v>437</v>
      </c>
      <c r="D83" s="87">
        <v>20870</v>
      </c>
      <c r="E83" s="86">
        <v>1</v>
      </c>
      <c r="F83" s="86">
        <v>1</v>
      </c>
      <c r="G83" s="86">
        <v>1</v>
      </c>
      <c r="H83" s="136">
        <v>1.05</v>
      </c>
      <c r="I83" s="86">
        <v>1</v>
      </c>
      <c r="J83" s="45">
        <f t="shared" si="295"/>
        <v>21914</v>
      </c>
      <c r="K83" s="56" t="s">
        <v>72</v>
      </c>
      <c r="M83" s="45">
        <f t="shared" si="296"/>
        <v>0</v>
      </c>
      <c r="N83" s="124" t="str">
        <f t="shared" si="297"/>
        <v/>
      </c>
      <c r="O83" s="45">
        <f t="shared" si="298"/>
        <v>0</v>
      </c>
      <c r="P83" s="124" t="str">
        <f t="shared" si="299"/>
        <v/>
      </c>
      <c r="R83" s="45">
        <f t="shared" si="300"/>
        <v>0</v>
      </c>
      <c r="S83" s="87" t="str">
        <f t="shared" si="301"/>
        <v/>
      </c>
      <c r="V83" s="45">
        <f t="shared" si="302"/>
        <v>0</v>
      </c>
      <c r="W83" s="60" t="str">
        <f t="shared" si="303"/>
        <v/>
      </c>
      <c r="Y83" s="45">
        <f t="shared" si="304"/>
        <v>0</v>
      </c>
      <c r="AA83" s="64" t="str">
        <f t="shared" si="305"/>
        <v/>
      </c>
      <c r="AB83" s="45">
        <f t="shared" si="306"/>
        <v>0</v>
      </c>
      <c r="AC83" s="45">
        <f t="shared" si="307"/>
        <v>0</v>
      </c>
      <c r="AD83" s="85">
        <f t="shared" si="308"/>
        <v>21914</v>
      </c>
      <c r="AE83" s="85">
        <f t="shared" si="309"/>
        <v>0</v>
      </c>
      <c r="AF83" s="48"/>
      <c r="AH83" s="45">
        <f t="shared" si="310"/>
        <v>0</v>
      </c>
      <c r="AJ83" s="45">
        <f t="shared" si="311"/>
        <v>0</v>
      </c>
    </row>
    <row r="84" spans="1:36" x14ac:dyDescent="0.2">
      <c r="A84" s="67" t="s">
        <v>271</v>
      </c>
      <c r="B84" s="55" t="s">
        <v>436</v>
      </c>
      <c r="C84" s="121" t="s">
        <v>437</v>
      </c>
      <c r="D84" s="87">
        <v>20870</v>
      </c>
      <c r="E84" s="86">
        <v>1</v>
      </c>
      <c r="F84" s="86">
        <v>1</v>
      </c>
      <c r="G84" s="86">
        <v>1</v>
      </c>
      <c r="H84" s="136">
        <v>1.05</v>
      </c>
      <c r="I84" s="86">
        <v>1</v>
      </c>
      <c r="J84" s="45">
        <f t="shared" si="295"/>
        <v>21914</v>
      </c>
      <c r="K84" s="56" t="s">
        <v>72</v>
      </c>
      <c r="M84" s="45">
        <f t="shared" si="296"/>
        <v>0</v>
      </c>
      <c r="N84" s="123" t="str">
        <f t="shared" si="297"/>
        <v/>
      </c>
      <c r="O84" s="45">
        <f t="shared" si="298"/>
        <v>0</v>
      </c>
      <c r="P84" s="123" t="str">
        <f t="shared" si="299"/>
        <v/>
      </c>
      <c r="R84" s="45">
        <f t="shared" si="300"/>
        <v>0</v>
      </c>
      <c r="S84" s="102" t="str">
        <f t="shared" si="301"/>
        <v/>
      </c>
      <c r="V84" s="45">
        <f t="shared" si="302"/>
        <v>0</v>
      </c>
      <c r="W84" s="60" t="str">
        <f t="shared" si="303"/>
        <v/>
      </c>
      <c r="Y84" s="45">
        <f t="shared" si="304"/>
        <v>0</v>
      </c>
      <c r="AA84" s="64" t="str">
        <f t="shared" si="305"/>
        <v/>
      </c>
      <c r="AB84" s="45">
        <f t="shared" si="306"/>
        <v>0</v>
      </c>
      <c r="AC84" s="45">
        <f t="shared" si="307"/>
        <v>0</v>
      </c>
      <c r="AD84" s="85">
        <f t="shared" si="308"/>
        <v>21914</v>
      </c>
      <c r="AE84" s="85">
        <f t="shared" si="309"/>
        <v>0</v>
      </c>
      <c r="AF84" s="48"/>
      <c r="AH84" s="45">
        <f t="shared" si="310"/>
        <v>0</v>
      </c>
      <c r="AJ84" s="45">
        <f t="shared" si="311"/>
        <v>0</v>
      </c>
    </row>
    <row r="85" spans="1:36" x14ac:dyDescent="0.2">
      <c r="A85" s="67" t="s">
        <v>190</v>
      </c>
      <c r="B85" s="55" t="s">
        <v>412</v>
      </c>
      <c r="C85" s="121" t="s">
        <v>438</v>
      </c>
      <c r="D85" s="87">
        <f>21570+694</f>
        <v>22264</v>
      </c>
      <c r="E85" s="86">
        <v>1</v>
      </c>
      <c r="F85" s="139">
        <v>1</v>
      </c>
      <c r="G85" s="86">
        <v>2</v>
      </c>
      <c r="H85" s="136">
        <v>1.05</v>
      </c>
      <c r="I85" s="139">
        <v>1</v>
      </c>
      <c r="J85" s="45">
        <f t="shared" si="295"/>
        <v>46755</v>
      </c>
      <c r="K85" s="56" t="s">
        <v>72</v>
      </c>
      <c r="M85" s="45">
        <f t="shared" si="296"/>
        <v>0</v>
      </c>
      <c r="N85" s="123" t="str">
        <f t="shared" si="297"/>
        <v/>
      </c>
      <c r="O85" s="45">
        <f t="shared" si="298"/>
        <v>0</v>
      </c>
      <c r="P85" s="123" t="str">
        <f t="shared" si="299"/>
        <v/>
      </c>
      <c r="R85" s="45">
        <f t="shared" si="300"/>
        <v>0</v>
      </c>
      <c r="S85" s="102" t="str">
        <f>IF(Q85&gt;0,IF(ROUND(J85*Q85,0)&lt;&gt;R85,"E",""),"")</f>
        <v/>
      </c>
      <c r="V85" s="45">
        <f t="shared" si="302"/>
        <v>0</v>
      </c>
      <c r="W85" s="60" t="str">
        <f t="shared" si="303"/>
        <v/>
      </c>
      <c r="Y85" s="45">
        <f t="shared" si="304"/>
        <v>0</v>
      </c>
      <c r="AA85" s="64" t="str">
        <f t="shared" si="305"/>
        <v/>
      </c>
      <c r="AB85" s="45">
        <f t="shared" si="306"/>
        <v>0</v>
      </c>
      <c r="AC85" s="45">
        <f t="shared" si="307"/>
        <v>0</v>
      </c>
      <c r="AD85" s="85">
        <f t="shared" si="308"/>
        <v>46755</v>
      </c>
      <c r="AE85" s="85">
        <f t="shared" si="309"/>
        <v>0</v>
      </c>
      <c r="AF85" s="48"/>
      <c r="AH85" s="45">
        <f t="shared" si="310"/>
        <v>0</v>
      </c>
      <c r="AJ85" s="45">
        <f t="shared" si="311"/>
        <v>0</v>
      </c>
    </row>
    <row r="86" spans="1:36" x14ac:dyDescent="0.2">
      <c r="A86" s="67" t="s">
        <v>269</v>
      </c>
      <c r="B86" s="55" t="s">
        <v>421</v>
      </c>
      <c r="C86" s="121" t="s">
        <v>437</v>
      </c>
      <c r="D86" s="87">
        <v>12902</v>
      </c>
      <c r="E86" s="86">
        <v>1</v>
      </c>
      <c r="F86" s="86">
        <v>1</v>
      </c>
      <c r="G86" s="86">
        <v>1</v>
      </c>
      <c r="H86" s="136">
        <v>1.05</v>
      </c>
      <c r="I86" s="86">
        <v>1</v>
      </c>
      <c r="J86" s="45">
        <f t="shared" ref="J86:J89" si="312">ROUNDUP(I86*H86*G86*F86*E86*D86,0)</f>
        <v>13548</v>
      </c>
      <c r="K86" s="56" t="s">
        <v>72</v>
      </c>
      <c r="M86" s="45">
        <f t="shared" ref="M86:M89" si="313">ROUND(J86*L86,0)</f>
        <v>0</v>
      </c>
      <c r="N86" s="123" t="str">
        <f t="shared" ref="N86:N89" si="314">IF(L86&gt;0,IF(ROUND(J86*L86,0)&lt;&gt;M86,"E",""),"")</f>
        <v/>
      </c>
      <c r="O86" s="45">
        <f t="shared" ref="O86:O89" si="315">ROUND($O$2*M86,0)</f>
        <v>0</v>
      </c>
      <c r="P86" s="123" t="str">
        <f t="shared" ref="P86:P89" si="316">IF(ROUND(M86*O$2,0)&lt;&gt;O86,"E","")</f>
        <v/>
      </c>
      <c r="R86" s="45">
        <f t="shared" ref="R86:R89" si="317">ROUND(J86*Q86,0)</f>
        <v>0</v>
      </c>
      <c r="S86" s="102" t="str">
        <f t="shared" ref="S86:S88" si="318">IF(Q86&gt;0,IF(ROUND(J86*Q86,0)&lt;&gt;R86,"E",""),"")</f>
        <v/>
      </c>
      <c r="V86" s="45">
        <f t="shared" ref="V86:V89" si="319">ROUND(J86*U86,0)</f>
        <v>0</v>
      </c>
      <c r="W86" s="60" t="str">
        <f t="shared" ref="W86:W89" si="320">IF(U86&gt;0,IF(ROUND(J86*U86,0)&lt;&gt;V86,"E",""),"")</f>
        <v/>
      </c>
      <c r="Y86" s="45">
        <f t="shared" ref="Y86:Y89" si="321">ROUND(SUM(O86+R86+T86+V86,0),2)</f>
        <v>0</v>
      </c>
      <c r="AA86" s="64" t="str">
        <f t="shared" ref="AA86:AA89" si="322">IF(ROUND(O86+R86+T86+V86,2)&lt;&gt;Y86,"E","")</f>
        <v/>
      </c>
      <c r="AB86" s="45">
        <f t="shared" ref="AB86:AB89" si="323">IF($Y$2&gt;0,((Y86/$Y$2)*$AB$2),0)</f>
        <v>0</v>
      </c>
      <c r="AC86" s="45">
        <f t="shared" ref="AC86:AC89" si="324">Y86+AB86</f>
        <v>0</v>
      </c>
      <c r="AD86" s="85">
        <f t="shared" ref="AD86:AD89" si="325">J86</f>
        <v>13548</v>
      </c>
      <c r="AE86" s="85">
        <f t="shared" ref="AE86:AE89" si="326">IF(AD86&gt;0,AC86/AD86,0)</f>
        <v>0</v>
      </c>
      <c r="AF86" s="48"/>
      <c r="AH86" s="45">
        <f t="shared" ref="AH86:AH89" si="327">ROUND(J86*AG86,0)</f>
        <v>0</v>
      </c>
      <c r="AJ86" s="45">
        <f t="shared" ref="AJ86:AJ89" si="328">ROUND(AH86*AI86*0.01,0)</f>
        <v>0</v>
      </c>
    </row>
    <row r="87" spans="1:36" x14ac:dyDescent="0.2">
      <c r="A87" s="67" t="s">
        <v>270</v>
      </c>
      <c r="B87" s="55" t="s">
        <v>421</v>
      </c>
      <c r="C87" s="121" t="s">
        <v>437</v>
      </c>
      <c r="D87" s="87">
        <v>20870</v>
      </c>
      <c r="E87" s="86">
        <v>1</v>
      </c>
      <c r="F87" s="86">
        <v>1</v>
      </c>
      <c r="G87" s="86">
        <v>1</v>
      </c>
      <c r="H87" s="136">
        <v>1.05</v>
      </c>
      <c r="I87" s="86">
        <v>1</v>
      </c>
      <c r="J87" s="45">
        <f t="shared" si="312"/>
        <v>21914</v>
      </c>
      <c r="K87" s="56" t="s">
        <v>72</v>
      </c>
      <c r="M87" s="45">
        <f t="shared" si="313"/>
        <v>0</v>
      </c>
      <c r="N87" s="124" t="str">
        <f t="shared" si="314"/>
        <v/>
      </c>
      <c r="O87" s="45">
        <f t="shared" si="315"/>
        <v>0</v>
      </c>
      <c r="P87" s="124" t="str">
        <f t="shared" si="316"/>
        <v/>
      </c>
      <c r="R87" s="45">
        <f t="shared" si="317"/>
        <v>0</v>
      </c>
      <c r="S87" s="87" t="str">
        <f t="shared" si="318"/>
        <v/>
      </c>
      <c r="V87" s="45">
        <f t="shared" si="319"/>
        <v>0</v>
      </c>
      <c r="W87" s="60" t="str">
        <f t="shared" si="320"/>
        <v/>
      </c>
      <c r="Y87" s="45">
        <f t="shared" si="321"/>
        <v>0</v>
      </c>
      <c r="AA87" s="64" t="str">
        <f t="shared" si="322"/>
        <v/>
      </c>
      <c r="AB87" s="45">
        <f t="shared" si="323"/>
        <v>0</v>
      </c>
      <c r="AC87" s="45">
        <f t="shared" si="324"/>
        <v>0</v>
      </c>
      <c r="AD87" s="85">
        <f t="shared" si="325"/>
        <v>21914</v>
      </c>
      <c r="AE87" s="85">
        <f t="shared" si="326"/>
        <v>0</v>
      </c>
      <c r="AF87" s="48"/>
      <c r="AH87" s="45">
        <f t="shared" si="327"/>
        <v>0</v>
      </c>
      <c r="AJ87" s="45">
        <f t="shared" si="328"/>
        <v>0</v>
      </c>
    </row>
    <row r="88" spans="1:36" x14ac:dyDescent="0.2">
      <c r="A88" s="67" t="s">
        <v>271</v>
      </c>
      <c r="B88" s="55" t="s">
        <v>421</v>
      </c>
      <c r="C88" s="121" t="s">
        <v>437</v>
      </c>
      <c r="D88" s="87">
        <v>20870</v>
      </c>
      <c r="E88" s="86">
        <v>1</v>
      </c>
      <c r="F88" s="86">
        <v>1</v>
      </c>
      <c r="G88" s="86">
        <v>1</v>
      </c>
      <c r="H88" s="136">
        <v>1.05</v>
      </c>
      <c r="I88" s="86">
        <v>1</v>
      </c>
      <c r="J88" s="45">
        <f t="shared" si="312"/>
        <v>21914</v>
      </c>
      <c r="K88" s="56" t="s">
        <v>72</v>
      </c>
      <c r="M88" s="45">
        <f t="shared" si="313"/>
        <v>0</v>
      </c>
      <c r="N88" s="123" t="str">
        <f t="shared" si="314"/>
        <v/>
      </c>
      <c r="O88" s="45">
        <f t="shared" si="315"/>
        <v>0</v>
      </c>
      <c r="P88" s="123" t="str">
        <f t="shared" si="316"/>
        <v/>
      </c>
      <c r="R88" s="45">
        <f t="shared" si="317"/>
        <v>0</v>
      </c>
      <c r="S88" s="102" t="str">
        <f t="shared" si="318"/>
        <v/>
      </c>
      <c r="V88" s="45">
        <f t="shared" si="319"/>
        <v>0</v>
      </c>
      <c r="W88" s="60" t="str">
        <f t="shared" si="320"/>
        <v/>
      </c>
      <c r="Y88" s="45">
        <f t="shared" si="321"/>
        <v>0</v>
      </c>
      <c r="AA88" s="64" t="str">
        <f t="shared" si="322"/>
        <v/>
      </c>
      <c r="AB88" s="45">
        <f t="shared" si="323"/>
        <v>0</v>
      </c>
      <c r="AC88" s="45">
        <f t="shared" si="324"/>
        <v>0</v>
      </c>
      <c r="AD88" s="85">
        <f t="shared" si="325"/>
        <v>21914</v>
      </c>
      <c r="AE88" s="85">
        <f t="shared" si="326"/>
        <v>0</v>
      </c>
      <c r="AF88" s="48"/>
      <c r="AH88" s="45">
        <f t="shared" si="327"/>
        <v>0</v>
      </c>
      <c r="AJ88" s="45">
        <f t="shared" si="328"/>
        <v>0</v>
      </c>
    </row>
    <row r="89" spans="1:36" x14ac:dyDescent="0.2">
      <c r="A89" s="67" t="s">
        <v>190</v>
      </c>
      <c r="B89" s="55" t="s">
        <v>421</v>
      </c>
      <c r="C89" s="121" t="s">
        <v>438</v>
      </c>
      <c r="D89" s="87">
        <f>21570+694</f>
        <v>22264</v>
      </c>
      <c r="E89" s="86">
        <v>1</v>
      </c>
      <c r="F89" s="139">
        <v>1</v>
      </c>
      <c r="G89" s="86">
        <v>1</v>
      </c>
      <c r="H89" s="136">
        <v>1.05</v>
      </c>
      <c r="I89" s="139">
        <v>1</v>
      </c>
      <c r="J89" s="45">
        <f t="shared" si="312"/>
        <v>23378</v>
      </c>
      <c r="K89" s="56" t="s">
        <v>72</v>
      </c>
      <c r="M89" s="45">
        <f t="shared" si="313"/>
        <v>0</v>
      </c>
      <c r="N89" s="123" t="str">
        <f t="shared" si="314"/>
        <v/>
      </c>
      <c r="O89" s="45">
        <f t="shared" si="315"/>
        <v>0</v>
      </c>
      <c r="P89" s="123" t="str">
        <f t="shared" si="316"/>
        <v/>
      </c>
      <c r="R89" s="45">
        <f t="shared" si="317"/>
        <v>0</v>
      </c>
      <c r="S89" s="102" t="str">
        <f>IF(Q89&gt;0,IF(ROUND(J89*Q89,0)&lt;&gt;R89,"E",""),"")</f>
        <v/>
      </c>
      <c r="V89" s="45">
        <f t="shared" si="319"/>
        <v>0</v>
      </c>
      <c r="W89" s="60" t="str">
        <f t="shared" si="320"/>
        <v/>
      </c>
      <c r="Y89" s="45">
        <f t="shared" si="321"/>
        <v>0</v>
      </c>
      <c r="AA89" s="64" t="str">
        <f t="shared" si="322"/>
        <v/>
      </c>
      <c r="AB89" s="45">
        <f t="shared" si="323"/>
        <v>0</v>
      </c>
      <c r="AC89" s="45">
        <f t="shared" si="324"/>
        <v>0</v>
      </c>
      <c r="AD89" s="85">
        <f t="shared" si="325"/>
        <v>23378</v>
      </c>
      <c r="AE89" s="85">
        <f t="shared" si="326"/>
        <v>0</v>
      </c>
      <c r="AF89" s="48"/>
      <c r="AH89" s="45">
        <f t="shared" si="327"/>
        <v>0</v>
      </c>
      <c r="AJ89" s="45">
        <f t="shared" si="328"/>
        <v>0</v>
      </c>
    </row>
    <row r="90" spans="1:36" x14ac:dyDescent="0.2">
      <c r="F90" s="139"/>
      <c r="I90" s="139"/>
      <c r="J90" s="45">
        <f t="shared" si="295"/>
        <v>0</v>
      </c>
      <c r="M90" s="45">
        <f t="shared" si="296"/>
        <v>0</v>
      </c>
      <c r="N90" s="123" t="str">
        <f t="shared" si="297"/>
        <v/>
      </c>
      <c r="O90" s="45">
        <f t="shared" si="298"/>
        <v>0</v>
      </c>
      <c r="P90" s="123" t="str">
        <f t="shared" si="299"/>
        <v/>
      </c>
      <c r="R90" s="45">
        <f t="shared" si="300"/>
        <v>0</v>
      </c>
      <c r="S90" s="102" t="str">
        <f t="shared" ref="S90:S103" si="329">IF(Q90&gt;0,IF(ROUND(J90*Q90,0)&lt;&gt;R90,"E",""),"")</f>
        <v/>
      </c>
      <c r="V90" s="45">
        <f t="shared" si="302"/>
        <v>0</v>
      </c>
      <c r="W90" s="60" t="str">
        <f t="shared" si="303"/>
        <v/>
      </c>
      <c r="Y90" s="45">
        <f t="shared" si="304"/>
        <v>0</v>
      </c>
      <c r="AA90" s="64" t="str">
        <f t="shared" si="305"/>
        <v/>
      </c>
      <c r="AB90" s="45">
        <f t="shared" si="306"/>
        <v>0</v>
      </c>
      <c r="AC90" s="45">
        <f t="shared" si="307"/>
        <v>0</v>
      </c>
      <c r="AD90" s="85">
        <f t="shared" si="308"/>
        <v>0</v>
      </c>
      <c r="AE90" s="85">
        <f t="shared" si="309"/>
        <v>0</v>
      </c>
      <c r="AF90" s="48"/>
      <c r="AH90" s="45">
        <f t="shared" si="310"/>
        <v>0</v>
      </c>
      <c r="AJ90" s="45">
        <f t="shared" si="311"/>
        <v>0</v>
      </c>
    </row>
    <row r="91" spans="1:36" x14ac:dyDescent="0.2">
      <c r="C91" s="153" t="s">
        <v>340</v>
      </c>
      <c r="D91" s="102">
        <f>SUM(J82:J89)-SUM(J91:J92)</f>
        <v>0</v>
      </c>
      <c r="G91" s="2" t="s">
        <v>439</v>
      </c>
      <c r="I91" s="146" t="s">
        <v>414</v>
      </c>
      <c r="J91" s="100">
        <f>SUM(J82:J85)</f>
        <v>104131</v>
      </c>
      <c r="K91" s="95" t="s">
        <v>72</v>
      </c>
      <c r="M91" s="45">
        <f t="shared" si="296"/>
        <v>0</v>
      </c>
      <c r="N91" s="123" t="str">
        <f t="shared" si="2"/>
        <v/>
      </c>
      <c r="O91" s="45">
        <f t="shared" si="298"/>
        <v>0</v>
      </c>
      <c r="P91" s="123" t="str">
        <f t="shared" si="4"/>
        <v/>
      </c>
      <c r="R91" s="45">
        <f t="shared" si="300"/>
        <v>0</v>
      </c>
      <c r="S91" s="102" t="str">
        <f t="shared" si="329"/>
        <v/>
      </c>
      <c r="V91" s="45">
        <f t="shared" si="302"/>
        <v>0</v>
      </c>
      <c r="W91" s="60" t="str">
        <f t="shared" si="8"/>
        <v/>
      </c>
      <c r="Y91" s="45">
        <f t="shared" si="304"/>
        <v>0</v>
      </c>
      <c r="AA91" s="64" t="str">
        <f t="shared" si="10"/>
        <v/>
      </c>
      <c r="AB91" s="45">
        <f>IF($Y$2&gt;0,((Y91/$Y$2)*$AB$2),0)</f>
        <v>0</v>
      </c>
      <c r="AC91" s="45">
        <f t="shared" si="11"/>
        <v>0</v>
      </c>
      <c r="AD91" s="85">
        <f t="shared" si="12"/>
        <v>104131</v>
      </c>
      <c r="AE91" s="85">
        <f t="shared" si="13"/>
        <v>0</v>
      </c>
      <c r="AF91" s="48"/>
      <c r="AH91" s="45">
        <f t="shared" si="14"/>
        <v>0</v>
      </c>
      <c r="AJ91" s="45">
        <f t="shared" si="15"/>
        <v>0</v>
      </c>
    </row>
    <row r="92" spans="1:36" x14ac:dyDescent="0.2">
      <c r="C92" s="121"/>
      <c r="I92" s="2" t="s">
        <v>422</v>
      </c>
      <c r="J92" s="100">
        <f>SUM(J86:J89)</f>
        <v>80754</v>
      </c>
      <c r="K92" s="95" t="s">
        <v>72</v>
      </c>
      <c r="M92" s="45">
        <f t="shared" si="296"/>
        <v>0</v>
      </c>
      <c r="N92" s="123" t="str">
        <f t="shared" si="2"/>
        <v/>
      </c>
      <c r="O92" s="45">
        <f t="shared" si="298"/>
        <v>0</v>
      </c>
      <c r="P92" s="123" t="str">
        <f t="shared" si="4"/>
        <v/>
      </c>
      <c r="R92" s="45">
        <f t="shared" si="300"/>
        <v>0</v>
      </c>
      <c r="S92" s="102" t="str">
        <f t="shared" si="329"/>
        <v/>
      </c>
      <c r="V92" s="45">
        <f t="shared" si="302"/>
        <v>0</v>
      </c>
      <c r="W92" s="60" t="str">
        <f t="shared" si="8"/>
        <v/>
      </c>
      <c r="Y92" s="45">
        <f t="shared" si="304"/>
        <v>0</v>
      </c>
      <c r="AA92" s="64" t="str">
        <f t="shared" si="10"/>
        <v/>
      </c>
      <c r="AB92" s="45">
        <f>IF($Y$2&gt;0,((Y92/$Y$2)*$AB$2),0)</f>
        <v>0</v>
      </c>
      <c r="AC92" s="45">
        <f t="shared" si="11"/>
        <v>0</v>
      </c>
      <c r="AD92" s="85">
        <f t="shared" si="12"/>
        <v>80754</v>
      </c>
      <c r="AE92" s="85">
        <f t="shared" si="13"/>
        <v>0</v>
      </c>
      <c r="AF92" s="48"/>
      <c r="AH92" s="45">
        <f t="shared" si="14"/>
        <v>0</v>
      </c>
      <c r="AJ92" s="45">
        <f t="shared" si="15"/>
        <v>0</v>
      </c>
    </row>
    <row r="93" spans="1:36" x14ac:dyDescent="0.2">
      <c r="F93" s="139"/>
      <c r="I93" s="139"/>
      <c r="J93" s="45">
        <f t="shared" ref="J93:J95" si="330">ROUNDUP(I93*H93*G93*F93*E93*D93,0)</f>
        <v>0</v>
      </c>
      <c r="M93" s="45">
        <f t="shared" ref="M93:M97" si="331">ROUND(J93*L93,0)</f>
        <v>0</v>
      </c>
      <c r="N93" s="123" t="str">
        <f t="shared" ref="N93:N97" si="332">IF(L93&gt;0,IF(ROUND(J93*L93,0)&lt;&gt;M93,"E",""),"")</f>
        <v/>
      </c>
      <c r="O93" s="45">
        <f t="shared" ref="O93:O97" si="333">ROUND($O$2*M93,0)</f>
        <v>0</v>
      </c>
      <c r="P93" s="123" t="str">
        <f t="shared" ref="P93:P97" si="334">IF(ROUND(M93*O$2,0)&lt;&gt;O93,"E","")</f>
        <v/>
      </c>
      <c r="R93" s="45">
        <f t="shared" ref="R93:R97" si="335">ROUND(J93*Q93,0)</f>
        <v>0</v>
      </c>
      <c r="S93" s="102" t="str">
        <f t="shared" ref="S93:S97" si="336">IF(Q93&gt;0,IF(ROUND(J93*Q93,0)&lt;&gt;R93,"E",""),"")</f>
        <v/>
      </c>
      <c r="V93" s="45">
        <f t="shared" ref="V93:V97" si="337">ROUND(J93*U93,0)</f>
        <v>0</v>
      </c>
      <c r="W93" s="60" t="str">
        <f t="shared" ref="W93:W97" si="338">IF(U93&gt;0,IF(ROUND(J93*U93,0)&lt;&gt;V93,"E",""),"")</f>
        <v/>
      </c>
      <c r="Y93" s="45">
        <f t="shared" ref="Y93:Y97" si="339">ROUND(SUM(O93+R93+T93+V93,0),2)</f>
        <v>0</v>
      </c>
      <c r="AA93" s="64" t="str">
        <f t="shared" ref="AA93:AA97" si="340">IF(ROUND(O93+R93+T93+V93,2)&lt;&gt;Y93,"E","")</f>
        <v/>
      </c>
      <c r="AB93" s="45">
        <f>IF($Y$2&gt;0,((Y93/$Y$2)*$AB$2),0)</f>
        <v>0</v>
      </c>
      <c r="AC93" s="45">
        <f t="shared" ref="AC93:AC97" si="341">Y93+AB93</f>
        <v>0</v>
      </c>
      <c r="AD93" s="85">
        <f t="shared" ref="AD93:AD97" si="342">J93</f>
        <v>0</v>
      </c>
      <c r="AE93" s="85">
        <f t="shared" ref="AE93:AE97" si="343">IF(AD93&gt;0,AC93/AD93,0)</f>
        <v>0</v>
      </c>
      <c r="AF93" s="48"/>
      <c r="AH93" s="45">
        <f t="shared" ref="AH93:AH97" si="344">ROUND(J93*AG93,0)</f>
        <v>0</v>
      </c>
      <c r="AJ93" s="45">
        <f t="shared" ref="AJ93:AJ97" si="345">ROUND(AH93*AI93*0.01,0)</f>
        <v>0</v>
      </c>
    </row>
    <row r="94" spans="1:36" s="156" customFormat="1" ht="15" x14ac:dyDescent="0.25">
      <c r="B94" s="157"/>
      <c r="C94" s="176" t="s">
        <v>408</v>
      </c>
      <c r="D94" s="159"/>
      <c r="E94" s="160"/>
      <c r="F94" s="160"/>
      <c r="G94" s="160"/>
      <c r="H94" s="161"/>
      <c r="I94" s="160"/>
      <c r="J94" s="162"/>
      <c r="K94" s="163"/>
      <c r="L94" s="164"/>
      <c r="M94" s="162"/>
      <c r="N94" s="165"/>
      <c r="O94" s="162"/>
      <c r="P94" s="165"/>
      <c r="Q94" s="166"/>
      <c r="R94" s="162"/>
      <c r="S94" s="167"/>
      <c r="T94" s="162"/>
      <c r="U94" s="168"/>
      <c r="V94" s="162"/>
      <c r="W94" s="167"/>
      <c r="X94" s="160"/>
      <c r="Y94" s="162"/>
      <c r="Z94" s="159"/>
      <c r="AA94" s="169"/>
      <c r="AB94" s="162"/>
      <c r="AC94" s="162"/>
      <c r="AD94" s="170"/>
      <c r="AE94" s="170"/>
      <c r="AF94" s="171"/>
      <c r="AG94" s="172"/>
      <c r="AH94" s="162"/>
      <c r="AI94" s="172"/>
      <c r="AJ94" s="162"/>
    </row>
    <row r="95" spans="1:36" x14ac:dyDescent="0.2">
      <c r="F95" s="139"/>
      <c r="I95" s="139"/>
      <c r="J95" s="45">
        <f t="shared" si="330"/>
        <v>0</v>
      </c>
      <c r="M95" s="45">
        <f t="shared" si="331"/>
        <v>0</v>
      </c>
      <c r="N95" s="123" t="str">
        <f t="shared" si="332"/>
        <v/>
      </c>
      <c r="O95" s="45">
        <f t="shared" si="333"/>
        <v>0</v>
      </c>
      <c r="P95" s="123" t="str">
        <f t="shared" si="334"/>
        <v/>
      </c>
      <c r="R95" s="45">
        <f t="shared" si="335"/>
        <v>0</v>
      </c>
      <c r="S95" s="102" t="str">
        <f t="shared" si="336"/>
        <v/>
      </c>
      <c r="V95" s="45">
        <f t="shared" si="337"/>
        <v>0</v>
      </c>
      <c r="W95" s="60" t="str">
        <f t="shared" si="338"/>
        <v/>
      </c>
      <c r="Y95" s="45">
        <f t="shared" si="339"/>
        <v>0</v>
      </c>
      <c r="AA95" s="64" t="str">
        <f t="shared" si="340"/>
        <v/>
      </c>
      <c r="AB95" s="45">
        <f>IF($Y$2&gt;0,((Y95/$Y$2)*$AB$2),0)</f>
        <v>0</v>
      </c>
      <c r="AC95" s="45">
        <f t="shared" si="341"/>
        <v>0</v>
      </c>
      <c r="AD95" s="85">
        <f t="shared" si="342"/>
        <v>0</v>
      </c>
      <c r="AE95" s="85">
        <f t="shared" si="343"/>
        <v>0</v>
      </c>
      <c r="AF95" s="48"/>
      <c r="AH95" s="45">
        <f t="shared" si="344"/>
        <v>0</v>
      </c>
      <c r="AJ95" s="45">
        <f t="shared" si="345"/>
        <v>0</v>
      </c>
    </row>
    <row r="96" spans="1:36" x14ac:dyDescent="0.2">
      <c r="C96" s="153" t="s">
        <v>340</v>
      </c>
      <c r="D96" s="102">
        <f>J42+J43+J57+J58+J72+J73+J75+J76+J78+J79+J91+J92-J96-J97</f>
        <v>0</v>
      </c>
      <c r="F96" s="139"/>
      <c r="I96" s="146" t="s">
        <v>414</v>
      </c>
      <c r="J96" s="100">
        <f>J42+J57+J72+J75+J78+J91</f>
        <v>407758</v>
      </c>
      <c r="K96" s="95" t="s">
        <v>72</v>
      </c>
      <c r="M96" s="45">
        <f t="shared" si="331"/>
        <v>0</v>
      </c>
      <c r="N96" s="123" t="str">
        <f t="shared" si="332"/>
        <v/>
      </c>
      <c r="O96" s="45">
        <f t="shared" si="333"/>
        <v>0</v>
      </c>
      <c r="P96" s="123" t="str">
        <f t="shared" si="334"/>
        <v/>
      </c>
      <c r="R96" s="45">
        <f t="shared" si="335"/>
        <v>0</v>
      </c>
      <c r="S96" s="102" t="str">
        <f t="shared" si="336"/>
        <v/>
      </c>
      <c r="V96" s="45">
        <f t="shared" si="337"/>
        <v>0</v>
      </c>
      <c r="W96" s="60" t="str">
        <f t="shared" si="338"/>
        <v/>
      </c>
      <c r="Y96" s="45">
        <f t="shared" si="339"/>
        <v>0</v>
      </c>
      <c r="AA96" s="64" t="str">
        <f t="shared" si="340"/>
        <v/>
      </c>
      <c r="AB96" s="45">
        <f>IF($Y$2&gt;0,((Y96/$Y$2)*$AB$2),0)</f>
        <v>0</v>
      </c>
      <c r="AC96" s="45">
        <f t="shared" si="341"/>
        <v>0</v>
      </c>
      <c r="AD96" s="85">
        <f t="shared" si="342"/>
        <v>407758</v>
      </c>
      <c r="AE96" s="85">
        <f t="shared" si="343"/>
        <v>0</v>
      </c>
      <c r="AF96" s="48"/>
      <c r="AH96" s="45">
        <f t="shared" si="344"/>
        <v>0</v>
      </c>
      <c r="AJ96" s="45">
        <f t="shared" si="345"/>
        <v>0</v>
      </c>
    </row>
    <row r="97" spans="1:36" x14ac:dyDescent="0.2">
      <c r="F97" s="139"/>
      <c r="I97" s="2" t="s">
        <v>422</v>
      </c>
      <c r="J97" s="100">
        <f>J43+J58+J73+J76+J79+J92</f>
        <v>121260</v>
      </c>
      <c r="K97" s="95" t="s">
        <v>72</v>
      </c>
      <c r="M97" s="45">
        <f t="shared" si="331"/>
        <v>0</v>
      </c>
      <c r="N97" s="123" t="str">
        <f t="shared" si="332"/>
        <v/>
      </c>
      <c r="O97" s="45">
        <f t="shared" si="333"/>
        <v>0</v>
      </c>
      <c r="P97" s="123" t="str">
        <f t="shared" si="334"/>
        <v/>
      </c>
      <c r="R97" s="45">
        <f t="shared" si="335"/>
        <v>0</v>
      </c>
      <c r="S97" s="102" t="str">
        <f t="shared" si="336"/>
        <v/>
      </c>
      <c r="V97" s="45">
        <f t="shared" si="337"/>
        <v>0</v>
      </c>
      <c r="W97" s="60" t="str">
        <f t="shared" si="338"/>
        <v/>
      </c>
      <c r="Y97" s="45">
        <f t="shared" si="339"/>
        <v>0</v>
      </c>
      <c r="AA97" s="64" t="str">
        <f t="shared" si="340"/>
        <v/>
      </c>
      <c r="AB97" s="45">
        <f>IF($Y$2&gt;0,((Y97/$Y$2)*$AB$2),0)</f>
        <v>0</v>
      </c>
      <c r="AC97" s="45">
        <f t="shared" si="341"/>
        <v>0</v>
      </c>
      <c r="AD97" s="85">
        <f t="shared" si="342"/>
        <v>121260</v>
      </c>
      <c r="AE97" s="85">
        <f t="shared" si="343"/>
        <v>0</v>
      </c>
      <c r="AF97" s="48"/>
      <c r="AH97" s="45">
        <f t="shared" si="344"/>
        <v>0</v>
      </c>
      <c r="AJ97" s="45">
        <f t="shared" si="345"/>
        <v>0</v>
      </c>
    </row>
    <row r="98" spans="1:36" x14ac:dyDescent="0.2">
      <c r="C98" s="121"/>
      <c r="D98" s="149"/>
      <c r="E98" s="139"/>
      <c r="F98" s="139"/>
      <c r="G98" s="139"/>
      <c r="H98" s="140"/>
      <c r="I98" s="139"/>
      <c r="M98" s="45"/>
      <c r="N98" s="123"/>
      <c r="P98" s="123"/>
      <c r="S98" s="102"/>
      <c r="AA98" s="64"/>
      <c r="AB98" s="45"/>
      <c r="AC98" s="45"/>
      <c r="AD98" s="85"/>
      <c r="AE98" s="85"/>
      <c r="AF98" s="48"/>
    </row>
    <row r="99" spans="1:36" x14ac:dyDescent="0.2">
      <c r="C99" s="121"/>
      <c r="E99" s="67"/>
      <c r="F99" s="2" t="s">
        <v>351</v>
      </c>
      <c r="I99" s="146" t="s">
        <v>414</v>
      </c>
      <c r="J99" s="100">
        <v>407760</v>
      </c>
      <c r="K99" s="95" t="s">
        <v>72</v>
      </c>
      <c r="M99" s="45">
        <f t="shared" si="296"/>
        <v>0</v>
      </c>
      <c r="N99" s="123" t="str">
        <f t="shared" si="2"/>
        <v/>
      </c>
      <c r="O99" s="45">
        <f t="shared" si="298"/>
        <v>0</v>
      </c>
      <c r="P99" s="123" t="str">
        <f t="shared" si="4"/>
        <v/>
      </c>
      <c r="R99" s="45">
        <f t="shared" si="300"/>
        <v>0</v>
      </c>
      <c r="S99" s="102" t="str">
        <f t="shared" si="329"/>
        <v/>
      </c>
      <c r="V99" s="45">
        <f t="shared" si="302"/>
        <v>0</v>
      </c>
      <c r="W99" s="60" t="str">
        <f t="shared" si="8"/>
        <v/>
      </c>
      <c r="Y99" s="45">
        <f t="shared" si="304"/>
        <v>0</v>
      </c>
      <c r="AA99" s="64" t="str">
        <f t="shared" si="10"/>
        <v/>
      </c>
      <c r="AB99" s="45">
        <f>IF($Y$2&gt;0,((Y99/$Y$2)*$AB$2),0)</f>
        <v>0</v>
      </c>
      <c r="AC99" s="45">
        <f t="shared" si="11"/>
        <v>0</v>
      </c>
      <c r="AD99" s="85">
        <f t="shared" si="12"/>
        <v>407760</v>
      </c>
      <c r="AE99" s="85">
        <f t="shared" si="13"/>
        <v>0</v>
      </c>
      <c r="AF99" s="48"/>
      <c r="AH99" s="45">
        <f t="shared" si="14"/>
        <v>0</v>
      </c>
      <c r="AJ99" s="45">
        <f t="shared" si="15"/>
        <v>0</v>
      </c>
    </row>
    <row r="100" spans="1:36" x14ac:dyDescent="0.2">
      <c r="C100" s="121"/>
      <c r="I100" s="2" t="s">
        <v>422</v>
      </c>
      <c r="J100" s="100">
        <v>121300</v>
      </c>
      <c r="K100" s="95" t="s">
        <v>72</v>
      </c>
      <c r="M100" s="45">
        <f t="shared" si="296"/>
        <v>0</v>
      </c>
      <c r="N100" s="123" t="str">
        <f t="shared" si="2"/>
        <v/>
      </c>
      <c r="O100" s="45">
        <f t="shared" si="298"/>
        <v>0</v>
      </c>
      <c r="P100" s="123" t="str">
        <f t="shared" si="4"/>
        <v/>
      </c>
      <c r="R100" s="45">
        <f t="shared" si="300"/>
        <v>0</v>
      </c>
      <c r="S100" s="102" t="str">
        <f t="shared" si="329"/>
        <v/>
      </c>
      <c r="V100" s="45">
        <f t="shared" si="302"/>
        <v>0</v>
      </c>
      <c r="W100" s="60" t="str">
        <f t="shared" si="8"/>
        <v/>
      </c>
      <c r="Y100" s="45">
        <f t="shared" si="304"/>
        <v>0</v>
      </c>
      <c r="AA100" s="64" t="str">
        <f t="shared" si="10"/>
        <v/>
      </c>
      <c r="AB100" s="45">
        <f>IF($Y$2&gt;0,((Y100/$Y$2)*$AB$2),0)</f>
        <v>0</v>
      </c>
      <c r="AC100" s="45">
        <f t="shared" si="11"/>
        <v>0</v>
      </c>
      <c r="AD100" s="85">
        <f t="shared" si="12"/>
        <v>121300</v>
      </c>
      <c r="AE100" s="85">
        <f t="shared" si="13"/>
        <v>0</v>
      </c>
      <c r="AF100" s="48"/>
      <c r="AH100" s="45">
        <f t="shared" si="14"/>
        <v>0</v>
      </c>
      <c r="AJ100" s="45">
        <f t="shared" si="15"/>
        <v>0</v>
      </c>
    </row>
    <row r="101" spans="1:36" x14ac:dyDescent="0.2">
      <c r="C101" s="121"/>
      <c r="F101" s="139"/>
      <c r="I101" s="139"/>
      <c r="J101" s="45">
        <f t="shared" ref="J101:J103" si="346">ROUNDUP(I101*H101*G101*F101*E101*D101,0)</f>
        <v>0</v>
      </c>
      <c r="M101" s="45">
        <f t="shared" si="296"/>
        <v>0</v>
      </c>
      <c r="N101" s="123" t="str">
        <f t="shared" si="2"/>
        <v/>
      </c>
      <c r="O101" s="45">
        <f t="shared" si="298"/>
        <v>0</v>
      </c>
      <c r="P101" s="123" t="str">
        <f t="shared" si="4"/>
        <v/>
      </c>
      <c r="R101" s="45">
        <f t="shared" si="300"/>
        <v>0</v>
      </c>
      <c r="S101" s="102" t="str">
        <f t="shared" si="329"/>
        <v/>
      </c>
      <c r="V101" s="45">
        <f t="shared" si="302"/>
        <v>0</v>
      </c>
      <c r="W101" s="60" t="str">
        <f t="shared" si="8"/>
        <v/>
      </c>
      <c r="Y101" s="45">
        <f t="shared" si="304"/>
        <v>0</v>
      </c>
      <c r="AA101" s="64" t="str">
        <f t="shared" si="10"/>
        <v/>
      </c>
      <c r="AB101" s="45">
        <f>IF($Y$2&gt;0,((Y101/$Y$2)*$AB$2),0)</f>
        <v>0</v>
      </c>
      <c r="AC101" s="45">
        <f t="shared" si="11"/>
        <v>0</v>
      </c>
      <c r="AD101" s="85">
        <f t="shared" si="12"/>
        <v>0</v>
      </c>
      <c r="AE101" s="85">
        <f t="shared" si="13"/>
        <v>0</v>
      </c>
      <c r="AF101" s="48"/>
      <c r="AH101" s="45">
        <f t="shared" si="14"/>
        <v>0</v>
      </c>
      <c r="AJ101" s="45">
        <f t="shared" si="15"/>
        <v>0</v>
      </c>
    </row>
    <row r="102" spans="1:36" x14ac:dyDescent="0.2">
      <c r="F102" s="139"/>
      <c r="I102" s="139"/>
      <c r="J102" s="45">
        <f t="shared" si="346"/>
        <v>0</v>
      </c>
      <c r="M102" s="45">
        <f t="shared" si="296"/>
        <v>0</v>
      </c>
      <c r="N102" s="123" t="str">
        <f t="shared" si="2"/>
        <v/>
      </c>
      <c r="O102" s="45">
        <f t="shared" si="298"/>
        <v>0</v>
      </c>
      <c r="P102" s="123" t="str">
        <f t="shared" si="4"/>
        <v/>
      </c>
      <c r="R102" s="45">
        <f t="shared" si="300"/>
        <v>0</v>
      </c>
      <c r="S102" s="102" t="str">
        <f t="shared" si="329"/>
        <v/>
      </c>
      <c r="V102" s="45">
        <f t="shared" si="302"/>
        <v>0</v>
      </c>
      <c r="W102" s="60" t="str">
        <f t="shared" si="8"/>
        <v/>
      </c>
      <c r="Y102" s="45">
        <f t="shared" si="304"/>
        <v>0</v>
      </c>
      <c r="AA102" s="64" t="str">
        <f t="shared" si="10"/>
        <v/>
      </c>
      <c r="AB102" s="45">
        <f>IF($Y$2&gt;0,((Y102/$Y$2)*$AB$2),0)</f>
        <v>0</v>
      </c>
      <c r="AC102" s="45">
        <f t="shared" si="11"/>
        <v>0</v>
      </c>
      <c r="AD102" s="85">
        <f t="shared" si="12"/>
        <v>0</v>
      </c>
      <c r="AE102" s="85">
        <f t="shared" si="13"/>
        <v>0</v>
      </c>
      <c r="AF102" s="48"/>
      <c r="AH102" s="45">
        <f t="shared" si="14"/>
        <v>0</v>
      </c>
      <c r="AJ102" s="45">
        <f t="shared" si="15"/>
        <v>0</v>
      </c>
    </row>
    <row r="103" spans="1:36" x14ac:dyDescent="0.2">
      <c r="F103" s="139"/>
      <c r="I103" s="139"/>
      <c r="J103" s="45">
        <f t="shared" si="346"/>
        <v>0</v>
      </c>
      <c r="M103" s="45">
        <f t="shared" si="296"/>
        <v>0</v>
      </c>
      <c r="N103" s="123" t="str">
        <f t="shared" si="2"/>
        <v/>
      </c>
      <c r="O103" s="45">
        <f t="shared" si="298"/>
        <v>0</v>
      </c>
      <c r="P103" s="123" t="str">
        <f t="shared" si="4"/>
        <v/>
      </c>
      <c r="R103" s="45">
        <f t="shared" si="300"/>
        <v>0</v>
      </c>
      <c r="S103" s="102" t="str">
        <f t="shared" si="329"/>
        <v/>
      </c>
      <c r="V103" s="45">
        <f t="shared" si="302"/>
        <v>0</v>
      </c>
      <c r="W103" s="60" t="str">
        <f t="shared" si="8"/>
        <v/>
      </c>
      <c r="Y103" s="45">
        <f t="shared" si="304"/>
        <v>0</v>
      </c>
      <c r="AA103" s="64" t="str">
        <f t="shared" si="10"/>
        <v/>
      </c>
      <c r="AB103" s="45">
        <f>IF($Y$2&gt;0,((Y103/$Y$2)*$AB$2),0)</f>
        <v>0</v>
      </c>
      <c r="AC103" s="45">
        <f t="shared" si="11"/>
        <v>0</v>
      </c>
      <c r="AD103" s="85">
        <f t="shared" si="12"/>
        <v>0</v>
      </c>
      <c r="AE103" s="85">
        <f t="shared" si="13"/>
        <v>0</v>
      </c>
      <c r="AF103" s="48"/>
      <c r="AH103" s="45">
        <f t="shared" si="14"/>
        <v>0</v>
      </c>
      <c r="AJ103" s="45">
        <f t="shared" si="15"/>
        <v>0</v>
      </c>
    </row>
    <row r="104" spans="1:36" ht="13.5" thickBot="1" x14ac:dyDescent="0.25">
      <c r="A104" s="82"/>
      <c r="B104" s="108"/>
      <c r="C104" s="82"/>
      <c r="D104" s="113"/>
      <c r="E104" s="109"/>
      <c r="F104" s="109"/>
      <c r="G104" s="109"/>
      <c r="H104" s="138"/>
      <c r="I104" s="109"/>
      <c r="J104" s="117"/>
      <c r="K104" s="126"/>
      <c r="L104" s="127"/>
      <c r="M104" s="117"/>
      <c r="N104" s="59"/>
      <c r="O104" s="117"/>
      <c r="P104" s="59"/>
      <c r="Q104" s="115"/>
      <c r="R104" s="117"/>
      <c r="S104" s="61"/>
      <c r="T104" s="117"/>
      <c r="U104" s="128"/>
      <c r="V104" s="117"/>
      <c r="W104" s="61"/>
      <c r="X104" s="109"/>
      <c r="Y104" s="117"/>
      <c r="Z104" s="113"/>
      <c r="AA104" s="65"/>
      <c r="AB104" s="117"/>
      <c r="AC104" s="117"/>
      <c r="AD104" s="125"/>
      <c r="AE104" s="125"/>
      <c r="AF104" s="129"/>
      <c r="AG104" s="116"/>
      <c r="AH104" s="117"/>
      <c r="AI104" s="116"/>
      <c r="AJ104" s="117"/>
    </row>
    <row r="105" spans="1:36" ht="13.5" thickTop="1" x14ac:dyDescent="0.2"/>
    <row r="106" spans="1:36" x14ac:dyDescent="0.2">
      <c r="C106" s="67" t="s">
        <v>1</v>
      </c>
      <c r="M106" s="45">
        <f>SUM(M3:M104)</f>
        <v>0</v>
      </c>
      <c r="N106" s="60"/>
      <c r="O106" s="45">
        <f>SUM(O3:O104)</f>
        <v>0</v>
      </c>
      <c r="P106" s="60"/>
      <c r="R106" s="45">
        <f>SUM(R3:R104)</f>
        <v>0</v>
      </c>
      <c r="T106" s="45">
        <f>SUM(T3:T104)</f>
        <v>0</v>
      </c>
      <c r="U106" s="105"/>
      <c r="V106" s="45">
        <f>SUM(V3:V104)</f>
        <v>0</v>
      </c>
      <c r="Y106" s="45">
        <f>SUM(Y3:Y104)</f>
        <v>0</v>
      </c>
      <c r="AH106" s="47">
        <f>SUM(AH3:AH104)</f>
        <v>0</v>
      </c>
      <c r="AJ106" s="47">
        <f>SUM(AJ3:AJ104)</f>
        <v>0</v>
      </c>
    </row>
    <row r="107" spans="1:36" x14ac:dyDescent="0.2">
      <c r="M107" s="84"/>
      <c r="O107" s="39"/>
    </row>
    <row r="108" spans="1:36" x14ac:dyDescent="0.2">
      <c r="D108" s="149"/>
      <c r="E108" s="139"/>
      <c r="F108" s="139"/>
      <c r="G108" s="139"/>
      <c r="H108" s="140"/>
      <c r="I108" s="139"/>
      <c r="L108" s="43"/>
      <c r="M108" s="84"/>
      <c r="O108" s="39"/>
      <c r="X108" s="87"/>
      <c r="AH108" s="130"/>
      <c r="AI108" s="40" t="s">
        <v>36</v>
      </c>
      <c r="AJ108" s="49">
        <f>AJ106*AH108</f>
        <v>0</v>
      </c>
    </row>
    <row r="109" spans="1:36" x14ac:dyDescent="0.2">
      <c r="L109" s="43"/>
      <c r="M109" s="45"/>
      <c r="R109" s="45" t="s">
        <v>2</v>
      </c>
      <c r="T109" s="48" t="str">
        <f>IF((Y106&lt;&gt;SUM(O106+R106+T106+V106)),"ERROR","OK")</f>
        <v>OK</v>
      </c>
    </row>
    <row r="110" spans="1:36" x14ac:dyDescent="0.2">
      <c r="O110" s="48"/>
      <c r="AJ110" s="45">
        <f>SUM(AJ106:AJ108)</f>
        <v>0</v>
      </c>
    </row>
    <row r="111" spans="1:36" x14ac:dyDescent="0.2">
      <c r="L111" s="43" t="s">
        <v>17</v>
      </c>
      <c r="M111" s="84">
        <f>SUM(M106)</f>
        <v>0</v>
      </c>
      <c r="O111" s="51"/>
    </row>
    <row r="112" spans="1:36" x14ac:dyDescent="0.2">
      <c r="L112" s="43" t="s">
        <v>18</v>
      </c>
      <c r="M112" s="49">
        <v>0</v>
      </c>
      <c r="V112" s="45" t="s">
        <v>33</v>
      </c>
      <c r="Y112" s="49"/>
    </row>
    <row r="114" spans="3:25" x14ac:dyDescent="0.2">
      <c r="C114" s="48"/>
      <c r="L114" s="43" t="s">
        <v>19</v>
      </c>
      <c r="M114" s="50" t="str">
        <f>IF(M112&gt;0,M111/M112,"")</f>
        <v/>
      </c>
      <c r="V114" s="45" t="s">
        <v>16</v>
      </c>
      <c r="Y114" s="45">
        <f>SUM(Y106:Y112)</f>
        <v>0</v>
      </c>
    </row>
    <row r="116" spans="3:25" x14ac:dyDescent="0.2">
      <c r="C116" s="48"/>
      <c r="J116" s="154"/>
      <c r="V116" s="45" t="s">
        <v>85</v>
      </c>
      <c r="X116" s="104">
        <v>3.95E-2</v>
      </c>
      <c r="Y116" s="45">
        <f>ROUND(Y114*X116,0)</f>
        <v>0</v>
      </c>
    </row>
    <row r="117" spans="3:25" x14ac:dyDescent="0.2">
      <c r="V117" s="67"/>
    </row>
    <row r="118" spans="3:25" x14ac:dyDescent="0.2">
      <c r="C118" s="48"/>
      <c r="L118" s="43" t="s">
        <v>81</v>
      </c>
      <c r="M118" s="133" t="e">
        <f>Y124/M112</f>
        <v>#DIV/0!</v>
      </c>
      <c r="V118" s="45" t="s">
        <v>34</v>
      </c>
    </row>
    <row r="119" spans="3:25" x14ac:dyDescent="0.2">
      <c r="V119" s="67"/>
    </row>
    <row r="120" spans="3:25" x14ac:dyDescent="0.2">
      <c r="V120" s="48" t="s">
        <v>151</v>
      </c>
      <c r="X120" s="104"/>
      <c r="Y120" s="45">
        <f>ROUND((Y114+Y116)*X120,0)</f>
        <v>0</v>
      </c>
    </row>
    <row r="121" spans="3:25" x14ac:dyDescent="0.2">
      <c r="V121" s="48"/>
    </row>
    <row r="122" spans="3:25" x14ac:dyDescent="0.2">
      <c r="V122" s="45" t="s">
        <v>90</v>
      </c>
      <c r="Y122" s="49"/>
    </row>
    <row r="123" spans="3:25" x14ac:dyDescent="0.2">
      <c r="V123" s="67"/>
    </row>
    <row r="124" spans="3:25" x14ac:dyDescent="0.2">
      <c r="V124" s="45" t="s">
        <v>35</v>
      </c>
      <c r="Y124" s="49">
        <f>Y114+Y116+Y118+Y120+Y122</f>
        <v>0</v>
      </c>
    </row>
    <row r="125" spans="3:25" x14ac:dyDescent="0.2">
      <c r="V125" s="67"/>
    </row>
    <row r="126" spans="3:25" x14ac:dyDescent="0.2">
      <c r="V126" s="48"/>
    </row>
    <row r="127" spans="3:25" x14ac:dyDescent="0.2">
      <c r="V127" s="67"/>
    </row>
    <row r="132" spans="3:10" x14ac:dyDescent="0.2">
      <c r="C132" s="2" t="s">
        <v>42</v>
      </c>
      <c r="J132" s="134"/>
    </row>
    <row r="133" spans="3:10" x14ac:dyDescent="0.2">
      <c r="C133" s="2" t="s">
        <v>27</v>
      </c>
      <c r="J133" s="135"/>
    </row>
    <row r="134" spans="3:10" x14ac:dyDescent="0.2">
      <c r="C134" s="2" t="s">
        <v>28</v>
      </c>
      <c r="J134" s="134">
        <f>SUM(J132:J133)</f>
        <v>0</v>
      </c>
    </row>
    <row r="137" spans="3:10" x14ac:dyDescent="0.2">
      <c r="C137" s="2" t="s">
        <v>24</v>
      </c>
      <c r="J137" s="134"/>
    </row>
    <row r="138" spans="3:10" x14ac:dyDescent="0.2">
      <c r="C138" s="2" t="s">
        <v>43</v>
      </c>
      <c r="J138" s="134"/>
    </row>
    <row r="139" spans="3:10" x14ac:dyDescent="0.2">
      <c r="C139" s="2" t="s">
        <v>29</v>
      </c>
      <c r="J139" s="135">
        <f>J134</f>
        <v>0</v>
      </c>
    </row>
    <row r="140" spans="3:10" x14ac:dyDescent="0.2">
      <c r="C140" s="2" t="s">
        <v>30</v>
      </c>
      <c r="J140" s="134">
        <f>J137-J138-J139</f>
        <v>0</v>
      </c>
    </row>
  </sheetData>
  <phoneticPr fontId="4" type="noConversion"/>
  <printOptions gridLines="1"/>
  <pageMargins left="0.23" right="0.17" top="0.75" bottom="0.5" header="0.32" footer="0.25"/>
  <pageSetup paperSize="17" scale="69" fitToHeight="0" orientation="landscape" r:id="rId1"/>
  <headerFooter alignWithMargins="0">
    <oddHeader>&amp;L&amp;G
NAME:&amp;C
ESTIMATE NO.&amp;R
REV NO.___ 
ESTIMATE DATE:</oddHeader>
    <oddFooter>&amp;L
&amp;Z&amp;F&amp;C&amp;P of &amp;N &amp;R
Revised: 5/24/18
Reviewed: 9/10/20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tabColor theme="9" tint="0.59999389629810485"/>
    <pageSetUpPr fitToPage="1"/>
  </sheetPr>
  <dimension ref="A1:AJ114"/>
  <sheetViews>
    <sheetView zoomScaleNormal="100" workbookViewId="0">
      <pane ySplit="3" topLeftCell="A4" activePane="bottomLeft" state="frozen"/>
      <selection activeCell="J16" sqref="J16"/>
      <selection pane="bottomLeft" activeCell="J16" sqref="J16"/>
    </sheetView>
  </sheetViews>
  <sheetFormatPr defaultColWidth="9.140625" defaultRowHeight="12.75" x14ac:dyDescent="0.2"/>
  <cols>
    <col min="1" max="1" width="23.140625" style="67" customWidth="1"/>
    <col min="2" max="2" width="12.5703125" style="55" customWidth="1"/>
    <col min="3" max="3" width="53.5703125" style="67" customWidth="1"/>
    <col min="4" max="4" width="11.7109375" style="87" customWidth="1"/>
    <col min="5" max="5" width="11.28515625" style="86" customWidth="1"/>
    <col min="6" max="6" width="10.5703125" style="86" customWidth="1"/>
    <col min="7" max="7" width="11.42578125" style="86" customWidth="1"/>
    <col min="8" max="8" width="8.7109375" style="136" customWidth="1"/>
    <col min="9" max="9" width="9.7109375" style="86" customWidth="1"/>
    <col min="10" max="10" width="11.28515625" style="45" customWidth="1"/>
    <col min="11" max="11" width="6.85546875" style="56" customWidth="1"/>
    <col min="12" max="12" width="11.7109375" style="46" customWidth="1"/>
    <col min="13" max="13" width="11.85546875" style="47" customWidth="1"/>
    <col min="14" max="14" width="2.28515625" style="58" customWidth="1"/>
    <col min="15" max="15" width="13.140625" style="45" customWidth="1"/>
    <col min="16" max="16" width="2.28515625" style="58" customWidth="1"/>
    <col min="17" max="17" width="12.42578125" style="92" customWidth="1"/>
    <col min="18" max="18" width="13.5703125" style="45" customWidth="1"/>
    <col min="19" max="19" width="2.28515625" style="60" customWidth="1"/>
    <col min="20" max="20" width="14.5703125" style="45" customWidth="1"/>
    <col min="21" max="21" width="10.42578125" style="53" customWidth="1"/>
    <col min="22" max="22" width="9.5703125" style="45" customWidth="1"/>
    <col min="23" max="23" width="2.28515625" style="60" customWidth="1"/>
    <col min="24" max="24" width="7.42578125" style="86" customWidth="1"/>
    <col min="25" max="25" width="16.42578125" style="45" customWidth="1"/>
    <col min="26" max="26" width="6.85546875" style="87" customWidth="1"/>
    <col min="27" max="27" width="2.28515625" style="62" customWidth="1"/>
    <col min="28" max="28" width="16.28515625" style="105" hidden="1" customWidth="1"/>
    <col min="29" max="29" width="14.5703125" style="105" hidden="1" customWidth="1"/>
    <col min="30" max="30" width="14.5703125" style="67" hidden="1" customWidth="1"/>
    <col min="31" max="31" width="12.5703125" style="92" hidden="1" customWidth="1"/>
    <col min="32" max="32" width="14.5703125" style="67" hidden="1" customWidth="1"/>
    <col min="33" max="33" width="14.42578125" style="90" hidden="1" customWidth="1"/>
    <col min="34" max="34" width="14.42578125" style="45" hidden="1" customWidth="1"/>
    <col min="35" max="35" width="16" style="90" hidden="1" customWidth="1"/>
    <col min="36" max="36" width="14.42578125" style="45" hidden="1" customWidth="1"/>
    <col min="37" max="16384" width="9.140625" style="67"/>
  </cols>
  <sheetData>
    <row r="1" spans="1:36" x14ac:dyDescent="0.2">
      <c r="D1" s="102"/>
      <c r="E1" s="101"/>
      <c r="F1" s="101"/>
      <c r="Y1" s="87" t="s">
        <v>31</v>
      </c>
      <c r="Z1" s="87" t="s">
        <v>38</v>
      </c>
    </row>
    <row r="2" spans="1:36" x14ac:dyDescent="0.2">
      <c r="L2" s="43"/>
      <c r="O2" s="106">
        <v>75</v>
      </c>
      <c r="Q2" s="85"/>
      <c r="U2" s="90"/>
      <c r="X2" s="86" t="s">
        <v>41</v>
      </c>
      <c r="Y2" s="107">
        <f>$J114</f>
        <v>0</v>
      </c>
      <c r="Z2" s="87" t="s">
        <v>39</v>
      </c>
      <c r="AB2" s="107">
        <f>$J108</f>
        <v>0</v>
      </c>
    </row>
    <row r="3" spans="1:36" ht="30" customHeight="1" thickBot="1" x14ac:dyDescent="0.25">
      <c r="A3" s="82" t="s">
        <v>239</v>
      </c>
      <c r="B3" s="108" t="s">
        <v>182</v>
      </c>
      <c r="C3" s="109" t="s">
        <v>4</v>
      </c>
      <c r="D3" s="148" t="s">
        <v>152</v>
      </c>
      <c r="E3" s="109" t="s">
        <v>153</v>
      </c>
      <c r="F3" s="109" t="s">
        <v>154</v>
      </c>
      <c r="G3" s="109" t="s">
        <v>155</v>
      </c>
      <c r="H3" s="138" t="s">
        <v>156</v>
      </c>
      <c r="I3" s="137" t="s">
        <v>157</v>
      </c>
      <c r="J3" s="113" t="s">
        <v>5</v>
      </c>
      <c r="K3" s="109" t="s">
        <v>0</v>
      </c>
      <c r="L3" s="111" t="s">
        <v>6</v>
      </c>
      <c r="M3" s="112" t="s">
        <v>7</v>
      </c>
      <c r="N3" s="59"/>
      <c r="O3" s="113" t="s">
        <v>21</v>
      </c>
      <c r="P3" s="59"/>
      <c r="Q3" s="110" t="s">
        <v>8</v>
      </c>
      <c r="R3" s="113" t="s">
        <v>9</v>
      </c>
      <c r="S3" s="61"/>
      <c r="T3" s="113" t="s">
        <v>10</v>
      </c>
      <c r="U3" s="68" t="s">
        <v>160</v>
      </c>
      <c r="V3" s="113" t="s">
        <v>161</v>
      </c>
      <c r="W3" s="61"/>
      <c r="X3" s="114" t="s">
        <v>37</v>
      </c>
      <c r="Y3" s="113" t="s">
        <v>23</v>
      </c>
      <c r="Z3" s="113" t="s">
        <v>40</v>
      </c>
      <c r="AA3" s="63"/>
      <c r="AB3" s="113" t="s">
        <v>22</v>
      </c>
      <c r="AC3" s="30" t="s">
        <v>24</v>
      </c>
      <c r="AD3" s="82" t="s">
        <v>25</v>
      </c>
      <c r="AE3" s="115" t="s">
        <v>26</v>
      </c>
      <c r="AF3" s="82" t="s">
        <v>83</v>
      </c>
      <c r="AG3" s="116" t="s">
        <v>12</v>
      </c>
      <c r="AH3" s="117" t="s">
        <v>13</v>
      </c>
      <c r="AI3" s="116" t="s">
        <v>14</v>
      </c>
      <c r="AJ3" s="117" t="s">
        <v>15</v>
      </c>
    </row>
    <row r="4" spans="1:36" ht="13.5" thickTop="1" x14ac:dyDescent="0.2">
      <c r="C4" s="121"/>
      <c r="J4" s="45">
        <f t="shared" ref="J4:J5" si="0">ROUNDUP(I4*H4*G4*F4*E4*D4,0)</f>
        <v>0</v>
      </c>
      <c r="M4" s="45">
        <f t="shared" ref="M4:M5" si="1">ROUND(J4*L4,0)</f>
        <v>0</v>
      </c>
      <c r="N4" s="58" t="str">
        <f t="shared" ref="N4:N77" si="2">IF(L4&gt;0,IF(ROUND(J4*L4,0)&lt;&gt;M4,"E",""),"")</f>
        <v/>
      </c>
      <c r="O4" s="45">
        <f t="shared" ref="O4:O5" si="3">ROUND($O$2*M4,0)</f>
        <v>0</v>
      </c>
      <c r="P4" s="58" t="str">
        <f t="shared" ref="P4:P77" si="4">IF(ROUND(M4*O$2,0)&lt;&gt;O4,"E","")</f>
        <v/>
      </c>
      <c r="R4" s="45">
        <f t="shared" ref="R4:R5" si="5">ROUND(J4*Q4,0)</f>
        <v>0</v>
      </c>
      <c r="S4" s="60" t="str">
        <f t="shared" ref="S4:S10" si="6">IF(Q4&gt;0,IF(ROUND(J4*Q4,0)&lt;&gt;R4,"E",""),"")</f>
        <v/>
      </c>
      <c r="V4" s="45">
        <f t="shared" ref="V4:V5" si="7">ROUND(J4*U4,0)</f>
        <v>0</v>
      </c>
      <c r="W4" s="60" t="str">
        <f t="shared" ref="W4:W77" si="8">IF(U4&gt;0,IF(ROUND(J4*U4,0)&lt;&gt;V4,"E",""),"")</f>
        <v/>
      </c>
      <c r="Y4" s="45">
        <f t="shared" ref="Y4:Y5" si="9">ROUND(SUM(O4+R4+T4+V4,0),2)</f>
        <v>0</v>
      </c>
      <c r="AA4" s="64" t="str">
        <f t="shared" ref="AA4:AA77" si="10">IF(ROUND(O4+R4+T4+V4,2)&lt;&gt;Y4,"E","")</f>
        <v/>
      </c>
      <c r="AB4" s="45">
        <f>IF($Y$2&gt;0,((Y4/$Y$2)*$AB$2),0)</f>
        <v>0</v>
      </c>
      <c r="AC4" s="45">
        <f t="shared" ref="AC4:AC77" si="11">Y4+AB4</f>
        <v>0</v>
      </c>
      <c r="AD4" s="85">
        <f t="shared" ref="AD4:AD77" si="12">J4</f>
        <v>0</v>
      </c>
      <c r="AE4" s="85">
        <f t="shared" ref="AE4:AE77" si="13">IF(AD4&gt;0,AC4/AD4,0)</f>
        <v>0</v>
      </c>
      <c r="AF4" s="48"/>
      <c r="AH4" s="45">
        <f t="shared" ref="AH4:AH77" si="14">ROUND(J4*AG4,0)</f>
        <v>0</v>
      </c>
      <c r="AJ4" s="45">
        <f t="shared" ref="AJ4:AJ77" si="15">ROUND(AH4*AI4*0.01,0)</f>
        <v>0</v>
      </c>
    </row>
    <row r="5" spans="1:36" x14ac:dyDescent="0.2">
      <c r="C5" s="121"/>
      <c r="J5" s="45">
        <f t="shared" si="0"/>
        <v>0</v>
      </c>
      <c r="M5" s="45">
        <f t="shared" si="1"/>
        <v>0</v>
      </c>
      <c r="N5" s="58" t="str">
        <f t="shared" si="2"/>
        <v/>
      </c>
      <c r="O5" s="45">
        <f t="shared" si="3"/>
        <v>0</v>
      </c>
      <c r="P5" s="58" t="str">
        <f t="shared" si="4"/>
        <v/>
      </c>
      <c r="R5" s="45">
        <f t="shared" si="5"/>
        <v>0</v>
      </c>
      <c r="S5" s="60" t="str">
        <f t="shared" si="6"/>
        <v/>
      </c>
      <c r="V5" s="45">
        <f t="shared" si="7"/>
        <v>0</v>
      </c>
      <c r="W5" s="60" t="str">
        <f t="shared" si="8"/>
        <v/>
      </c>
      <c r="Y5" s="45">
        <f t="shared" si="9"/>
        <v>0</v>
      </c>
      <c r="AA5" s="64" t="str">
        <f t="shared" si="10"/>
        <v/>
      </c>
      <c r="AB5" s="45">
        <f>IF($Y$2&gt;0,((Y5/$Y$2)*$AB$2),0)</f>
        <v>0</v>
      </c>
      <c r="AC5" s="45">
        <f t="shared" si="11"/>
        <v>0</v>
      </c>
      <c r="AD5" s="85">
        <f t="shared" si="12"/>
        <v>0</v>
      </c>
      <c r="AE5" s="85">
        <f t="shared" si="13"/>
        <v>0</v>
      </c>
      <c r="AF5" s="48"/>
      <c r="AH5" s="45">
        <f t="shared" si="14"/>
        <v>0</v>
      </c>
      <c r="AJ5" s="45">
        <f t="shared" si="15"/>
        <v>0</v>
      </c>
    </row>
    <row r="6" spans="1:36" s="174" customFormat="1" ht="15" x14ac:dyDescent="0.25">
      <c r="B6" s="175"/>
      <c r="C6" s="176" t="s">
        <v>446</v>
      </c>
      <c r="D6" s="177"/>
      <c r="E6" s="178"/>
      <c r="F6" s="178"/>
      <c r="G6" s="178"/>
      <c r="H6" s="179"/>
      <c r="I6" s="178"/>
      <c r="J6" s="180"/>
      <c r="K6" s="181"/>
      <c r="L6" s="182"/>
      <c r="M6" s="180"/>
      <c r="N6" s="183"/>
      <c r="O6" s="180"/>
      <c r="P6" s="183"/>
      <c r="Q6" s="184"/>
      <c r="R6" s="180"/>
      <c r="S6" s="185"/>
      <c r="T6" s="180"/>
      <c r="U6" s="186"/>
      <c r="V6" s="180"/>
      <c r="W6" s="185"/>
      <c r="X6" s="178"/>
      <c r="Y6" s="180"/>
      <c r="Z6" s="177"/>
      <c r="AA6" s="187"/>
      <c r="AB6" s="180"/>
      <c r="AC6" s="180"/>
      <c r="AD6" s="188"/>
      <c r="AE6" s="188"/>
      <c r="AF6" s="189"/>
      <c r="AG6" s="190"/>
      <c r="AH6" s="180"/>
      <c r="AI6" s="190"/>
      <c r="AJ6" s="180"/>
    </row>
    <row r="7" spans="1:36" x14ac:dyDescent="0.2">
      <c r="C7" s="103"/>
      <c r="M7" s="57" t="s">
        <v>32</v>
      </c>
      <c r="N7" s="118" t="str">
        <f t="shared" si="2"/>
        <v/>
      </c>
      <c r="O7" s="57" t="s">
        <v>32</v>
      </c>
      <c r="P7" s="118" t="str">
        <f t="shared" si="4"/>
        <v/>
      </c>
      <c r="R7" s="57" t="s">
        <v>32</v>
      </c>
      <c r="S7" s="119" t="str">
        <f t="shared" si="6"/>
        <v/>
      </c>
      <c r="V7" s="57" t="s">
        <v>32</v>
      </c>
      <c r="W7" s="119" t="str">
        <f t="shared" si="8"/>
        <v/>
      </c>
      <c r="Y7" s="57" t="s">
        <v>32</v>
      </c>
      <c r="AA7" s="120" t="str">
        <f t="shared" si="10"/>
        <v/>
      </c>
      <c r="AB7" s="45">
        <f>IF($Y$2&gt;0,((Y7/$Y$2)*$AB$2),0)</f>
        <v>0</v>
      </c>
      <c r="AC7" s="45">
        <f t="shared" si="11"/>
        <v>0</v>
      </c>
      <c r="AD7" s="85">
        <f t="shared" si="12"/>
        <v>0</v>
      </c>
      <c r="AE7" s="85">
        <f t="shared" si="13"/>
        <v>0</v>
      </c>
      <c r="AF7" s="48"/>
      <c r="AH7" s="45">
        <f t="shared" si="14"/>
        <v>0</v>
      </c>
      <c r="AJ7" s="45">
        <f t="shared" si="15"/>
        <v>0</v>
      </c>
    </row>
    <row r="8" spans="1:36" x14ac:dyDescent="0.2">
      <c r="A8" s="67" t="s">
        <v>214</v>
      </c>
      <c r="C8" s="121" t="s">
        <v>413</v>
      </c>
      <c r="D8" s="87">
        <v>400</v>
      </c>
      <c r="E8" s="86">
        <v>10</v>
      </c>
      <c r="F8" s="86">
        <v>1</v>
      </c>
      <c r="G8" s="86">
        <v>1</v>
      </c>
      <c r="H8" s="136">
        <v>1.05</v>
      </c>
      <c r="I8" s="86">
        <v>1</v>
      </c>
      <c r="J8" s="45">
        <f t="shared" ref="J8:J10" si="16">ROUNDUP(I8*H8*G8*F8*E8*D8,0)</f>
        <v>4200</v>
      </c>
      <c r="K8" s="56" t="s">
        <v>72</v>
      </c>
      <c r="M8" s="45">
        <f t="shared" ref="M8:M10" si="17">ROUND(J8*L8,0)</f>
        <v>0</v>
      </c>
      <c r="N8" s="58" t="str">
        <f t="shared" si="2"/>
        <v/>
      </c>
      <c r="O8" s="45">
        <f>ROUND($O$2*M8,0)</f>
        <v>0</v>
      </c>
      <c r="P8" s="58" t="str">
        <f t="shared" si="4"/>
        <v/>
      </c>
      <c r="R8" s="45">
        <f t="shared" ref="R8:R10" si="18">ROUND(J8*Q8,0)</f>
        <v>0</v>
      </c>
      <c r="S8" s="60" t="str">
        <f t="shared" si="6"/>
        <v/>
      </c>
      <c r="V8" s="45">
        <f t="shared" ref="V8:V10" si="19">ROUND(J8*U8,0)</f>
        <v>0</v>
      </c>
      <c r="W8" s="60" t="str">
        <f t="shared" si="8"/>
        <v/>
      </c>
      <c r="Y8" s="45">
        <f t="shared" ref="Y8:Y10" si="20">ROUND(SUM(O8+R8+T8+V8,0),2)</f>
        <v>0</v>
      </c>
      <c r="AA8" s="64" t="str">
        <f t="shared" si="10"/>
        <v/>
      </c>
      <c r="AB8" s="45">
        <f>IF($Y$2&gt;0,((Y8/$Y$2)*$AB$2),0)</f>
        <v>0</v>
      </c>
      <c r="AC8" s="45">
        <f t="shared" si="11"/>
        <v>0</v>
      </c>
      <c r="AD8" s="85">
        <f t="shared" si="12"/>
        <v>4200</v>
      </c>
      <c r="AE8" s="85">
        <f t="shared" si="13"/>
        <v>0</v>
      </c>
      <c r="AF8" s="48"/>
      <c r="AH8" s="45">
        <f t="shared" si="14"/>
        <v>0</v>
      </c>
      <c r="AJ8" s="45">
        <f t="shared" si="15"/>
        <v>0</v>
      </c>
    </row>
    <row r="9" spans="1:36" x14ac:dyDescent="0.2">
      <c r="A9" s="67" t="s">
        <v>214</v>
      </c>
      <c r="C9" s="121" t="s">
        <v>207</v>
      </c>
      <c r="D9" s="87">
        <v>10</v>
      </c>
      <c r="E9" s="86">
        <v>10</v>
      </c>
      <c r="F9" s="86">
        <v>1</v>
      </c>
      <c r="G9" s="86">
        <v>2</v>
      </c>
      <c r="H9" s="136">
        <v>1.05</v>
      </c>
      <c r="I9" s="86">
        <v>1</v>
      </c>
      <c r="J9" s="45">
        <f t="shared" si="16"/>
        <v>210</v>
      </c>
      <c r="K9" s="56" t="s">
        <v>72</v>
      </c>
      <c r="M9" s="45">
        <f t="shared" si="17"/>
        <v>0</v>
      </c>
      <c r="N9" s="58" t="str">
        <f t="shared" si="2"/>
        <v/>
      </c>
      <c r="O9" s="45">
        <f>ROUND($O$2*M9,0)</f>
        <v>0</v>
      </c>
      <c r="P9" s="58" t="str">
        <f t="shared" si="4"/>
        <v/>
      </c>
      <c r="R9" s="45">
        <f t="shared" si="18"/>
        <v>0</v>
      </c>
      <c r="S9" s="60" t="str">
        <f t="shared" si="6"/>
        <v/>
      </c>
      <c r="V9" s="45">
        <f t="shared" si="19"/>
        <v>0</v>
      </c>
      <c r="W9" s="60" t="str">
        <f t="shared" si="8"/>
        <v/>
      </c>
      <c r="Y9" s="45">
        <f t="shared" si="20"/>
        <v>0</v>
      </c>
      <c r="AA9" s="64" t="str">
        <f t="shared" si="10"/>
        <v/>
      </c>
      <c r="AB9" s="45">
        <f>IF($Y$2&gt;0,((Y9/$Y$2)*$AB$2),0)</f>
        <v>0</v>
      </c>
      <c r="AC9" s="45">
        <f t="shared" si="11"/>
        <v>0</v>
      </c>
      <c r="AD9" s="85">
        <f t="shared" si="12"/>
        <v>210</v>
      </c>
      <c r="AE9" s="85">
        <f t="shared" si="13"/>
        <v>0</v>
      </c>
      <c r="AF9" s="48"/>
      <c r="AH9" s="45">
        <f t="shared" si="14"/>
        <v>0</v>
      </c>
      <c r="AJ9" s="45">
        <f t="shared" si="15"/>
        <v>0</v>
      </c>
    </row>
    <row r="10" spans="1:36" x14ac:dyDescent="0.2">
      <c r="A10" s="67" t="s">
        <v>214</v>
      </c>
      <c r="C10" s="121" t="s">
        <v>203</v>
      </c>
      <c r="D10" s="87">
        <v>241</v>
      </c>
      <c r="E10" s="86">
        <v>10</v>
      </c>
      <c r="F10" s="86">
        <v>1</v>
      </c>
      <c r="G10" s="86">
        <v>2</v>
      </c>
      <c r="H10" s="136">
        <v>1.05</v>
      </c>
      <c r="I10" s="86">
        <v>1</v>
      </c>
      <c r="J10" s="45">
        <f t="shared" si="16"/>
        <v>5061</v>
      </c>
      <c r="K10" s="56" t="s">
        <v>72</v>
      </c>
      <c r="M10" s="45">
        <f t="shared" si="17"/>
        <v>0</v>
      </c>
      <c r="N10" s="58" t="str">
        <f t="shared" si="2"/>
        <v/>
      </c>
      <c r="O10" s="45">
        <f>ROUND($O$2*M10,0)</f>
        <v>0</v>
      </c>
      <c r="P10" s="58" t="str">
        <f t="shared" si="4"/>
        <v/>
      </c>
      <c r="R10" s="45">
        <f t="shared" si="18"/>
        <v>0</v>
      </c>
      <c r="S10" s="60" t="str">
        <f t="shared" si="6"/>
        <v/>
      </c>
      <c r="V10" s="45">
        <f t="shared" si="19"/>
        <v>0</v>
      </c>
      <c r="W10" s="60" t="str">
        <f t="shared" si="8"/>
        <v/>
      </c>
      <c r="Y10" s="45">
        <f t="shared" si="20"/>
        <v>0</v>
      </c>
      <c r="AA10" s="64" t="str">
        <f t="shared" si="10"/>
        <v/>
      </c>
      <c r="AB10" s="45">
        <f>IF($Y$2&gt;0,((Y10/$Y$2)*$AB$2),0)</f>
        <v>0</v>
      </c>
      <c r="AC10" s="45">
        <f t="shared" si="11"/>
        <v>0</v>
      </c>
      <c r="AD10" s="85">
        <f t="shared" si="12"/>
        <v>5061</v>
      </c>
      <c r="AE10" s="85">
        <f t="shared" si="13"/>
        <v>0</v>
      </c>
      <c r="AF10" s="48"/>
      <c r="AH10" s="45">
        <f t="shared" si="14"/>
        <v>0</v>
      </c>
      <c r="AJ10" s="45">
        <f t="shared" si="15"/>
        <v>0</v>
      </c>
    </row>
    <row r="11" spans="1:36" x14ac:dyDescent="0.2">
      <c r="A11" s="67" t="s">
        <v>214</v>
      </c>
      <c r="C11" s="121" t="s">
        <v>419</v>
      </c>
      <c r="D11" s="87">
        <v>179</v>
      </c>
      <c r="E11" s="86">
        <v>10</v>
      </c>
      <c r="F11" s="86">
        <v>1</v>
      </c>
      <c r="G11" s="86">
        <v>2</v>
      </c>
      <c r="H11" s="136">
        <v>1.05</v>
      </c>
      <c r="I11" s="86">
        <v>1</v>
      </c>
      <c r="J11" s="45">
        <f t="shared" ref="J11:J16" si="21">ROUNDUP(I11*H11*G11*F11*E11*D11,0)</f>
        <v>3759</v>
      </c>
      <c r="K11" s="56" t="s">
        <v>72</v>
      </c>
      <c r="L11" s="122"/>
      <c r="M11" s="45">
        <f t="shared" ref="M11:M16" si="22">ROUND(J11*L11,0)</f>
        <v>0</v>
      </c>
      <c r="N11" s="58" t="str">
        <f t="shared" ref="N11:N16" si="23">IF(L11&gt;0,IF(ROUND(J11*L11,0)&lt;&gt;M11,"E",""),"")</f>
        <v/>
      </c>
      <c r="O11" s="45">
        <f t="shared" ref="O11:O16" si="24">ROUND($O$2*M11,0)</f>
        <v>0</v>
      </c>
      <c r="P11" s="58" t="str">
        <f>IF(ROUND(M11*O$2,0)&lt;&gt;O11,"E","")</f>
        <v/>
      </c>
      <c r="R11" s="45">
        <f t="shared" ref="R11:R16" si="25">ROUND(J11*Q11,0)</f>
        <v>0</v>
      </c>
      <c r="S11" s="60" t="str">
        <f>IF(Q11&gt;0,IF(ROUND(J11*Q11,0)&lt;&gt;R11,"E",""),"")</f>
        <v/>
      </c>
      <c r="V11" s="45">
        <f t="shared" ref="V11:V16" si="26">ROUND(J11*U11,0)</f>
        <v>0</v>
      </c>
      <c r="W11" s="60" t="str">
        <f t="shared" ref="W11:W16" si="27">IF(U11&gt;0,IF(ROUND(J11*U11,0)&lt;&gt;V11,"E",""),"")</f>
        <v/>
      </c>
      <c r="Y11" s="45">
        <f t="shared" ref="Y11:Y16" si="28">ROUND(SUM(O11+R11+T11+V11,0),2)</f>
        <v>0</v>
      </c>
      <c r="AA11" s="64" t="str">
        <f t="shared" ref="AA11:AA16" si="29">IF(ROUND(O11+R11+T11+V11,2)&lt;&gt;Y11,"E","")</f>
        <v/>
      </c>
      <c r="AB11" s="45">
        <f t="shared" ref="AB11:AB16" si="30">IF($Y$2&gt;0,((Y11/$Y$2)*$AB$2),0)</f>
        <v>0</v>
      </c>
      <c r="AC11" s="45">
        <f t="shared" ref="AC11:AC16" si="31">Y11+AB11</f>
        <v>0</v>
      </c>
      <c r="AD11" s="85">
        <f t="shared" ref="AD11:AD16" si="32">J11</f>
        <v>3759</v>
      </c>
      <c r="AE11" s="85">
        <f t="shared" ref="AE11:AE16" si="33">IF(AD11&gt;0,AC11/AD11,0)</f>
        <v>0</v>
      </c>
      <c r="AF11" s="48"/>
      <c r="AH11" s="45">
        <f t="shared" ref="AH11:AH16" si="34">ROUND(J11*AG11,0)</f>
        <v>0</v>
      </c>
      <c r="AJ11" s="45">
        <f t="shared" ref="AJ11:AJ16" si="35">ROUND(AH11*AI11*0.01,0)</f>
        <v>0</v>
      </c>
    </row>
    <row r="12" spans="1:36" x14ac:dyDescent="0.2">
      <c r="A12" s="67" t="s">
        <v>214</v>
      </c>
      <c r="C12" s="121" t="s">
        <v>393</v>
      </c>
      <c r="D12" s="87">
        <v>194</v>
      </c>
      <c r="E12" s="86">
        <v>10</v>
      </c>
      <c r="F12" s="86">
        <v>1</v>
      </c>
      <c r="G12" s="86">
        <v>2</v>
      </c>
      <c r="H12" s="136">
        <v>1.05</v>
      </c>
      <c r="I12" s="86">
        <v>1</v>
      </c>
      <c r="J12" s="45">
        <f t="shared" si="21"/>
        <v>4074</v>
      </c>
      <c r="K12" s="56" t="s">
        <v>72</v>
      </c>
      <c r="M12" s="45">
        <f t="shared" si="22"/>
        <v>0</v>
      </c>
      <c r="N12" s="58" t="str">
        <f t="shared" si="23"/>
        <v/>
      </c>
      <c r="O12" s="45">
        <f t="shared" si="24"/>
        <v>0</v>
      </c>
      <c r="P12" s="58" t="str">
        <f>IF(ROUND(M12*O$2,0)&lt;&gt;O12,"E","")</f>
        <v/>
      </c>
      <c r="R12" s="45">
        <f t="shared" si="25"/>
        <v>0</v>
      </c>
      <c r="S12" s="60" t="str">
        <f>IF(Q12&gt;0,IF(ROUND(J12*Q12,0)&lt;&gt;R12,"E",""),"")</f>
        <v/>
      </c>
      <c r="V12" s="45">
        <f t="shared" si="26"/>
        <v>0</v>
      </c>
      <c r="W12" s="60" t="str">
        <f t="shared" si="27"/>
        <v/>
      </c>
      <c r="Y12" s="45">
        <f t="shared" si="28"/>
        <v>0</v>
      </c>
      <c r="AA12" s="64" t="str">
        <f t="shared" si="29"/>
        <v/>
      </c>
      <c r="AB12" s="45">
        <f t="shared" si="30"/>
        <v>0</v>
      </c>
      <c r="AC12" s="45">
        <f t="shared" si="31"/>
        <v>0</v>
      </c>
      <c r="AD12" s="85">
        <f t="shared" si="32"/>
        <v>4074</v>
      </c>
      <c r="AE12" s="85">
        <f t="shared" si="33"/>
        <v>0</v>
      </c>
      <c r="AF12" s="48"/>
      <c r="AH12" s="45">
        <f t="shared" si="34"/>
        <v>0</v>
      </c>
      <c r="AJ12" s="45">
        <f t="shared" si="35"/>
        <v>0</v>
      </c>
    </row>
    <row r="13" spans="1:36" x14ac:dyDescent="0.2">
      <c r="A13" s="67" t="s">
        <v>214</v>
      </c>
      <c r="C13" s="121" t="s">
        <v>420</v>
      </c>
      <c r="D13" s="87">
        <v>311</v>
      </c>
      <c r="E13" s="86">
        <v>10</v>
      </c>
      <c r="F13" s="86">
        <v>1</v>
      </c>
      <c r="G13" s="86">
        <v>2</v>
      </c>
      <c r="H13" s="136">
        <v>1.05</v>
      </c>
      <c r="I13" s="86">
        <v>1</v>
      </c>
      <c r="J13" s="45">
        <f t="shared" si="21"/>
        <v>6531</v>
      </c>
      <c r="K13" s="56" t="s">
        <v>72</v>
      </c>
      <c r="M13" s="45">
        <f t="shared" si="22"/>
        <v>0</v>
      </c>
      <c r="N13" s="58" t="str">
        <f t="shared" si="23"/>
        <v/>
      </c>
      <c r="O13" s="45">
        <f t="shared" si="24"/>
        <v>0</v>
      </c>
      <c r="P13" s="58" t="str">
        <f>IF(ROUND(M13*O$2,0)&lt;&gt;O13,"E","")</f>
        <v/>
      </c>
      <c r="R13" s="45">
        <f t="shared" si="25"/>
        <v>0</v>
      </c>
      <c r="S13" s="60" t="str">
        <f>IF(Q13&gt;0,IF(ROUND(J13*Q13,0)&lt;&gt;R13,"E",""),"")</f>
        <v/>
      </c>
      <c r="V13" s="45">
        <f t="shared" si="26"/>
        <v>0</v>
      </c>
      <c r="W13" s="60" t="str">
        <f t="shared" si="27"/>
        <v/>
      </c>
      <c r="Y13" s="45">
        <f t="shared" si="28"/>
        <v>0</v>
      </c>
      <c r="AA13" s="64" t="str">
        <f t="shared" si="29"/>
        <v/>
      </c>
      <c r="AB13" s="45">
        <f t="shared" si="30"/>
        <v>0</v>
      </c>
      <c r="AC13" s="45">
        <f t="shared" si="31"/>
        <v>0</v>
      </c>
      <c r="AD13" s="85">
        <f t="shared" si="32"/>
        <v>6531</v>
      </c>
      <c r="AE13" s="85">
        <f t="shared" si="33"/>
        <v>0</v>
      </c>
      <c r="AF13" s="48"/>
      <c r="AH13" s="45">
        <f t="shared" si="34"/>
        <v>0</v>
      </c>
      <c r="AJ13" s="45">
        <f t="shared" si="35"/>
        <v>0</v>
      </c>
    </row>
    <row r="14" spans="1:36" x14ac:dyDescent="0.2">
      <c r="A14" s="67" t="s">
        <v>214</v>
      </c>
      <c r="C14" s="121" t="s">
        <v>419</v>
      </c>
      <c r="D14" s="87">
        <v>179</v>
      </c>
      <c r="E14" s="86">
        <v>10</v>
      </c>
      <c r="F14" s="86">
        <v>1</v>
      </c>
      <c r="G14" s="86">
        <v>2</v>
      </c>
      <c r="H14" s="136">
        <v>1.05</v>
      </c>
      <c r="I14" s="86">
        <v>1</v>
      </c>
      <c r="J14" s="45">
        <f t="shared" si="21"/>
        <v>3759</v>
      </c>
      <c r="K14" s="56" t="s">
        <v>72</v>
      </c>
      <c r="L14" s="122"/>
      <c r="M14" s="45">
        <f t="shared" si="22"/>
        <v>0</v>
      </c>
      <c r="N14" s="58" t="str">
        <f t="shared" si="23"/>
        <v/>
      </c>
      <c r="O14" s="45">
        <f t="shared" si="24"/>
        <v>0</v>
      </c>
      <c r="P14" s="58" t="str">
        <f>IF(ROUND(M14*O$2,0)&lt;&gt;O14,"E","")</f>
        <v/>
      </c>
      <c r="R14" s="45">
        <f t="shared" si="25"/>
        <v>0</v>
      </c>
      <c r="S14" s="60" t="str">
        <f>IF(Q14&gt;0,IF(ROUND(J14*Q14,0)&lt;&gt;R14,"E",""),"")</f>
        <v/>
      </c>
      <c r="V14" s="45">
        <f t="shared" si="26"/>
        <v>0</v>
      </c>
      <c r="W14" s="60" t="str">
        <f t="shared" si="27"/>
        <v/>
      </c>
      <c r="Y14" s="45">
        <f t="shared" si="28"/>
        <v>0</v>
      </c>
      <c r="AA14" s="64" t="str">
        <f t="shared" si="29"/>
        <v/>
      </c>
      <c r="AB14" s="45">
        <f t="shared" si="30"/>
        <v>0</v>
      </c>
      <c r="AC14" s="45">
        <f t="shared" si="31"/>
        <v>0</v>
      </c>
      <c r="AD14" s="85">
        <f t="shared" si="32"/>
        <v>3759</v>
      </c>
      <c r="AE14" s="85">
        <f t="shared" si="33"/>
        <v>0</v>
      </c>
      <c r="AF14" s="48"/>
      <c r="AH14" s="45">
        <f t="shared" si="34"/>
        <v>0</v>
      </c>
      <c r="AJ14" s="45">
        <f t="shared" si="35"/>
        <v>0</v>
      </c>
    </row>
    <row r="15" spans="1:36" x14ac:dyDescent="0.2">
      <c r="A15" s="67" t="s">
        <v>214</v>
      </c>
      <c r="C15" s="121" t="s">
        <v>393</v>
      </c>
      <c r="D15" s="87">
        <v>194</v>
      </c>
      <c r="E15" s="86">
        <v>10</v>
      </c>
      <c r="F15" s="86">
        <v>1</v>
      </c>
      <c r="G15" s="86">
        <v>2</v>
      </c>
      <c r="H15" s="136">
        <v>1.05</v>
      </c>
      <c r="I15" s="86">
        <v>1</v>
      </c>
      <c r="J15" s="45">
        <f t="shared" si="21"/>
        <v>4074</v>
      </c>
      <c r="K15" s="56" t="s">
        <v>72</v>
      </c>
      <c r="M15" s="45">
        <f t="shared" si="22"/>
        <v>0</v>
      </c>
      <c r="N15" s="58" t="str">
        <f t="shared" si="23"/>
        <v/>
      </c>
      <c r="O15" s="45">
        <f t="shared" si="24"/>
        <v>0</v>
      </c>
      <c r="P15" s="58" t="str">
        <f>IF(ROUND(M15*O$2,0)&lt;&gt;O15,"E","")</f>
        <v/>
      </c>
      <c r="R15" s="45">
        <f t="shared" si="25"/>
        <v>0</v>
      </c>
      <c r="S15" s="60" t="str">
        <f>IF(Q15&gt;0,IF(ROUND(J15*Q15,0)&lt;&gt;R15,"E",""),"")</f>
        <v/>
      </c>
      <c r="V15" s="45">
        <f t="shared" si="26"/>
        <v>0</v>
      </c>
      <c r="W15" s="60" t="str">
        <f t="shared" si="27"/>
        <v/>
      </c>
      <c r="Y15" s="45">
        <f t="shared" si="28"/>
        <v>0</v>
      </c>
      <c r="AA15" s="64" t="str">
        <f t="shared" si="29"/>
        <v/>
      </c>
      <c r="AB15" s="45">
        <f t="shared" si="30"/>
        <v>0</v>
      </c>
      <c r="AC15" s="45">
        <f t="shared" si="31"/>
        <v>0</v>
      </c>
      <c r="AD15" s="85">
        <f t="shared" si="32"/>
        <v>4074</v>
      </c>
      <c r="AE15" s="85">
        <f t="shared" si="33"/>
        <v>0</v>
      </c>
      <c r="AF15" s="48"/>
      <c r="AH15" s="45">
        <f t="shared" si="34"/>
        <v>0</v>
      </c>
      <c r="AJ15" s="45">
        <f t="shared" si="35"/>
        <v>0</v>
      </c>
    </row>
    <row r="16" spans="1:36" x14ac:dyDescent="0.2">
      <c r="A16" s="67" t="s">
        <v>214</v>
      </c>
      <c r="C16" s="121" t="s">
        <v>437</v>
      </c>
      <c r="D16" s="87">
        <v>8993</v>
      </c>
      <c r="E16" s="86">
        <v>1</v>
      </c>
      <c r="F16" s="86">
        <v>1</v>
      </c>
      <c r="G16" s="86">
        <v>1</v>
      </c>
      <c r="H16" s="136">
        <v>1.05</v>
      </c>
      <c r="I16" s="86">
        <v>1</v>
      </c>
      <c r="J16" s="45">
        <f t="shared" si="21"/>
        <v>9443</v>
      </c>
      <c r="K16" s="56" t="s">
        <v>72</v>
      </c>
      <c r="M16" s="45">
        <f t="shared" si="22"/>
        <v>0</v>
      </c>
      <c r="N16" s="123" t="str">
        <f t="shared" si="23"/>
        <v/>
      </c>
      <c r="O16" s="45">
        <f t="shared" si="24"/>
        <v>0</v>
      </c>
      <c r="P16" s="123" t="str">
        <f t="shared" ref="P16" si="36">IF(ROUND(M16*O$2,0)&lt;&gt;O16,"E","")</f>
        <v/>
      </c>
      <c r="R16" s="45">
        <f t="shared" si="25"/>
        <v>0</v>
      </c>
      <c r="S16" s="102" t="str">
        <f t="shared" ref="S16" si="37">IF(Q16&gt;0,IF(ROUND(J16*Q16,0)&lt;&gt;R16,"E",""),"")</f>
        <v/>
      </c>
      <c r="V16" s="45">
        <f t="shared" si="26"/>
        <v>0</v>
      </c>
      <c r="W16" s="60" t="str">
        <f t="shared" si="27"/>
        <v/>
      </c>
      <c r="Y16" s="45">
        <f t="shared" si="28"/>
        <v>0</v>
      </c>
      <c r="AA16" s="64" t="str">
        <f t="shared" si="29"/>
        <v/>
      </c>
      <c r="AB16" s="45">
        <f t="shared" si="30"/>
        <v>0</v>
      </c>
      <c r="AC16" s="45">
        <f t="shared" si="31"/>
        <v>0</v>
      </c>
      <c r="AD16" s="85">
        <f t="shared" si="32"/>
        <v>9443</v>
      </c>
      <c r="AE16" s="85">
        <f t="shared" si="33"/>
        <v>0</v>
      </c>
      <c r="AF16" s="48"/>
      <c r="AH16" s="45">
        <f t="shared" si="34"/>
        <v>0</v>
      </c>
      <c r="AJ16" s="45">
        <f t="shared" si="35"/>
        <v>0</v>
      </c>
    </row>
    <row r="17" spans="1:36" x14ac:dyDescent="0.2">
      <c r="C17" s="121"/>
      <c r="F17" s="139"/>
      <c r="I17" s="139"/>
      <c r="M17" s="45"/>
      <c r="AA17" s="64"/>
      <c r="AB17" s="45"/>
      <c r="AC17" s="45"/>
      <c r="AD17" s="85"/>
      <c r="AE17" s="85"/>
      <c r="AF17" s="48"/>
    </row>
    <row r="18" spans="1:36" x14ac:dyDescent="0.2">
      <c r="C18" s="153" t="s">
        <v>340</v>
      </c>
      <c r="D18" s="102">
        <f>SUM(J8:J16)-SUM(J18:J18)</f>
        <v>0</v>
      </c>
      <c r="F18" s="139"/>
      <c r="G18" s="2"/>
      <c r="I18" s="146" t="s">
        <v>447</v>
      </c>
      <c r="J18" s="100">
        <f>SUM(J8:J16)</f>
        <v>41111</v>
      </c>
      <c r="K18" s="95" t="s">
        <v>72</v>
      </c>
      <c r="M18" s="45">
        <f t="shared" ref="M18:M20" si="38">ROUND(J18*L18,0)</f>
        <v>0</v>
      </c>
      <c r="N18" s="123" t="str">
        <f t="shared" ref="N18:N20" si="39">IF(L18&gt;0,IF(ROUND(J18*L18,0)&lt;&gt;M18,"E",""),"")</f>
        <v/>
      </c>
      <c r="O18" s="45">
        <f t="shared" ref="O18:O20" si="40">ROUND($O$2*M18,0)</f>
        <v>0</v>
      </c>
      <c r="P18" s="123" t="str">
        <f t="shared" ref="P18:P20" si="41">IF(ROUND(M18*O$2,0)&lt;&gt;O18,"E","")</f>
        <v/>
      </c>
      <c r="R18" s="45">
        <f t="shared" ref="R18:R20" si="42">ROUND(J18*Q18,0)</f>
        <v>0</v>
      </c>
      <c r="S18" s="102" t="str">
        <f t="shared" ref="S18" si="43">IF(Q18&gt;0,IF(ROUND(J18*Q18,0)&lt;&gt;R18,"E",""),"")</f>
        <v/>
      </c>
      <c r="V18" s="45">
        <f t="shared" ref="V18:V20" si="44">ROUND(J18*U18,0)</f>
        <v>0</v>
      </c>
      <c r="W18" s="60" t="str">
        <f t="shared" ref="W18:W20" si="45">IF(U18&gt;0,IF(ROUND(J18*U18,0)&lt;&gt;V18,"E",""),"")</f>
        <v/>
      </c>
      <c r="Y18" s="45">
        <f t="shared" ref="Y18:Y20" si="46">ROUND(SUM(O18+R18+T18+V18,0),2)</f>
        <v>0</v>
      </c>
      <c r="AA18" s="64" t="str">
        <f t="shared" ref="AA18:AA20" si="47">IF(ROUND(O18+R18+T18+V18,2)&lt;&gt;Y18,"E","")</f>
        <v/>
      </c>
      <c r="AB18" s="45">
        <f t="shared" ref="AB18:AB20" si="48">IF($Y$2&gt;0,((Y18/$Y$2)*$AB$2),0)</f>
        <v>0</v>
      </c>
      <c r="AC18" s="45">
        <f t="shared" ref="AC18:AC20" si="49">Y18+AB18</f>
        <v>0</v>
      </c>
      <c r="AD18" s="85">
        <f t="shared" ref="AD18:AD20" si="50">J18</f>
        <v>41111</v>
      </c>
      <c r="AE18" s="85">
        <f t="shared" ref="AE18:AE20" si="51">IF(AD18&gt;0,AC18/AD18,0)</f>
        <v>0</v>
      </c>
      <c r="AF18" s="48"/>
      <c r="AH18" s="45">
        <f t="shared" ref="AH18:AH20" si="52">ROUND(J18*AG18,0)</f>
        <v>0</v>
      </c>
      <c r="AJ18" s="45">
        <f t="shared" ref="AJ18:AJ20" si="53">ROUND(AH18*AI18*0.01,0)</f>
        <v>0</v>
      </c>
    </row>
    <row r="19" spans="1:36" x14ac:dyDescent="0.2">
      <c r="C19" s="121"/>
      <c r="M19" s="45"/>
      <c r="AA19" s="64"/>
      <c r="AB19" s="45"/>
      <c r="AC19" s="45"/>
      <c r="AD19" s="85"/>
      <c r="AE19" s="85"/>
      <c r="AF19" s="48"/>
    </row>
    <row r="20" spans="1:36" x14ac:dyDescent="0.2">
      <c r="C20" s="121"/>
      <c r="F20" s="139"/>
      <c r="I20" s="146" t="s">
        <v>448</v>
      </c>
      <c r="J20" s="100">
        <v>41150</v>
      </c>
      <c r="K20" s="95" t="s">
        <v>72</v>
      </c>
      <c r="M20" s="45">
        <f t="shared" si="38"/>
        <v>0</v>
      </c>
      <c r="N20" s="123" t="str">
        <f t="shared" si="39"/>
        <v/>
      </c>
      <c r="O20" s="45">
        <f t="shared" si="40"/>
        <v>0</v>
      </c>
      <c r="P20" s="123" t="str">
        <f t="shared" si="41"/>
        <v/>
      </c>
      <c r="R20" s="45">
        <f t="shared" si="42"/>
        <v>0</v>
      </c>
      <c r="S20" s="102" t="str">
        <f t="shared" ref="S20" si="54">IF(Q20&gt;0,IF(ROUND(J20*Q20,0)&lt;&gt;R20,"E",""),"")</f>
        <v/>
      </c>
      <c r="V20" s="45">
        <f t="shared" si="44"/>
        <v>0</v>
      </c>
      <c r="W20" s="60" t="str">
        <f t="shared" si="45"/>
        <v/>
      </c>
      <c r="Y20" s="45">
        <f t="shared" si="46"/>
        <v>0</v>
      </c>
      <c r="AA20" s="64" t="str">
        <f t="shared" si="47"/>
        <v/>
      </c>
      <c r="AB20" s="45">
        <f t="shared" si="48"/>
        <v>0</v>
      </c>
      <c r="AC20" s="45">
        <f t="shared" si="49"/>
        <v>0</v>
      </c>
      <c r="AD20" s="85">
        <f t="shared" si="50"/>
        <v>41150</v>
      </c>
      <c r="AE20" s="85">
        <f t="shared" si="51"/>
        <v>0</v>
      </c>
      <c r="AF20" s="48"/>
      <c r="AH20" s="45">
        <f t="shared" si="52"/>
        <v>0</v>
      </c>
      <c r="AJ20" s="45">
        <f t="shared" si="53"/>
        <v>0</v>
      </c>
    </row>
    <row r="21" spans="1:36" x14ac:dyDescent="0.2">
      <c r="C21" s="121"/>
      <c r="M21" s="45"/>
      <c r="AA21" s="64"/>
      <c r="AB21" s="45"/>
      <c r="AC21" s="45"/>
      <c r="AD21" s="85"/>
      <c r="AE21" s="85"/>
      <c r="AF21" s="48"/>
    </row>
    <row r="22" spans="1:36" s="156" customFormat="1" ht="15" x14ac:dyDescent="0.25">
      <c r="B22" s="157"/>
      <c r="C22" s="176" t="s">
        <v>425</v>
      </c>
      <c r="D22" s="159"/>
      <c r="E22" s="160"/>
      <c r="F22" s="160"/>
      <c r="G22" s="160"/>
      <c r="H22" s="161"/>
      <c r="I22" s="160"/>
      <c r="J22" s="162"/>
      <c r="K22" s="163"/>
      <c r="L22" s="164"/>
      <c r="M22" s="162"/>
      <c r="N22" s="165"/>
      <c r="O22" s="162"/>
      <c r="P22" s="165"/>
      <c r="Q22" s="166"/>
      <c r="R22" s="162"/>
      <c r="S22" s="167"/>
      <c r="T22" s="162"/>
      <c r="U22" s="168"/>
      <c r="V22" s="162"/>
      <c r="W22" s="167"/>
      <c r="X22" s="160"/>
      <c r="Y22" s="162"/>
      <c r="Z22" s="159"/>
      <c r="AA22" s="169"/>
      <c r="AB22" s="162"/>
      <c r="AC22" s="162"/>
      <c r="AD22" s="170"/>
      <c r="AE22" s="170"/>
      <c r="AF22" s="171"/>
      <c r="AG22" s="172"/>
      <c r="AH22" s="162"/>
      <c r="AI22" s="172"/>
      <c r="AJ22" s="162"/>
    </row>
    <row r="23" spans="1:36" x14ac:dyDescent="0.2">
      <c r="C23" s="121"/>
      <c r="F23" s="139"/>
      <c r="I23" s="139"/>
      <c r="M23" s="45"/>
      <c r="AA23" s="64"/>
      <c r="AB23" s="45"/>
      <c r="AC23" s="45"/>
      <c r="AD23" s="85"/>
      <c r="AE23" s="85"/>
      <c r="AF23" s="48"/>
    </row>
    <row r="24" spans="1:36" x14ac:dyDescent="0.2">
      <c r="A24" s="67" t="s">
        <v>396</v>
      </c>
      <c r="C24" s="121" t="s">
        <v>413</v>
      </c>
      <c r="D24" s="87">
        <v>36</v>
      </c>
      <c r="E24" s="86">
        <v>10</v>
      </c>
      <c r="F24" s="86">
        <v>1</v>
      </c>
      <c r="G24" s="86">
        <v>1</v>
      </c>
      <c r="H24" s="136">
        <v>1.05</v>
      </c>
      <c r="I24" s="86">
        <v>1</v>
      </c>
      <c r="J24" s="45">
        <f t="shared" ref="J24:J28" si="55">ROUNDUP(I24*H24*G24*F24*E24*D24,0)</f>
        <v>378</v>
      </c>
      <c r="K24" s="56" t="s">
        <v>72</v>
      </c>
      <c r="M24" s="45">
        <f t="shared" ref="M24:M28" si="56">ROUND(J24*L24,0)</f>
        <v>0</v>
      </c>
      <c r="N24" s="58" t="str">
        <f t="shared" ref="N24:N28" si="57">IF(L24&gt;0,IF(ROUND(J24*L24,0)&lt;&gt;M24,"E",""),"")</f>
        <v/>
      </c>
      <c r="O24" s="45">
        <f t="shared" ref="O24:O28" si="58">ROUND($O$2*M24,0)</f>
        <v>0</v>
      </c>
      <c r="P24" s="58" t="str">
        <f t="shared" ref="P24:P28" si="59">IF(ROUND(M24*O$2,0)&lt;&gt;O24,"E","")</f>
        <v/>
      </c>
      <c r="R24" s="45">
        <f t="shared" ref="R24:R28" si="60">ROUND(J24*Q24,0)</f>
        <v>0</v>
      </c>
      <c r="S24" s="60" t="str">
        <f>IF(Q24&gt;0,IF(ROUND(J24*Q24,0)&lt;&gt;R24,"E",""),"")</f>
        <v/>
      </c>
      <c r="V24" s="45">
        <f t="shared" ref="V24:V28" si="61">ROUND(J24*U24,0)</f>
        <v>0</v>
      </c>
      <c r="W24" s="60" t="str">
        <f t="shared" ref="W24:W28" si="62">IF(U24&gt;0,IF(ROUND(J24*U24,0)&lt;&gt;V24,"E",""),"")</f>
        <v/>
      </c>
      <c r="Y24" s="45">
        <f t="shared" ref="Y24:Y28" si="63">ROUND(SUM(O24+R24+T24+V24,0),2)</f>
        <v>0</v>
      </c>
      <c r="AA24" s="64" t="str">
        <f t="shared" ref="AA24:AA28" si="64">IF(ROUND(O24+R24+T24+V24,2)&lt;&gt;Y24,"E","")</f>
        <v/>
      </c>
      <c r="AB24" s="45">
        <f t="shared" ref="AB24:AB28" si="65">IF($Y$2&gt;0,((Y24/$Y$2)*$AB$2),0)</f>
        <v>0</v>
      </c>
      <c r="AC24" s="45">
        <f t="shared" ref="AC24:AC28" si="66">Y24+AB24</f>
        <v>0</v>
      </c>
      <c r="AD24" s="85">
        <f t="shared" ref="AD24:AD28" si="67">J24</f>
        <v>378</v>
      </c>
      <c r="AE24" s="85">
        <f t="shared" ref="AE24:AE28" si="68">IF(AD24&gt;0,AC24/AD24,0)</f>
        <v>0</v>
      </c>
      <c r="AF24" s="48"/>
      <c r="AH24" s="45">
        <f t="shared" ref="AH24:AH28" si="69">ROUND(J24*AG24,0)</f>
        <v>0</v>
      </c>
      <c r="AJ24" s="45">
        <f t="shared" ref="AJ24:AJ28" si="70">ROUND(AH24*AI24*0.01,0)</f>
        <v>0</v>
      </c>
    </row>
    <row r="25" spans="1:36" x14ac:dyDescent="0.2">
      <c r="A25" s="67" t="s">
        <v>396</v>
      </c>
      <c r="C25" s="121" t="s">
        <v>426</v>
      </c>
      <c r="D25" s="87">
        <v>8</v>
      </c>
      <c r="E25" s="86">
        <v>10</v>
      </c>
      <c r="F25" s="86">
        <v>1</v>
      </c>
      <c r="G25" s="86">
        <v>2</v>
      </c>
      <c r="H25" s="136">
        <v>1.05</v>
      </c>
      <c r="I25" s="86">
        <v>1</v>
      </c>
      <c r="J25" s="45">
        <f t="shared" si="55"/>
        <v>168</v>
      </c>
      <c r="K25" s="56" t="s">
        <v>72</v>
      </c>
      <c r="M25" s="45">
        <f t="shared" si="56"/>
        <v>0</v>
      </c>
      <c r="N25" s="58" t="str">
        <f t="shared" si="57"/>
        <v/>
      </c>
      <c r="O25" s="45">
        <f t="shared" si="58"/>
        <v>0</v>
      </c>
      <c r="P25" s="58" t="str">
        <f t="shared" si="59"/>
        <v/>
      </c>
      <c r="R25" s="45">
        <f t="shared" si="60"/>
        <v>0</v>
      </c>
      <c r="S25" s="60" t="str">
        <f>IF(Q25&gt;0,IF(ROUND(J25*Q25,0)&lt;&gt;R25,"E",""),"")</f>
        <v/>
      </c>
      <c r="V25" s="45">
        <f t="shared" si="61"/>
        <v>0</v>
      </c>
      <c r="W25" s="60" t="str">
        <f t="shared" si="62"/>
        <v/>
      </c>
      <c r="Y25" s="45">
        <f t="shared" si="63"/>
        <v>0</v>
      </c>
      <c r="AA25" s="64" t="str">
        <f t="shared" si="64"/>
        <v/>
      </c>
      <c r="AB25" s="45">
        <f t="shared" si="65"/>
        <v>0</v>
      </c>
      <c r="AC25" s="45">
        <f t="shared" si="66"/>
        <v>0</v>
      </c>
      <c r="AD25" s="85">
        <f t="shared" si="67"/>
        <v>168</v>
      </c>
      <c r="AE25" s="85">
        <f t="shared" si="68"/>
        <v>0</v>
      </c>
      <c r="AF25" s="48"/>
      <c r="AH25" s="45">
        <f t="shared" si="69"/>
        <v>0</v>
      </c>
      <c r="AJ25" s="45">
        <f t="shared" si="70"/>
        <v>0</v>
      </c>
    </row>
    <row r="26" spans="1:36" x14ac:dyDescent="0.2">
      <c r="A26" s="67" t="s">
        <v>396</v>
      </c>
      <c r="C26" s="121" t="s">
        <v>389</v>
      </c>
      <c r="D26" s="87">
        <v>74</v>
      </c>
      <c r="E26" s="86">
        <v>10</v>
      </c>
      <c r="F26" s="86">
        <v>1</v>
      </c>
      <c r="G26" s="86">
        <v>2</v>
      </c>
      <c r="H26" s="136">
        <v>1.05</v>
      </c>
      <c r="I26" s="86">
        <v>1</v>
      </c>
      <c r="J26" s="45">
        <f t="shared" si="55"/>
        <v>1554</v>
      </c>
      <c r="K26" s="56" t="s">
        <v>72</v>
      </c>
      <c r="M26" s="45">
        <f t="shared" si="56"/>
        <v>0</v>
      </c>
      <c r="N26" s="58" t="str">
        <f t="shared" si="57"/>
        <v/>
      </c>
      <c r="O26" s="45">
        <f t="shared" si="58"/>
        <v>0</v>
      </c>
      <c r="P26" s="58" t="str">
        <f t="shared" si="59"/>
        <v/>
      </c>
      <c r="R26" s="45">
        <f t="shared" si="60"/>
        <v>0</v>
      </c>
      <c r="V26" s="45">
        <f t="shared" si="61"/>
        <v>0</v>
      </c>
      <c r="W26" s="60" t="str">
        <f t="shared" si="62"/>
        <v/>
      </c>
      <c r="Y26" s="45">
        <f t="shared" si="63"/>
        <v>0</v>
      </c>
      <c r="AA26" s="64" t="str">
        <f t="shared" si="64"/>
        <v/>
      </c>
      <c r="AB26" s="45">
        <f t="shared" si="65"/>
        <v>0</v>
      </c>
      <c r="AC26" s="45">
        <f t="shared" si="66"/>
        <v>0</v>
      </c>
      <c r="AD26" s="85">
        <f t="shared" si="67"/>
        <v>1554</v>
      </c>
      <c r="AE26" s="85">
        <f t="shared" si="68"/>
        <v>0</v>
      </c>
      <c r="AF26" s="48"/>
      <c r="AH26" s="45">
        <f t="shared" si="69"/>
        <v>0</v>
      </c>
      <c r="AJ26" s="45">
        <f t="shared" si="70"/>
        <v>0</v>
      </c>
    </row>
    <row r="27" spans="1:36" x14ac:dyDescent="0.2">
      <c r="A27" s="67" t="s">
        <v>396</v>
      </c>
      <c r="C27" s="121" t="s">
        <v>427</v>
      </c>
      <c r="D27" s="87">
        <v>27</v>
      </c>
      <c r="E27" s="86">
        <v>10</v>
      </c>
      <c r="F27" s="86">
        <v>1</v>
      </c>
      <c r="G27" s="86">
        <v>2</v>
      </c>
      <c r="H27" s="136">
        <v>1.05</v>
      </c>
      <c r="I27" s="86">
        <v>1</v>
      </c>
      <c r="J27" s="45">
        <f t="shared" si="55"/>
        <v>567</v>
      </c>
      <c r="K27" s="56" t="s">
        <v>72</v>
      </c>
      <c r="M27" s="45">
        <f t="shared" si="56"/>
        <v>0</v>
      </c>
      <c r="N27" s="58" t="str">
        <f t="shared" si="57"/>
        <v/>
      </c>
      <c r="O27" s="45">
        <f t="shared" si="58"/>
        <v>0</v>
      </c>
      <c r="P27" s="58" t="str">
        <f t="shared" si="59"/>
        <v/>
      </c>
      <c r="R27" s="45">
        <f t="shared" si="60"/>
        <v>0</v>
      </c>
      <c r="S27" s="60" t="str">
        <f t="shared" ref="S27" si="71">IF(Q27&gt;0,IF(ROUND(J27*Q27,0)&lt;&gt;R27,"E",""),"")</f>
        <v/>
      </c>
      <c r="V27" s="45">
        <f t="shared" si="61"/>
        <v>0</v>
      </c>
      <c r="W27" s="60" t="str">
        <f t="shared" si="62"/>
        <v/>
      </c>
      <c r="Y27" s="45">
        <f t="shared" si="63"/>
        <v>0</v>
      </c>
      <c r="AA27" s="64" t="str">
        <f t="shared" si="64"/>
        <v/>
      </c>
      <c r="AB27" s="45">
        <f t="shared" si="65"/>
        <v>0</v>
      </c>
      <c r="AC27" s="45">
        <f t="shared" si="66"/>
        <v>0</v>
      </c>
      <c r="AD27" s="85">
        <f t="shared" si="67"/>
        <v>567</v>
      </c>
      <c r="AE27" s="85">
        <f t="shared" si="68"/>
        <v>0</v>
      </c>
      <c r="AF27" s="48"/>
      <c r="AH27" s="45">
        <f t="shared" si="69"/>
        <v>0</v>
      </c>
      <c r="AJ27" s="45">
        <f t="shared" si="70"/>
        <v>0</v>
      </c>
    </row>
    <row r="28" spans="1:36" x14ac:dyDescent="0.2">
      <c r="A28" s="67" t="s">
        <v>396</v>
      </c>
      <c r="C28" s="121" t="s">
        <v>420</v>
      </c>
      <c r="D28" s="87">
        <v>272</v>
      </c>
      <c r="E28" s="86">
        <v>10</v>
      </c>
      <c r="F28" s="86">
        <v>1</v>
      </c>
      <c r="G28" s="86">
        <v>2</v>
      </c>
      <c r="H28" s="136">
        <v>1.05</v>
      </c>
      <c r="I28" s="86">
        <v>1</v>
      </c>
      <c r="J28" s="45">
        <f t="shared" si="55"/>
        <v>5712</v>
      </c>
      <c r="K28" s="56" t="s">
        <v>72</v>
      </c>
      <c r="M28" s="45">
        <f t="shared" si="56"/>
        <v>0</v>
      </c>
      <c r="N28" s="58" t="str">
        <f t="shared" si="57"/>
        <v/>
      </c>
      <c r="O28" s="45">
        <f t="shared" si="58"/>
        <v>0</v>
      </c>
      <c r="P28" s="58" t="str">
        <f t="shared" si="59"/>
        <v/>
      </c>
      <c r="R28" s="45">
        <f t="shared" si="60"/>
        <v>0</v>
      </c>
      <c r="S28" s="60" t="str">
        <f>IF(Q28&gt;0,IF(ROUND(J28*Q28,0)&lt;&gt;R28,"E",""),"")</f>
        <v/>
      </c>
      <c r="V28" s="45">
        <f t="shared" si="61"/>
        <v>0</v>
      </c>
      <c r="W28" s="60" t="str">
        <f t="shared" si="62"/>
        <v/>
      </c>
      <c r="Y28" s="45">
        <f t="shared" si="63"/>
        <v>0</v>
      </c>
      <c r="AA28" s="64" t="str">
        <f t="shared" si="64"/>
        <v/>
      </c>
      <c r="AB28" s="45">
        <f t="shared" si="65"/>
        <v>0</v>
      </c>
      <c r="AC28" s="45">
        <f t="shared" si="66"/>
        <v>0</v>
      </c>
      <c r="AD28" s="85">
        <f t="shared" si="67"/>
        <v>5712</v>
      </c>
      <c r="AE28" s="85">
        <f t="shared" si="68"/>
        <v>0</v>
      </c>
      <c r="AF28" s="48"/>
      <c r="AH28" s="45">
        <f t="shared" si="69"/>
        <v>0</v>
      </c>
      <c r="AJ28" s="45">
        <f t="shared" si="70"/>
        <v>0</v>
      </c>
    </row>
    <row r="29" spans="1:36" x14ac:dyDescent="0.2">
      <c r="C29" s="121"/>
      <c r="F29" s="139"/>
      <c r="I29" s="139"/>
      <c r="M29" s="45"/>
      <c r="N29" s="123"/>
      <c r="P29" s="123"/>
      <c r="S29" s="102"/>
      <c r="AA29" s="64"/>
      <c r="AB29" s="45"/>
      <c r="AC29" s="45"/>
      <c r="AD29" s="85"/>
      <c r="AE29" s="85"/>
      <c r="AF29" s="48"/>
    </row>
    <row r="30" spans="1:36" x14ac:dyDescent="0.2">
      <c r="C30" s="153" t="s">
        <v>340</v>
      </c>
      <c r="D30" s="102">
        <f>SUM(J24:J28)-SUM(J30:J30)</f>
        <v>0</v>
      </c>
      <c r="F30" s="139"/>
      <c r="G30" s="2"/>
      <c r="I30" s="146" t="s">
        <v>447</v>
      </c>
      <c r="J30" s="100">
        <f>SUM(J24:J28)</f>
        <v>8379</v>
      </c>
      <c r="K30" s="95" t="s">
        <v>72</v>
      </c>
      <c r="M30" s="45">
        <f t="shared" ref="M30" si="72">ROUND(J30*L30,0)</f>
        <v>0</v>
      </c>
      <c r="N30" s="123" t="str">
        <f t="shared" ref="N30" si="73">IF(L30&gt;0,IF(ROUND(J30*L30,0)&lt;&gt;M30,"E",""),"")</f>
        <v/>
      </c>
      <c r="O30" s="45">
        <f t="shared" ref="O30" si="74">ROUND($O$2*M30,0)</f>
        <v>0</v>
      </c>
      <c r="P30" s="123" t="str">
        <f t="shared" ref="P30" si="75">IF(ROUND(M30*O$2,0)&lt;&gt;O30,"E","")</f>
        <v/>
      </c>
      <c r="R30" s="45">
        <f t="shared" ref="R30" si="76">ROUND(J30*Q30,0)</f>
        <v>0</v>
      </c>
      <c r="S30" s="102" t="str">
        <f t="shared" ref="S30" si="77">IF(Q30&gt;0,IF(ROUND(J30*Q30,0)&lt;&gt;R30,"E",""),"")</f>
        <v/>
      </c>
      <c r="V30" s="45">
        <f t="shared" ref="V30" si="78">ROUND(J30*U30,0)</f>
        <v>0</v>
      </c>
      <c r="W30" s="60" t="str">
        <f t="shared" ref="W30" si="79">IF(U30&gt;0,IF(ROUND(J30*U30,0)&lt;&gt;V30,"E",""),"")</f>
        <v/>
      </c>
      <c r="Y30" s="45">
        <f t="shared" ref="Y30" si="80">ROUND(SUM(O30+R30+T30+V30,0),2)</f>
        <v>0</v>
      </c>
      <c r="AA30" s="64" t="str">
        <f t="shared" ref="AA30" si="81">IF(ROUND(O30+R30+T30+V30,2)&lt;&gt;Y30,"E","")</f>
        <v/>
      </c>
      <c r="AB30" s="45">
        <f t="shared" ref="AB30" si="82">IF($Y$2&gt;0,((Y30/$Y$2)*$AB$2),0)</f>
        <v>0</v>
      </c>
      <c r="AC30" s="45">
        <f t="shared" ref="AC30" si="83">Y30+AB30</f>
        <v>0</v>
      </c>
      <c r="AD30" s="85">
        <f t="shared" ref="AD30" si="84">J30</f>
        <v>8379</v>
      </c>
      <c r="AE30" s="85">
        <f t="shared" ref="AE30" si="85">IF(AD30&gt;0,AC30/AD30,0)</f>
        <v>0</v>
      </c>
      <c r="AF30" s="48"/>
      <c r="AH30" s="45">
        <f t="shared" ref="AH30" si="86">ROUND(J30*AG30,0)</f>
        <v>0</v>
      </c>
      <c r="AJ30" s="45">
        <f t="shared" ref="AJ30" si="87">ROUND(AH30*AI30*0.01,0)</f>
        <v>0</v>
      </c>
    </row>
    <row r="31" spans="1:36" x14ac:dyDescent="0.2">
      <c r="C31" s="121"/>
      <c r="F31" s="139"/>
      <c r="I31" s="139"/>
      <c r="M31" s="45"/>
      <c r="N31" s="123"/>
      <c r="P31" s="123"/>
      <c r="S31" s="102"/>
      <c r="AA31" s="64"/>
      <c r="AB31" s="45"/>
      <c r="AC31" s="45"/>
      <c r="AD31" s="85"/>
      <c r="AE31" s="85"/>
      <c r="AF31" s="48"/>
    </row>
    <row r="32" spans="1:36" x14ac:dyDescent="0.2">
      <c r="A32" s="67" t="s">
        <v>428</v>
      </c>
      <c r="C32" s="121" t="s">
        <v>413</v>
      </c>
      <c r="D32" s="87">
        <v>519</v>
      </c>
      <c r="E32" s="86">
        <v>9</v>
      </c>
      <c r="F32" s="86">
        <v>1</v>
      </c>
      <c r="G32" s="86">
        <v>1</v>
      </c>
      <c r="H32" s="136">
        <v>1.05</v>
      </c>
      <c r="I32" s="86">
        <v>1</v>
      </c>
      <c r="J32" s="45">
        <f t="shared" ref="J32:J40" si="88">ROUNDUP(I32*H32*G32*F32*E32*D32,0)</f>
        <v>4905</v>
      </c>
      <c r="K32" s="56" t="s">
        <v>72</v>
      </c>
      <c r="M32" s="45">
        <f t="shared" ref="M32:M40" si="89">ROUND(J32*L32,0)</f>
        <v>0</v>
      </c>
      <c r="N32" s="58" t="str">
        <f t="shared" ref="N32:N40" si="90">IF(L32&gt;0,IF(ROUND(J32*L32,0)&lt;&gt;M32,"E",""),"")</f>
        <v/>
      </c>
      <c r="O32" s="45">
        <f t="shared" ref="O32:O40" si="91">ROUND($O$2*M32,0)</f>
        <v>0</v>
      </c>
      <c r="P32" s="58" t="str">
        <f t="shared" ref="P32:P39" si="92">IF(ROUND(M32*O$2,0)&lt;&gt;O32,"E","")</f>
        <v/>
      </c>
      <c r="R32" s="45">
        <f t="shared" ref="R32:R40" si="93">ROUND(J32*Q32,0)</f>
        <v>0</v>
      </c>
      <c r="S32" s="60" t="str">
        <f t="shared" ref="S32:S39" si="94">IF(Q32&gt;0,IF(ROUND(J32*Q32,0)&lt;&gt;R32,"E",""),"")</f>
        <v/>
      </c>
      <c r="V32" s="45">
        <f t="shared" ref="V32:V40" si="95">ROUND(J32*U32,0)</f>
        <v>0</v>
      </c>
      <c r="W32" s="60" t="str">
        <f t="shared" ref="W32:W40" si="96">IF(U32&gt;0,IF(ROUND(J32*U32,0)&lt;&gt;V32,"E",""),"")</f>
        <v/>
      </c>
      <c r="Y32" s="45">
        <f t="shared" ref="Y32:Y40" si="97">ROUND(SUM(O32+R32+T32+V32,0),2)</f>
        <v>0</v>
      </c>
      <c r="AA32" s="64" t="str">
        <f t="shared" ref="AA32:AA40" si="98">IF(ROUND(O32+R32+T32+V32,2)&lt;&gt;Y32,"E","")</f>
        <v/>
      </c>
      <c r="AB32" s="45">
        <f t="shared" ref="AB32:AB40" si="99">IF($Y$2&gt;0,((Y32/$Y$2)*$AB$2),0)</f>
        <v>0</v>
      </c>
      <c r="AC32" s="45">
        <f t="shared" ref="AC32:AC40" si="100">Y32+AB32</f>
        <v>0</v>
      </c>
      <c r="AD32" s="85">
        <f t="shared" ref="AD32:AD40" si="101">J32</f>
        <v>4905</v>
      </c>
      <c r="AE32" s="85">
        <f t="shared" ref="AE32:AE40" si="102">IF(AD32&gt;0,AC32/AD32,0)</f>
        <v>0</v>
      </c>
      <c r="AF32" s="48"/>
      <c r="AH32" s="45">
        <f t="shared" ref="AH32:AH40" si="103">ROUND(J32*AG32,0)</f>
        <v>0</v>
      </c>
      <c r="AJ32" s="45">
        <f t="shared" ref="AJ32:AJ40" si="104">ROUND(AH32*AI32*0.01,0)</f>
        <v>0</v>
      </c>
    </row>
    <row r="33" spans="1:36" x14ac:dyDescent="0.2">
      <c r="A33" s="67" t="s">
        <v>428</v>
      </c>
      <c r="C33" s="121" t="s">
        <v>419</v>
      </c>
      <c r="D33" s="87">
        <v>205</v>
      </c>
      <c r="E33" s="86">
        <v>9</v>
      </c>
      <c r="F33" s="86">
        <v>1</v>
      </c>
      <c r="G33" s="86">
        <v>2</v>
      </c>
      <c r="H33" s="136">
        <v>1.05</v>
      </c>
      <c r="I33" s="86">
        <v>1</v>
      </c>
      <c r="J33" s="45">
        <f t="shared" si="88"/>
        <v>3875</v>
      </c>
      <c r="K33" s="56" t="s">
        <v>72</v>
      </c>
      <c r="M33" s="45">
        <f t="shared" si="89"/>
        <v>0</v>
      </c>
      <c r="N33" s="58" t="str">
        <f t="shared" si="90"/>
        <v/>
      </c>
      <c r="O33" s="45">
        <f t="shared" si="91"/>
        <v>0</v>
      </c>
      <c r="P33" s="58" t="str">
        <f t="shared" si="92"/>
        <v/>
      </c>
      <c r="R33" s="45">
        <f t="shared" si="93"/>
        <v>0</v>
      </c>
      <c r="S33" s="60" t="str">
        <f t="shared" si="94"/>
        <v/>
      </c>
      <c r="V33" s="45">
        <f t="shared" si="95"/>
        <v>0</v>
      </c>
      <c r="W33" s="60" t="str">
        <f t="shared" si="96"/>
        <v/>
      </c>
      <c r="Y33" s="45">
        <f t="shared" si="97"/>
        <v>0</v>
      </c>
      <c r="AA33" s="64" t="str">
        <f t="shared" si="98"/>
        <v/>
      </c>
      <c r="AB33" s="45">
        <f t="shared" si="99"/>
        <v>0</v>
      </c>
      <c r="AC33" s="45">
        <f t="shared" si="100"/>
        <v>0</v>
      </c>
      <c r="AD33" s="85">
        <f t="shared" si="101"/>
        <v>3875</v>
      </c>
      <c r="AE33" s="85">
        <f t="shared" si="102"/>
        <v>0</v>
      </c>
      <c r="AF33" s="48"/>
      <c r="AH33" s="45">
        <f t="shared" si="103"/>
        <v>0</v>
      </c>
      <c r="AJ33" s="45">
        <f t="shared" si="104"/>
        <v>0</v>
      </c>
    </row>
    <row r="34" spans="1:36" x14ac:dyDescent="0.2">
      <c r="A34" s="67" t="s">
        <v>428</v>
      </c>
      <c r="C34" s="121" t="s">
        <v>393</v>
      </c>
      <c r="D34" s="87">
        <v>460</v>
      </c>
      <c r="E34" s="86">
        <v>9</v>
      </c>
      <c r="F34" s="86">
        <v>1</v>
      </c>
      <c r="G34" s="86">
        <v>2</v>
      </c>
      <c r="H34" s="136">
        <v>1.05</v>
      </c>
      <c r="I34" s="86">
        <v>1</v>
      </c>
      <c r="J34" s="45">
        <f t="shared" si="88"/>
        <v>8694</v>
      </c>
      <c r="K34" s="56" t="s">
        <v>72</v>
      </c>
      <c r="M34" s="45">
        <f t="shared" si="89"/>
        <v>0</v>
      </c>
      <c r="N34" s="58" t="str">
        <f t="shared" si="90"/>
        <v/>
      </c>
      <c r="O34" s="45">
        <f t="shared" si="91"/>
        <v>0</v>
      </c>
      <c r="P34" s="58" t="str">
        <f t="shared" si="92"/>
        <v/>
      </c>
      <c r="R34" s="45">
        <f t="shared" si="93"/>
        <v>0</v>
      </c>
      <c r="S34" s="60" t="str">
        <f t="shared" si="94"/>
        <v/>
      </c>
      <c r="V34" s="45">
        <f t="shared" si="95"/>
        <v>0</v>
      </c>
      <c r="W34" s="60" t="str">
        <f t="shared" si="96"/>
        <v/>
      </c>
      <c r="Y34" s="45">
        <f t="shared" si="97"/>
        <v>0</v>
      </c>
      <c r="AA34" s="64" t="str">
        <f t="shared" si="98"/>
        <v/>
      </c>
      <c r="AB34" s="45">
        <f t="shared" si="99"/>
        <v>0</v>
      </c>
      <c r="AC34" s="45">
        <f t="shared" si="100"/>
        <v>0</v>
      </c>
      <c r="AD34" s="85">
        <f t="shared" si="101"/>
        <v>8694</v>
      </c>
      <c r="AE34" s="85">
        <f t="shared" si="102"/>
        <v>0</v>
      </c>
      <c r="AF34" s="48"/>
      <c r="AH34" s="45">
        <f t="shared" si="103"/>
        <v>0</v>
      </c>
      <c r="AJ34" s="45">
        <f t="shared" si="104"/>
        <v>0</v>
      </c>
    </row>
    <row r="35" spans="1:36" x14ac:dyDescent="0.2">
      <c r="A35" s="67" t="s">
        <v>428</v>
      </c>
      <c r="C35" s="121" t="s">
        <v>426</v>
      </c>
      <c r="D35" s="87">
        <v>346</v>
      </c>
      <c r="E35" s="86">
        <v>9</v>
      </c>
      <c r="F35" s="86">
        <v>1</v>
      </c>
      <c r="G35" s="86">
        <v>2</v>
      </c>
      <c r="H35" s="136">
        <v>1.05</v>
      </c>
      <c r="I35" s="86">
        <v>1</v>
      </c>
      <c r="J35" s="45">
        <f t="shared" si="88"/>
        <v>6540</v>
      </c>
      <c r="K35" s="56" t="s">
        <v>72</v>
      </c>
      <c r="M35" s="45">
        <f t="shared" si="89"/>
        <v>0</v>
      </c>
      <c r="N35" s="58" t="str">
        <f t="shared" si="90"/>
        <v/>
      </c>
      <c r="O35" s="45">
        <f t="shared" si="91"/>
        <v>0</v>
      </c>
      <c r="P35" s="58" t="str">
        <f t="shared" si="92"/>
        <v/>
      </c>
      <c r="R35" s="45">
        <f t="shared" si="93"/>
        <v>0</v>
      </c>
      <c r="S35" s="60" t="str">
        <f t="shared" si="94"/>
        <v/>
      </c>
      <c r="V35" s="45">
        <f t="shared" si="95"/>
        <v>0</v>
      </c>
      <c r="W35" s="60" t="str">
        <f t="shared" si="96"/>
        <v/>
      </c>
      <c r="Y35" s="45">
        <f t="shared" si="97"/>
        <v>0</v>
      </c>
      <c r="AA35" s="64" t="str">
        <f t="shared" si="98"/>
        <v/>
      </c>
      <c r="AB35" s="45">
        <f t="shared" si="99"/>
        <v>0</v>
      </c>
      <c r="AC35" s="45">
        <f t="shared" si="100"/>
        <v>0</v>
      </c>
      <c r="AD35" s="85">
        <f t="shared" si="101"/>
        <v>6540</v>
      </c>
      <c r="AE35" s="85">
        <f t="shared" si="102"/>
        <v>0</v>
      </c>
      <c r="AF35" s="48"/>
      <c r="AH35" s="45">
        <f t="shared" si="103"/>
        <v>0</v>
      </c>
      <c r="AJ35" s="45">
        <f t="shared" si="104"/>
        <v>0</v>
      </c>
    </row>
    <row r="36" spans="1:36" x14ac:dyDescent="0.2">
      <c r="A36" s="67" t="s">
        <v>428</v>
      </c>
      <c r="C36" s="121" t="s">
        <v>389</v>
      </c>
      <c r="D36" s="87">
        <v>64</v>
      </c>
      <c r="E36" s="86">
        <v>9</v>
      </c>
      <c r="F36" s="86">
        <v>1</v>
      </c>
      <c r="G36" s="86">
        <v>2</v>
      </c>
      <c r="H36" s="136">
        <v>1.05</v>
      </c>
      <c r="I36" s="86">
        <v>1</v>
      </c>
      <c r="J36" s="45">
        <f t="shared" si="88"/>
        <v>1210</v>
      </c>
      <c r="K36" s="56" t="s">
        <v>72</v>
      </c>
      <c r="M36" s="45">
        <f t="shared" si="89"/>
        <v>0</v>
      </c>
      <c r="N36" s="58" t="str">
        <f t="shared" si="90"/>
        <v/>
      </c>
      <c r="O36" s="45">
        <f t="shared" si="91"/>
        <v>0</v>
      </c>
      <c r="P36" s="58" t="str">
        <f t="shared" si="92"/>
        <v/>
      </c>
      <c r="R36" s="45">
        <f t="shared" si="93"/>
        <v>0</v>
      </c>
      <c r="S36" s="60" t="str">
        <f t="shared" si="94"/>
        <v/>
      </c>
      <c r="V36" s="45">
        <f t="shared" si="95"/>
        <v>0</v>
      </c>
      <c r="W36" s="60" t="str">
        <f t="shared" si="96"/>
        <v/>
      </c>
      <c r="Y36" s="45">
        <f t="shared" si="97"/>
        <v>0</v>
      </c>
      <c r="AA36" s="64" t="str">
        <f t="shared" si="98"/>
        <v/>
      </c>
      <c r="AB36" s="45">
        <f t="shared" si="99"/>
        <v>0</v>
      </c>
      <c r="AC36" s="45">
        <f t="shared" si="100"/>
        <v>0</v>
      </c>
      <c r="AD36" s="85">
        <f t="shared" si="101"/>
        <v>1210</v>
      </c>
      <c r="AE36" s="85">
        <f t="shared" si="102"/>
        <v>0</v>
      </c>
      <c r="AF36" s="48"/>
      <c r="AH36" s="45">
        <f t="shared" si="103"/>
        <v>0</v>
      </c>
      <c r="AJ36" s="45">
        <f t="shared" si="104"/>
        <v>0</v>
      </c>
    </row>
    <row r="37" spans="1:36" x14ac:dyDescent="0.2">
      <c r="A37" s="67" t="s">
        <v>428</v>
      </c>
      <c r="C37" s="121" t="s">
        <v>427</v>
      </c>
      <c r="D37" s="87">
        <v>10</v>
      </c>
      <c r="E37" s="86">
        <v>9</v>
      </c>
      <c r="F37" s="86">
        <v>1</v>
      </c>
      <c r="G37" s="86">
        <v>2</v>
      </c>
      <c r="H37" s="136">
        <v>1.05</v>
      </c>
      <c r="I37" s="86">
        <v>1</v>
      </c>
      <c r="J37" s="45">
        <f t="shared" si="88"/>
        <v>189</v>
      </c>
      <c r="K37" s="56" t="s">
        <v>72</v>
      </c>
      <c r="L37" s="122"/>
      <c r="M37" s="45">
        <f t="shared" si="89"/>
        <v>0</v>
      </c>
      <c r="N37" s="58" t="str">
        <f t="shared" si="90"/>
        <v/>
      </c>
      <c r="O37" s="45">
        <f t="shared" si="91"/>
        <v>0</v>
      </c>
      <c r="P37" s="58" t="str">
        <f t="shared" si="92"/>
        <v/>
      </c>
      <c r="R37" s="45">
        <f t="shared" si="93"/>
        <v>0</v>
      </c>
      <c r="S37" s="60" t="str">
        <f t="shared" si="94"/>
        <v/>
      </c>
      <c r="V37" s="45">
        <f t="shared" si="95"/>
        <v>0</v>
      </c>
      <c r="W37" s="60" t="str">
        <f t="shared" si="96"/>
        <v/>
      </c>
      <c r="Y37" s="45">
        <f t="shared" si="97"/>
        <v>0</v>
      </c>
      <c r="AA37" s="64" t="str">
        <f t="shared" si="98"/>
        <v/>
      </c>
      <c r="AB37" s="45">
        <f t="shared" si="99"/>
        <v>0</v>
      </c>
      <c r="AC37" s="45">
        <f t="shared" si="100"/>
        <v>0</v>
      </c>
      <c r="AD37" s="85">
        <f t="shared" si="101"/>
        <v>189</v>
      </c>
      <c r="AE37" s="85">
        <f t="shared" si="102"/>
        <v>0</v>
      </c>
      <c r="AF37" s="48"/>
      <c r="AH37" s="45">
        <f t="shared" si="103"/>
        <v>0</v>
      </c>
      <c r="AJ37" s="45">
        <f t="shared" si="104"/>
        <v>0</v>
      </c>
    </row>
    <row r="38" spans="1:36" x14ac:dyDescent="0.2">
      <c r="A38" s="67" t="s">
        <v>428</v>
      </c>
      <c r="C38" s="121" t="s">
        <v>429</v>
      </c>
      <c r="D38" s="87">
        <v>612</v>
      </c>
      <c r="E38" s="86">
        <v>9</v>
      </c>
      <c r="F38" s="86">
        <v>1</v>
      </c>
      <c r="G38" s="86">
        <v>2</v>
      </c>
      <c r="H38" s="136">
        <v>1.05</v>
      </c>
      <c r="I38" s="86">
        <v>1</v>
      </c>
      <c r="J38" s="45">
        <f t="shared" si="88"/>
        <v>11567</v>
      </c>
      <c r="K38" s="56" t="s">
        <v>72</v>
      </c>
      <c r="M38" s="45">
        <f t="shared" si="89"/>
        <v>0</v>
      </c>
      <c r="N38" s="58" t="str">
        <f t="shared" si="90"/>
        <v/>
      </c>
      <c r="O38" s="45">
        <f t="shared" si="91"/>
        <v>0</v>
      </c>
      <c r="P38" s="58" t="str">
        <f t="shared" si="92"/>
        <v/>
      </c>
      <c r="R38" s="45">
        <f t="shared" si="93"/>
        <v>0</v>
      </c>
      <c r="S38" s="60" t="str">
        <f t="shared" si="94"/>
        <v/>
      </c>
      <c r="V38" s="45">
        <f t="shared" si="95"/>
        <v>0</v>
      </c>
      <c r="W38" s="60" t="str">
        <f t="shared" si="96"/>
        <v/>
      </c>
      <c r="Y38" s="45">
        <f t="shared" si="97"/>
        <v>0</v>
      </c>
      <c r="AA38" s="64" t="str">
        <f t="shared" si="98"/>
        <v/>
      </c>
      <c r="AB38" s="45">
        <f t="shared" si="99"/>
        <v>0</v>
      </c>
      <c r="AC38" s="45">
        <f t="shared" si="100"/>
        <v>0</v>
      </c>
      <c r="AD38" s="85">
        <f t="shared" si="101"/>
        <v>11567</v>
      </c>
      <c r="AE38" s="85">
        <f t="shared" si="102"/>
        <v>0</v>
      </c>
      <c r="AF38" s="48"/>
      <c r="AH38" s="45">
        <f t="shared" si="103"/>
        <v>0</v>
      </c>
      <c r="AJ38" s="45">
        <f t="shared" si="104"/>
        <v>0</v>
      </c>
    </row>
    <row r="39" spans="1:36" x14ac:dyDescent="0.2">
      <c r="A39" s="67" t="s">
        <v>428</v>
      </c>
      <c r="C39" s="121" t="s">
        <v>430</v>
      </c>
      <c r="D39" s="87">
        <v>144</v>
      </c>
      <c r="E39" s="86">
        <v>9</v>
      </c>
      <c r="F39" s="86">
        <v>1</v>
      </c>
      <c r="G39" s="86">
        <v>1</v>
      </c>
      <c r="H39" s="136">
        <v>1.05</v>
      </c>
      <c r="I39" s="86">
        <v>1</v>
      </c>
      <c r="J39" s="45">
        <f t="shared" si="88"/>
        <v>1361</v>
      </c>
      <c r="K39" s="56" t="s">
        <v>72</v>
      </c>
      <c r="M39" s="45">
        <f t="shared" si="89"/>
        <v>0</v>
      </c>
      <c r="N39" s="58" t="str">
        <f t="shared" si="90"/>
        <v/>
      </c>
      <c r="O39" s="45">
        <f t="shared" si="91"/>
        <v>0</v>
      </c>
      <c r="P39" s="58" t="str">
        <f t="shared" si="92"/>
        <v/>
      </c>
      <c r="R39" s="45">
        <f t="shared" si="93"/>
        <v>0</v>
      </c>
      <c r="S39" s="60" t="str">
        <f t="shared" si="94"/>
        <v/>
      </c>
      <c r="V39" s="45">
        <f t="shared" si="95"/>
        <v>0</v>
      </c>
      <c r="W39" s="60" t="str">
        <f t="shared" si="96"/>
        <v/>
      </c>
      <c r="Y39" s="45">
        <f t="shared" si="97"/>
        <v>0</v>
      </c>
      <c r="AA39" s="64" t="str">
        <f t="shared" si="98"/>
        <v/>
      </c>
      <c r="AB39" s="45">
        <f t="shared" si="99"/>
        <v>0</v>
      </c>
      <c r="AC39" s="45">
        <f t="shared" si="100"/>
        <v>0</v>
      </c>
      <c r="AD39" s="85">
        <f t="shared" si="101"/>
        <v>1361</v>
      </c>
      <c r="AE39" s="85">
        <f t="shared" si="102"/>
        <v>0</v>
      </c>
      <c r="AF39" s="48"/>
      <c r="AH39" s="45">
        <f t="shared" si="103"/>
        <v>0</v>
      </c>
      <c r="AJ39" s="45">
        <f t="shared" si="104"/>
        <v>0</v>
      </c>
    </row>
    <row r="40" spans="1:36" x14ac:dyDescent="0.2">
      <c r="A40" s="67" t="s">
        <v>428</v>
      </c>
      <c r="C40" s="121" t="s">
        <v>431</v>
      </c>
      <c r="D40" s="87">
        <v>154</v>
      </c>
      <c r="E40" s="86">
        <v>9</v>
      </c>
      <c r="F40" s="86">
        <v>1</v>
      </c>
      <c r="G40" s="86">
        <v>1</v>
      </c>
      <c r="H40" s="136">
        <v>1.05</v>
      </c>
      <c r="I40" s="86">
        <v>1</v>
      </c>
      <c r="J40" s="45">
        <f t="shared" si="88"/>
        <v>1456</v>
      </c>
      <c r="K40" s="56" t="s">
        <v>72</v>
      </c>
      <c r="M40" s="45">
        <f t="shared" si="89"/>
        <v>0</v>
      </c>
      <c r="N40" s="58" t="str">
        <f t="shared" si="90"/>
        <v/>
      </c>
      <c r="O40" s="45">
        <f t="shared" si="91"/>
        <v>0</v>
      </c>
      <c r="R40" s="45">
        <f t="shared" si="93"/>
        <v>0</v>
      </c>
      <c r="V40" s="45">
        <f t="shared" si="95"/>
        <v>0</v>
      </c>
      <c r="W40" s="60" t="str">
        <f t="shared" si="96"/>
        <v/>
      </c>
      <c r="Y40" s="45">
        <f t="shared" si="97"/>
        <v>0</v>
      </c>
      <c r="AA40" s="64" t="str">
        <f t="shared" si="98"/>
        <v/>
      </c>
      <c r="AB40" s="45">
        <f t="shared" si="99"/>
        <v>0</v>
      </c>
      <c r="AC40" s="45">
        <f t="shared" si="100"/>
        <v>0</v>
      </c>
      <c r="AD40" s="85">
        <f t="shared" si="101"/>
        <v>1456</v>
      </c>
      <c r="AE40" s="85">
        <f t="shared" si="102"/>
        <v>0</v>
      </c>
      <c r="AF40" s="48"/>
      <c r="AH40" s="45">
        <f t="shared" si="103"/>
        <v>0</v>
      </c>
      <c r="AJ40" s="45">
        <f t="shared" si="104"/>
        <v>0</v>
      </c>
    </row>
    <row r="41" spans="1:36" x14ac:dyDescent="0.2">
      <c r="C41" s="121"/>
      <c r="F41" s="139"/>
      <c r="I41" s="139"/>
      <c r="J41" s="155"/>
      <c r="M41" s="45"/>
      <c r="AA41" s="64"/>
      <c r="AB41" s="45"/>
      <c r="AC41" s="45"/>
      <c r="AD41" s="85"/>
      <c r="AE41" s="85"/>
      <c r="AF41" s="48"/>
    </row>
    <row r="42" spans="1:36" x14ac:dyDescent="0.2">
      <c r="C42" s="153" t="s">
        <v>340</v>
      </c>
      <c r="D42" s="102">
        <f>SUM(J32:J40)-SUM(J42:J42)</f>
        <v>0</v>
      </c>
      <c r="F42" s="139"/>
      <c r="G42" s="2"/>
      <c r="I42" s="146" t="s">
        <v>447</v>
      </c>
      <c r="J42" s="100">
        <f>SUM(J32:J40)</f>
        <v>39797</v>
      </c>
      <c r="K42" s="95" t="s">
        <v>72</v>
      </c>
      <c r="M42" s="45">
        <f t="shared" ref="M42" si="105">ROUND(J42*L42,0)</f>
        <v>0</v>
      </c>
      <c r="N42" s="123" t="str">
        <f t="shared" ref="N42" si="106">IF(L42&gt;0,IF(ROUND(J42*L42,0)&lt;&gt;M42,"E",""),"")</f>
        <v/>
      </c>
      <c r="O42" s="45">
        <f t="shared" ref="O42" si="107">ROUND($O$2*M42,0)</f>
        <v>0</v>
      </c>
      <c r="P42" s="123" t="str">
        <f t="shared" ref="P42" si="108">IF(ROUND(M42*O$2,0)&lt;&gt;O42,"E","")</f>
        <v/>
      </c>
      <c r="R42" s="45">
        <f t="shared" ref="R42" si="109">ROUND(J42*Q42,0)</f>
        <v>0</v>
      </c>
      <c r="S42" s="102" t="str">
        <f t="shared" ref="S42" si="110">IF(Q42&gt;0,IF(ROUND(J42*Q42,0)&lt;&gt;R42,"E",""),"")</f>
        <v/>
      </c>
      <c r="V42" s="45">
        <f t="shared" ref="V42" si="111">ROUND(J42*U42,0)</f>
        <v>0</v>
      </c>
      <c r="W42" s="60" t="str">
        <f t="shared" ref="W42" si="112">IF(U42&gt;0,IF(ROUND(J42*U42,0)&lt;&gt;V42,"E",""),"")</f>
        <v/>
      </c>
      <c r="Y42" s="45">
        <f t="shared" ref="Y42" si="113">ROUND(SUM(O42+R42+T42+V42,0),2)</f>
        <v>0</v>
      </c>
      <c r="AA42" s="64" t="str">
        <f t="shared" ref="AA42" si="114">IF(ROUND(O42+R42+T42+V42,2)&lt;&gt;Y42,"E","")</f>
        <v/>
      </c>
      <c r="AB42" s="45">
        <f t="shared" ref="AB42" si="115">IF($Y$2&gt;0,((Y42/$Y$2)*$AB$2),0)</f>
        <v>0</v>
      </c>
      <c r="AC42" s="45">
        <f t="shared" ref="AC42" si="116">Y42+AB42</f>
        <v>0</v>
      </c>
      <c r="AD42" s="85">
        <f t="shared" ref="AD42" si="117">J42</f>
        <v>39797</v>
      </c>
      <c r="AE42" s="85">
        <f t="shared" ref="AE42" si="118">IF(AD42&gt;0,AC42/AD42,0)</f>
        <v>0</v>
      </c>
      <c r="AF42" s="48"/>
      <c r="AH42" s="45">
        <f t="shared" ref="AH42" si="119">ROUND(J42*AG42,0)</f>
        <v>0</v>
      </c>
      <c r="AJ42" s="45">
        <f t="shared" ref="AJ42" si="120">ROUND(AH42*AI42*0.01,0)</f>
        <v>0</v>
      </c>
    </row>
    <row r="43" spans="1:36" x14ac:dyDescent="0.2">
      <c r="C43" s="121"/>
      <c r="F43" s="139"/>
      <c r="I43" s="139"/>
      <c r="M43" s="45"/>
      <c r="AA43" s="64"/>
      <c r="AB43" s="45"/>
      <c r="AC43" s="45"/>
      <c r="AD43" s="85"/>
      <c r="AE43" s="85"/>
      <c r="AF43" s="48"/>
    </row>
    <row r="44" spans="1:36" x14ac:dyDescent="0.2">
      <c r="A44" s="67" t="s">
        <v>432</v>
      </c>
      <c r="C44" s="121" t="s">
        <v>413</v>
      </c>
      <c r="D44" s="87">
        <v>890</v>
      </c>
      <c r="E44" s="86">
        <v>9</v>
      </c>
      <c r="F44" s="86">
        <v>1</v>
      </c>
      <c r="G44" s="86">
        <v>1</v>
      </c>
      <c r="H44" s="136">
        <v>1.05</v>
      </c>
      <c r="I44" s="86">
        <v>1</v>
      </c>
      <c r="J44" s="45">
        <f t="shared" ref="J44:J52" si="121">ROUNDUP(I44*H44*G44*F44*E44*D44,0)</f>
        <v>8411</v>
      </c>
      <c r="K44" s="56" t="s">
        <v>72</v>
      </c>
      <c r="M44" s="45">
        <f t="shared" ref="M44:M52" si="122">ROUND(J44*L44,0)</f>
        <v>0</v>
      </c>
      <c r="N44" s="58" t="str">
        <f t="shared" ref="N44:N52" si="123">IF(L44&gt;0,IF(ROUND(J44*L44,0)&lt;&gt;M44,"E",""),"")</f>
        <v/>
      </c>
      <c r="O44" s="45">
        <f t="shared" ref="O44:O52" si="124">ROUND($O$2*M44,0)</f>
        <v>0</v>
      </c>
      <c r="P44" s="58" t="str">
        <f t="shared" ref="P44:P52" si="125">IF(ROUND(M44*O$2,0)&lt;&gt;O44,"E","")</f>
        <v/>
      </c>
      <c r="R44" s="45">
        <f t="shared" ref="R44:R52" si="126">ROUND(J44*Q44,0)</f>
        <v>0</v>
      </c>
      <c r="S44" s="60" t="str">
        <f t="shared" ref="S44:S52" si="127">IF(Q44&gt;0,IF(ROUND(J44*Q44,0)&lt;&gt;R44,"E",""),"")</f>
        <v/>
      </c>
      <c r="V44" s="45">
        <f t="shared" ref="V44:V52" si="128">ROUND(J44*U44,0)</f>
        <v>0</v>
      </c>
      <c r="W44" s="60" t="str">
        <f t="shared" ref="W44:W52" si="129">IF(U44&gt;0,IF(ROUND(J44*U44,0)&lt;&gt;V44,"E",""),"")</f>
        <v/>
      </c>
      <c r="Y44" s="45">
        <f t="shared" ref="Y44:Y52" si="130">ROUND(SUM(O44+R44+T44+V44,0),2)</f>
        <v>0</v>
      </c>
      <c r="AA44" s="64" t="str">
        <f t="shared" ref="AA44:AA52" si="131">IF(ROUND(O44+R44+T44+V44,2)&lt;&gt;Y44,"E","")</f>
        <v/>
      </c>
      <c r="AB44" s="45">
        <f t="shared" ref="AB44:AB52" si="132">IF($Y$2&gt;0,((Y44/$Y$2)*$AB$2),0)</f>
        <v>0</v>
      </c>
      <c r="AC44" s="45">
        <f t="shared" ref="AC44:AC52" si="133">Y44+AB44</f>
        <v>0</v>
      </c>
      <c r="AD44" s="85">
        <f t="shared" ref="AD44:AD52" si="134">J44</f>
        <v>8411</v>
      </c>
      <c r="AE44" s="85">
        <f t="shared" ref="AE44:AE52" si="135">IF(AD44&gt;0,AC44/AD44,0)</f>
        <v>0</v>
      </c>
      <c r="AF44" s="48"/>
      <c r="AH44" s="45">
        <f t="shared" ref="AH44:AH52" si="136">ROUND(J44*AG44,0)</f>
        <v>0</v>
      </c>
      <c r="AJ44" s="45">
        <f t="shared" ref="AJ44:AJ52" si="137">ROUND(AH44*AI44*0.01,0)</f>
        <v>0</v>
      </c>
    </row>
    <row r="45" spans="1:36" x14ac:dyDescent="0.2">
      <c r="A45" s="67" t="s">
        <v>432</v>
      </c>
      <c r="C45" s="121" t="s">
        <v>419</v>
      </c>
      <c r="D45" s="87">
        <v>521</v>
      </c>
      <c r="E45" s="86">
        <v>9</v>
      </c>
      <c r="F45" s="86">
        <v>1</v>
      </c>
      <c r="G45" s="86">
        <v>2</v>
      </c>
      <c r="H45" s="136">
        <v>1.05</v>
      </c>
      <c r="I45" s="86">
        <v>1</v>
      </c>
      <c r="J45" s="45">
        <f t="shared" si="121"/>
        <v>9847</v>
      </c>
      <c r="K45" s="56" t="s">
        <v>72</v>
      </c>
      <c r="M45" s="45">
        <f t="shared" si="122"/>
        <v>0</v>
      </c>
      <c r="N45" s="58" t="str">
        <f t="shared" si="123"/>
        <v/>
      </c>
      <c r="O45" s="45">
        <f t="shared" si="124"/>
        <v>0</v>
      </c>
      <c r="P45" s="58" t="str">
        <f t="shared" si="125"/>
        <v/>
      </c>
      <c r="R45" s="45">
        <f t="shared" si="126"/>
        <v>0</v>
      </c>
      <c r="S45" s="60" t="str">
        <f t="shared" si="127"/>
        <v/>
      </c>
      <c r="V45" s="45">
        <f t="shared" si="128"/>
        <v>0</v>
      </c>
      <c r="W45" s="60" t="str">
        <f t="shared" si="129"/>
        <v/>
      </c>
      <c r="Y45" s="45">
        <f t="shared" si="130"/>
        <v>0</v>
      </c>
      <c r="AA45" s="64" t="str">
        <f t="shared" si="131"/>
        <v/>
      </c>
      <c r="AB45" s="45">
        <f t="shared" si="132"/>
        <v>0</v>
      </c>
      <c r="AC45" s="45">
        <f t="shared" si="133"/>
        <v>0</v>
      </c>
      <c r="AD45" s="85">
        <f t="shared" si="134"/>
        <v>9847</v>
      </c>
      <c r="AE45" s="85">
        <f t="shared" si="135"/>
        <v>0</v>
      </c>
      <c r="AF45" s="48"/>
      <c r="AH45" s="45">
        <f t="shared" si="136"/>
        <v>0</v>
      </c>
      <c r="AJ45" s="45">
        <f t="shared" si="137"/>
        <v>0</v>
      </c>
    </row>
    <row r="46" spans="1:36" x14ac:dyDescent="0.2">
      <c r="A46" s="67" t="s">
        <v>432</v>
      </c>
      <c r="C46" s="121" t="s">
        <v>393</v>
      </c>
      <c r="D46" s="87">
        <v>686</v>
      </c>
      <c r="E46" s="86">
        <v>9</v>
      </c>
      <c r="F46" s="86">
        <v>1</v>
      </c>
      <c r="G46" s="86">
        <v>2</v>
      </c>
      <c r="H46" s="136">
        <v>1.05</v>
      </c>
      <c r="I46" s="86">
        <v>1</v>
      </c>
      <c r="J46" s="45">
        <f t="shared" si="121"/>
        <v>12966</v>
      </c>
      <c r="K46" s="56" t="s">
        <v>72</v>
      </c>
      <c r="L46" s="122"/>
      <c r="M46" s="45">
        <f t="shared" si="122"/>
        <v>0</v>
      </c>
      <c r="N46" s="58" t="str">
        <f t="shared" si="123"/>
        <v/>
      </c>
      <c r="O46" s="45">
        <f t="shared" si="124"/>
        <v>0</v>
      </c>
      <c r="P46" s="58" t="str">
        <f t="shared" si="125"/>
        <v/>
      </c>
      <c r="R46" s="45">
        <f t="shared" si="126"/>
        <v>0</v>
      </c>
      <c r="S46" s="60" t="str">
        <f t="shared" si="127"/>
        <v/>
      </c>
      <c r="V46" s="45">
        <f t="shared" si="128"/>
        <v>0</v>
      </c>
      <c r="W46" s="60" t="str">
        <f t="shared" si="129"/>
        <v/>
      </c>
      <c r="Y46" s="45">
        <f t="shared" si="130"/>
        <v>0</v>
      </c>
      <c r="AA46" s="64" t="str">
        <f t="shared" si="131"/>
        <v/>
      </c>
      <c r="AB46" s="45">
        <f t="shared" si="132"/>
        <v>0</v>
      </c>
      <c r="AC46" s="45">
        <f t="shared" si="133"/>
        <v>0</v>
      </c>
      <c r="AD46" s="85">
        <f t="shared" si="134"/>
        <v>12966</v>
      </c>
      <c r="AE46" s="85">
        <f t="shared" si="135"/>
        <v>0</v>
      </c>
      <c r="AF46" s="48"/>
      <c r="AH46" s="45">
        <f t="shared" si="136"/>
        <v>0</v>
      </c>
      <c r="AJ46" s="45">
        <f t="shared" si="137"/>
        <v>0</v>
      </c>
    </row>
    <row r="47" spans="1:36" x14ac:dyDescent="0.2">
      <c r="A47" s="67" t="s">
        <v>432</v>
      </c>
      <c r="C47" s="121" t="s">
        <v>426</v>
      </c>
      <c r="D47" s="87">
        <v>835</v>
      </c>
      <c r="E47" s="86">
        <v>9</v>
      </c>
      <c r="F47" s="86">
        <v>1</v>
      </c>
      <c r="G47" s="86">
        <v>2</v>
      </c>
      <c r="H47" s="136">
        <v>1.05</v>
      </c>
      <c r="I47" s="86">
        <v>1</v>
      </c>
      <c r="J47" s="45">
        <f t="shared" si="121"/>
        <v>15782</v>
      </c>
      <c r="K47" s="56" t="s">
        <v>72</v>
      </c>
      <c r="M47" s="45">
        <f t="shared" si="122"/>
        <v>0</v>
      </c>
      <c r="N47" s="58" t="str">
        <f t="shared" si="123"/>
        <v/>
      </c>
      <c r="O47" s="45">
        <f t="shared" si="124"/>
        <v>0</v>
      </c>
      <c r="P47" s="58" t="str">
        <f t="shared" si="125"/>
        <v/>
      </c>
      <c r="R47" s="45">
        <f t="shared" si="126"/>
        <v>0</v>
      </c>
      <c r="S47" s="60" t="str">
        <f t="shared" si="127"/>
        <v/>
      </c>
      <c r="V47" s="45">
        <f t="shared" si="128"/>
        <v>0</v>
      </c>
      <c r="W47" s="60" t="str">
        <f t="shared" si="129"/>
        <v/>
      </c>
      <c r="Y47" s="45">
        <f t="shared" si="130"/>
        <v>0</v>
      </c>
      <c r="AA47" s="64" t="str">
        <f t="shared" si="131"/>
        <v/>
      </c>
      <c r="AB47" s="45">
        <f t="shared" si="132"/>
        <v>0</v>
      </c>
      <c r="AC47" s="45">
        <f t="shared" si="133"/>
        <v>0</v>
      </c>
      <c r="AD47" s="85">
        <f t="shared" si="134"/>
        <v>15782</v>
      </c>
      <c r="AE47" s="85">
        <f t="shared" si="135"/>
        <v>0</v>
      </c>
      <c r="AF47" s="48"/>
      <c r="AH47" s="45">
        <f t="shared" si="136"/>
        <v>0</v>
      </c>
      <c r="AJ47" s="45">
        <f t="shared" si="137"/>
        <v>0</v>
      </c>
    </row>
    <row r="48" spans="1:36" x14ac:dyDescent="0.2">
      <c r="A48" s="67" t="s">
        <v>432</v>
      </c>
      <c r="C48" s="121" t="s">
        <v>389</v>
      </c>
      <c r="D48" s="87">
        <v>184</v>
      </c>
      <c r="E48" s="86">
        <v>9</v>
      </c>
      <c r="F48" s="86">
        <v>1</v>
      </c>
      <c r="G48" s="86">
        <v>2</v>
      </c>
      <c r="H48" s="136">
        <v>1.05</v>
      </c>
      <c r="I48" s="86">
        <v>1</v>
      </c>
      <c r="J48" s="45">
        <f t="shared" si="121"/>
        <v>3478</v>
      </c>
      <c r="K48" s="56" t="s">
        <v>72</v>
      </c>
      <c r="M48" s="45">
        <f t="shared" si="122"/>
        <v>0</v>
      </c>
      <c r="N48" s="58" t="str">
        <f t="shared" si="123"/>
        <v/>
      </c>
      <c r="O48" s="45">
        <f t="shared" si="124"/>
        <v>0</v>
      </c>
      <c r="P48" s="58" t="str">
        <f t="shared" si="125"/>
        <v/>
      </c>
      <c r="R48" s="45">
        <f t="shared" si="126"/>
        <v>0</v>
      </c>
      <c r="S48" s="60" t="str">
        <f t="shared" si="127"/>
        <v/>
      </c>
      <c r="V48" s="45">
        <f t="shared" si="128"/>
        <v>0</v>
      </c>
      <c r="W48" s="60" t="str">
        <f t="shared" si="129"/>
        <v/>
      </c>
      <c r="Y48" s="45">
        <f t="shared" si="130"/>
        <v>0</v>
      </c>
      <c r="AA48" s="64" t="str">
        <f t="shared" si="131"/>
        <v/>
      </c>
      <c r="AB48" s="45">
        <f t="shared" si="132"/>
        <v>0</v>
      </c>
      <c r="AC48" s="45">
        <f t="shared" si="133"/>
        <v>0</v>
      </c>
      <c r="AD48" s="85">
        <f t="shared" si="134"/>
        <v>3478</v>
      </c>
      <c r="AE48" s="85">
        <f t="shared" si="135"/>
        <v>0</v>
      </c>
      <c r="AF48" s="48"/>
      <c r="AH48" s="45">
        <f t="shared" si="136"/>
        <v>0</v>
      </c>
      <c r="AJ48" s="45">
        <f t="shared" si="137"/>
        <v>0</v>
      </c>
    </row>
    <row r="49" spans="1:36" x14ac:dyDescent="0.2">
      <c r="A49" s="67" t="s">
        <v>432</v>
      </c>
      <c r="C49" s="121" t="s">
        <v>427</v>
      </c>
      <c r="D49" s="87">
        <v>20</v>
      </c>
      <c r="E49" s="86">
        <v>9</v>
      </c>
      <c r="F49" s="86">
        <v>1</v>
      </c>
      <c r="G49" s="86">
        <v>2</v>
      </c>
      <c r="H49" s="136">
        <v>1.05</v>
      </c>
      <c r="I49" s="86">
        <v>1</v>
      </c>
      <c r="J49" s="45">
        <f t="shared" si="121"/>
        <v>378</v>
      </c>
      <c r="K49" s="56" t="s">
        <v>72</v>
      </c>
      <c r="M49" s="45">
        <f t="shared" si="122"/>
        <v>0</v>
      </c>
      <c r="N49" s="58" t="str">
        <f t="shared" si="123"/>
        <v/>
      </c>
      <c r="O49" s="45">
        <f t="shared" si="124"/>
        <v>0</v>
      </c>
      <c r="P49" s="58" t="str">
        <f t="shared" si="125"/>
        <v/>
      </c>
      <c r="R49" s="45">
        <f t="shared" si="126"/>
        <v>0</v>
      </c>
      <c r="S49" s="60" t="str">
        <f t="shared" si="127"/>
        <v/>
      </c>
      <c r="V49" s="45">
        <f t="shared" si="128"/>
        <v>0</v>
      </c>
      <c r="W49" s="60" t="str">
        <f t="shared" si="129"/>
        <v/>
      </c>
      <c r="Y49" s="45">
        <f t="shared" si="130"/>
        <v>0</v>
      </c>
      <c r="AA49" s="64" t="str">
        <f t="shared" si="131"/>
        <v/>
      </c>
      <c r="AB49" s="45">
        <f t="shared" si="132"/>
        <v>0</v>
      </c>
      <c r="AC49" s="45">
        <f t="shared" si="133"/>
        <v>0</v>
      </c>
      <c r="AD49" s="85">
        <f t="shared" si="134"/>
        <v>378</v>
      </c>
      <c r="AE49" s="85">
        <f t="shared" si="135"/>
        <v>0</v>
      </c>
      <c r="AF49" s="48"/>
      <c r="AH49" s="45">
        <f t="shared" si="136"/>
        <v>0</v>
      </c>
      <c r="AJ49" s="45">
        <f t="shared" si="137"/>
        <v>0</v>
      </c>
    </row>
    <row r="50" spans="1:36" x14ac:dyDescent="0.2">
      <c r="A50" s="67" t="s">
        <v>432</v>
      </c>
      <c r="C50" s="121" t="s">
        <v>429</v>
      </c>
      <c r="D50" s="87">
        <v>1261</v>
      </c>
      <c r="E50" s="86">
        <v>9</v>
      </c>
      <c r="F50" s="86">
        <v>1</v>
      </c>
      <c r="G50" s="86">
        <v>2</v>
      </c>
      <c r="H50" s="136">
        <v>1.05</v>
      </c>
      <c r="I50" s="86">
        <v>1</v>
      </c>
      <c r="J50" s="45">
        <f t="shared" si="121"/>
        <v>23833</v>
      </c>
      <c r="K50" s="56" t="s">
        <v>72</v>
      </c>
      <c r="L50" s="122"/>
      <c r="M50" s="45">
        <f t="shared" si="122"/>
        <v>0</v>
      </c>
      <c r="N50" s="58" t="str">
        <f t="shared" si="123"/>
        <v/>
      </c>
      <c r="O50" s="45">
        <f t="shared" si="124"/>
        <v>0</v>
      </c>
      <c r="P50" s="58" t="str">
        <f t="shared" si="125"/>
        <v/>
      </c>
      <c r="R50" s="45">
        <f t="shared" si="126"/>
        <v>0</v>
      </c>
      <c r="S50" s="60" t="str">
        <f t="shared" si="127"/>
        <v/>
      </c>
      <c r="V50" s="45">
        <f t="shared" si="128"/>
        <v>0</v>
      </c>
      <c r="W50" s="60" t="str">
        <f t="shared" si="129"/>
        <v/>
      </c>
      <c r="Y50" s="45">
        <f t="shared" si="130"/>
        <v>0</v>
      </c>
      <c r="AA50" s="64" t="str">
        <f t="shared" si="131"/>
        <v/>
      </c>
      <c r="AB50" s="45">
        <f t="shared" si="132"/>
        <v>0</v>
      </c>
      <c r="AC50" s="45">
        <f t="shared" si="133"/>
        <v>0</v>
      </c>
      <c r="AD50" s="85">
        <f t="shared" si="134"/>
        <v>23833</v>
      </c>
      <c r="AE50" s="85">
        <f t="shared" si="135"/>
        <v>0</v>
      </c>
      <c r="AF50" s="48"/>
      <c r="AH50" s="45">
        <f t="shared" si="136"/>
        <v>0</v>
      </c>
      <c r="AJ50" s="45">
        <f t="shared" si="137"/>
        <v>0</v>
      </c>
    </row>
    <row r="51" spans="1:36" x14ac:dyDescent="0.2">
      <c r="A51" s="67" t="s">
        <v>432</v>
      </c>
      <c r="C51" s="121" t="s">
        <v>430</v>
      </c>
      <c r="D51" s="87">
        <v>78</v>
      </c>
      <c r="E51" s="86">
        <v>9</v>
      </c>
      <c r="F51" s="86">
        <v>1</v>
      </c>
      <c r="G51" s="86">
        <v>2</v>
      </c>
      <c r="H51" s="136">
        <v>1.05</v>
      </c>
      <c r="I51" s="86">
        <v>1</v>
      </c>
      <c r="J51" s="45">
        <f t="shared" si="121"/>
        <v>1475</v>
      </c>
      <c r="K51" s="56" t="s">
        <v>72</v>
      </c>
      <c r="M51" s="45">
        <f t="shared" si="122"/>
        <v>0</v>
      </c>
      <c r="N51" s="58" t="str">
        <f t="shared" si="123"/>
        <v/>
      </c>
      <c r="O51" s="45">
        <f t="shared" si="124"/>
        <v>0</v>
      </c>
      <c r="P51" s="58" t="str">
        <f t="shared" si="125"/>
        <v/>
      </c>
      <c r="R51" s="45">
        <f t="shared" si="126"/>
        <v>0</v>
      </c>
      <c r="S51" s="60" t="str">
        <f t="shared" si="127"/>
        <v/>
      </c>
      <c r="V51" s="45">
        <f t="shared" si="128"/>
        <v>0</v>
      </c>
      <c r="W51" s="60" t="str">
        <f t="shared" si="129"/>
        <v/>
      </c>
      <c r="Y51" s="45">
        <f t="shared" si="130"/>
        <v>0</v>
      </c>
      <c r="AA51" s="64" t="str">
        <f t="shared" si="131"/>
        <v/>
      </c>
      <c r="AB51" s="45">
        <f t="shared" si="132"/>
        <v>0</v>
      </c>
      <c r="AC51" s="45">
        <f t="shared" si="133"/>
        <v>0</v>
      </c>
      <c r="AD51" s="85">
        <f t="shared" si="134"/>
        <v>1475</v>
      </c>
      <c r="AE51" s="85">
        <f t="shared" si="135"/>
        <v>0</v>
      </c>
      <c r="AF51" s="48"/>
      <c r="AH51" s="45">
        <f t="shared" si="136"/>
        <v>0</v>
      </c>
      <c r="AJ51" s="45">
        <f t="shared" si="137"/>
        <v>0</v>
      </c>
    </row>
    <row r="52" spans="1:36" x14ac:dyDescent="0.2">
      <c r="A52" s="67" t="s">
        <v>432</v>
      </c>
      <c r="C52" s="121" t="s">
        <v>431</v>
      </c>
      <c r="D52" s="87">
        <v>418</v>
      </c>
      <c r="E52" s="86">
        <v>9</v>
      </c>
      <c r="F52" s="86">
        <v>1</v>
      </c>
      <c r="G52" s="86">
        <v>1</v>
      </c>
      <c r="H52" s="136">
        <v>1.05</v>
      </c>
      <c r="I52" s="86">
        <v>1</v>
      </c>
      <c r="J52" s="45">
        <f t="shared" si="121"/>
        <v>3951</v>
      </c>
      <c r="K52" s="56" t="s">
        <v>72</v>
      </c>
      <c r="L52" s="122"/>
      <c r="M52" s="45">
        <f t="shared" si="122"/>
        <v>0</v>
      </c>
      <c r="N52" s="58" t="str">
        <f t="shared" si="123"/>
        <v/>
      </c>
      <c r="O52" s="45">
        <f t="shared" si="124"/>
        <v>0</v>
      </c>
      <c r="P52" s="58" t="str">
        <f t="shared" si="125"/>
        <v/>
      </c>
      <c r="R52" s="45">
        <f t="shared" si="126"/>
        <v>0</v>
      </c>
      <c r="S52" s="60" t="str">
        <f t="shared" si="127"/>
        <v/>
      </c>
      <c r="V52" s="45">
        <f t="shared" si="128"/>
        <v>0</v>
      </c>
      <c r="W52" s="60" t="str">
        <f t="shared" si="129"/>
        <v/>
      </c>
      <c r="Y52" s="45">
        <f t="shared" si="130"/>
        <v>0</v>
      </c>
      <c r="AA52" s="64" t="str">
        <f t="shared" si="131"/>
        <v/>
      </c>
      <c r="AB52" s="45">
        <f t="shared" si="132"/>
        <v>0</v>
      </c>
      <c r="AC52" s="45">
        <f t="shared" si="133"/>
        <v>0</v>
      </c>
      <c r="AD52" s="85">
        <f t="shared" si="134"/>
        <v>3951</v>
      </c>
      <c r="AE52" s="85">
        <f t="shared" si="135"/>
        <v>0</v>
      </c>
      <c r="AF52" s="48"/>
      <c r="AH52" s="45">
        <f t="shared" si="136"/>
        <v>0</v>
      </c>
      <c r="AJ52" s="45">
        <f t="shared" si="137"/>
        <v>0</v>
      </c>
    </row>
    <row r="53" spans="1:36" x14ac:dyDescent="0.2">
      <c r="C53" s="121"/>
      <c r="F53" s="139"/>
      <c r="I53" s="139"/>
      <c r="M53" s="45"/>
      <c r="AA53" s="64"/>
      <c r="AB53" s="45"/>
      <c r="AC53" s="45"/>
      <c r="AD53" s="85"/>
      <c r="AE53" s="85"/>
      <c r="AF53" s="48"/>
    </row>
    <row r="54" spans="1:36" x14ac:dyDescent="0.2">
      <c r="C54" s="153" t="s">
        <v>340</v>
      </c>
      <c r="D54" s="102">
        <f>SUM(J44:J52)-SUM(J54:J54)</f>
        <v>0</v>
      </c>
      <c r="F54" s="145" t="s">
        <v>433</v>
      </c>
      <c r="G54" s="2"/>
      <c r="I54" s="146" t="s">
        <v>447</v>
      </c>
      <c r="J54" s="100">
        <f>SUM(J44:J52)</f>
        <v>80121</v>
      </c>
      <c r="K54" s="95" t="s">
        <v>72</v>
      </c>
      <c r="M54" s="45">
        <f t="shared" ref="M54" si="138">ROUND(J54*L54,0)</f>
        <v>0</v>
      </c>
      <c r="N54" s="123" t="str">
        <f t="shared" ref="N54" si="139">IF(L54&gt;0,IF(ROUND(J54*L54,0)&lt;&gt;M54,"E",""),"")</f>
        <v/>
      </c>
      <c r="O54" s="45">
        <f t="shared" ref="O54" si="140">ROUND($O$2*M54,0)</f>
        <v>0</v>
      </c>
      <c r="P54" s="123" t="str">
        <f t="shared" ref="P54" si="141">IF(ROUND(M54*O$2,0)&lt;&gt;O54,"E","")</f>
        <v/>
      </c>
      <c r="R54" s="45">
        <f t="shared" ref="R54" si="142">ROUND(J54*Q54,0)</f>
        <v>0</v>
      </c>
      <c r="S54" s="102" t="str">
        <f t="shared" ref="S54" si="143">IF(Q54&gt;0,IF(ROUND(J54*Q54,0)&lt;&gt;R54,"E",""),"")</f>
        <v/>
      </c>
      <c r="V54" s="45">
        <f t="shared" ref="V54" si="144">ROUND(J54*U54,0)</f>
        <v>0</v>
      </c>
      <c r="W54" s="60" t="str">
        <f t="shared" ref="W54" si="145">IF(U54&gt;0,IF(ROUND(J54*U54,0)&lt;&gt;V54,"E",""),"")</f>
        <v/>
      </c>
      <c r="Y54" s="45">
        <f t="shared" ref="Y54" si="146">ROUND(SUM(O54+R54+T54+V54,0),2)</f>
        <v>0</v>
      </c>
      <c r="AA54" s="64" t="str">
        <f t="shared" ref="AA54" si="147">IF(ROUND(O54+R54+T54+V54,2)&lt;&gt;Y54,"E","")</f>
        <v/>
      </c>
      <c r="AB54" s="45">
        <f t="shared" ref="AB54" si="148">IF($Y$2&gt;0,((Y54/$Y$2)*$AB$2),0)</f>
        <v>0</v>
      </c>
      <c r="AC54" s="45">
        <f t="shared" ref="AC54" si="149">Y54+AB54</f>
        <v>0</v>
      </c>
      <c r="AD54" s="85">
        <f t="shared" ref="AD54" si="150">J54</f>
        <v>80121</v>
      </c>
      <c r="AE54" s="85">
        <f t="shared" ref="AE54" si="151">IF(AD54&gt;0,AC54/AD54,0)</f>
        <v>0</v>
      </c>
      <c r="AF54" s="48"/>
      <c r="AH54" s="45">
        <f t="shared" ref="AH54" si="152">ROUND(J54*AG54,0)</f>
        <v>0</v>
      </c>
      <c r="AJ54" s="45">
        <f t="shared" ref="AJ54" si="153">ROUND(AH54*AI54*0.01,0)</f>
        <v>0</v>
      </c>
    </row>
    <row r="55" spans="1:36" x14ac:dyDescent="0.2">
      <c r="C55" s="121"/>
      <c r="F55" s="139"/>
      <c r="I55" s="139"/>
      <c r="M55" s="45"/>
      <c r="AA55" s="64"/>
      <c r="AB55" s="45"/>
      <c r="AC55" s="45"/>
      <c r="AD55" s="85"/>
      <c r="AE55" s="85"/>
      <c r="AF55" s="48"/>
    </row>
    <row r="56" spans="1:36" x14ac:dyDescent="0.2">
      <c r="C56" s="153"/>
      <c r="D56" s="102"/>
      <c r="F56" s="145" t="s">
        <v>434</v>
      </c>
      <c r="G56" s="2"/>
      <c r="I56" s="146" t="s">
        <v>447</v>
      </c>
      <c r="J56" s="100">
        <f>J54</f>
        <v>80121</v>
      </c>
      <c r="K56" s="95" t="s">
        <v>72</v>
      </c>
      <c r="M56" s="45">
        <f t="shared" ref="M56" si="154">ROUND(J56*L56,0)</f>
        <v>0</v>
      </c>
      <c r="N56" s="123" t="str">
        <f t="shared" ref="N56" si="155">IF(L56&gt;0,IF(ROUND(J56*L56,0)&lt;&gt;M56,"E",""),"")</f>
        <v/>
      </c>
      <c r="O56" s="45">
        <f t="shared" ref="O56" si="156">ROUND($O$2*M56,0)</f>
        <v>0</v>
      </c>
      <c r="P56" s="123" t="str">
        <f t="shared" ref="P56" si="157">IF(ROUND(M56*O$2,0)&lt;&gt;O56,"E","")</f>
        <v/>
      </c>
      <c r="R56" s="45">
        <f t="shared" ref="R56" si="158">ROUND(J56*Q56,0)</f>
        <v>0</v>
      </c>
      <c r="S56" s="102" t="str">
        <f t="shared" ref="S56" si="159">IF(Q56&gt;0,IF(ROUND(J56*Q56,0)&lt;&gt;R56,"E",""),"")</f>
        <v/>
      </c>
      <c r="V56" s="45">
        <f t="shared" ref="V56" si="160">ROUND(J56*U56,0)</f>
        <v>0</v>
      </c>
      <c r="W56" s="60" t="str">
        <f t="shared" ref="W56" si="161">IF(U56&gt;0,IF(ROUND(J56*U56,0)&lt;&gt;V56,"E",""),"")</f>
        <v/>
      </c>
      <c r="Y56" s="45">
        <f t="shared" ref="Y56" si="162">ROUND(SUM(O56+R56+T56+V56,0),2)</f>
        <v>0</v>
      </c>
      <c r="AA56" s="64" t="str">
        <f t="shared" ref="AA56" si="163">IF(ROUND(O56+R56+T56+V56,2)&lt;&gt;Y56,"E","")</f>
        <v/>
      </c>
      <c r="AB56" s="45">
        <f t="shared" ref="AB56" si="164">IF($Y$2&gt;0,((Y56/$Y$2)*$AB$2),0)</f>
        <v>0</v>
      </c>
      <c r="AC56" s="45">
        <f t="shared" ref="AC56" si="165">Y56+AB56</f>
        <v>0</v>
      </c>
      <c r="AD56" s="85">
        <f t="shared" ref="AD56" si="166">J56</f>
        <v>80121</v>
      </c>
      <c r="AE56" s="85">
        <f t="shared" ref="AE56" si="167">IF(AD56&gt;0,AC56/AD56,0)</f>
        <v>0</v>
      </c>
      <c r="AF56" s="48"/>
      <c r="AH56" s="45">
        <f t="shared" ref="AH56" si="168">ROUND(J56*AG56,0)</f>
        <v>0</v>
      </c>
      <c r="AJ56" s="45">
        <f t="shared" ref="AJ56" si="169">ROUND(AH56*AI56*0.01,0)</f>
        <v>0</v>
      </c>
    </row>
    <row r="57" spans="1:36" x14ac:dyDescent="0.2">
      <c r="C57" s="121"/>
      <c r="F57" s="139"/>
      <c r="I57" s="139"/>
      <c r="M57" s="45"/>
      <c r="AA57" s="64"/>
      <c r="AB57" s="45"/>
      <c r="AC57" s="45"/>
      <c r="AD57" s="85"/>
      <c r="AE57" s="85"/>
      <c r="AF57" s="48"/>
    </row>
    <row r="58" spans="1:36" x14ac:dyDescent="0.2">
      <c r="C58" s="153"/>
      <c r="D58" s="102"/>
      <c r="F58" s="145" t="s">
        <v>435</v>
      </c>
      <c r="G58" s="2"/>
      <c r="I58" s="146" t="s">
        <v>447</v>
      </c>
      <c r="J58" s="100">
        <f>J54</f>
        <v>80121</v>
      </c>
      <c r="K58" s="95" t="s">
        <v>72</v>
      </c>
      <c r="M58" s="45">
        <f t="shared" ref="M58" si="170">ROUND(J58*L58,0)</f>
        <v>0</v>
      </c>
      <c r="N58" s="123" t="str">
        <f t="shared" ref="N58" si="171">IF(L58&gt;0,IF(ROUND(J58*L58,0)&lt;&gt;M58,"E",""),"")</f>
        <v/>
      </c>
      <c r="O58" s="45">
        <f t="shared" ref="O58" si="172">ROUND($O$2*M58,0)</f>
        <v>0</v>
      </c>
      <c r="P58" s="123" t="str">
        <f t="shared" ref="P58" si="173">IF(ROUND(M58*O$2,0)&lt;&gt;O58,"E","")</f>
        <v/>
      </c>
      <c r="R58" s="45">
        <f t="shared" ref="R58" si="174">ROUND(J58*Q58,0)</f>
        <v>0</v>
      </c>
      <c r="S58" s="102" t="str">
        <f t="shared" ref="S58" si="175">IF(Q58&gt;0,IF(ROUND(J58*Q58,0)&lt;&gt;R58,"E",""),"")</f>
        <v/>
      </c>
      <c r="V58" s="45">
        <f t="shared" ref="V58" si="176">ROUND(J58*U58,0)</f>
        <v>0</v>
      </c>
      <c r="W58" s="60" t="str">
        <f t="shared" ref="W58" si="177">IF(U58&gt;0,IF(ROUND(J58*U58,0)&lt;&gt;V58,"E",""),"")</f>
        <v/>
      </c>
      <c r="Y58" s="45">
        <f t="shared" ref="Y58" si="178">ROUND(SUM(O58+R58+T58+V58,0),2)</f>
        <v>0</v>
      </c>
      <c r="AA58" s="64" t="str">
        <f t="shared" ref="AA58" si="179">IF(ROUND(O58+R58+T58+V58,2)&lt;&gt;Y58,"E","")</f>
        <v/>
      </c>
      <c r="AB58" s="45">
        <f t="shared" ref="AB58" si="180">IF($Y$2&gt;0,((Y58/$Y$2)*$AB$2),0)</f>
        <v>0</v>
      </c>
      <c r="AC58" s="45">
        <f t="shared" ref="AC58" si="181">Y58+AB58</f>
        <v>0</v>
      </c>
      <c r="AD58" s="85">
        <f t="shared" ref="AD58" si="182">J58</f>
        <v>80121</v>
      </c>
      <c r="AE58" s="85">
        <f t="shared" ref="AE58" si="183">IF(AD58&gt;0,AC58/AD58,0)</f>
        <v>0</v>
      </c>
      <c r="AF58" s="48"/>
      <c r="AH58" s="45">
        <f t="shared" ref="AH58" si="184">ROUND(J58*AG58,0)</f>
        <v>0</v>
      </c>
      <c r="AJ58" s="45">
        <f t="shared" ref="AJ58" si="185">ROUND(AH58*AI58*0.01,0)</f>
        <v>0</v>
      </c>
    </row>
    <row r="59" spans="1:36" x14ac:dyDescent="0.2">
      <c r="C59" s="121"/>
      <c r="F59" s="139"/>
      <c r="I59" s="139"/>
      <c r="M59" s="45"/>
      <c r="AA59" s="64"/>
      <c r="AB59" s="45"/>
      <c r="AC59" s="45"/>
      <c r="AD59" s="85"/>
      <c r="AE59" s="85"/>
      <c r="AF59" s="48"/>
    </row>
    <row r="60" spans="1:36" x14ac:dyDescent="0.2">
      <c r="C60" s="121"/>
      <c r="M60" s="45"/>
      <c r="AA60" s="64"/>
      <c r="AB60" s="45"/>
      <c r="AC60" s="45"/>
      <c r="AD60" s="85"/>
      <c r="AE60" s="85"/>
      <c r="AF60" s="48"/>
    </row>
    <row r="61" spans="1:36" x14ac:dyDescent="0.2">
      <c r="A61" s="67" t="s">
        <v>269</v>
      </c>
      <c r="B61" s="55" t="s">
        <v>436</v>
      </c>
      <c r="C61" s="121" t="s">
        <v>437</v>
      </c>
      <c r="D61" s="87">
        <v>8993</v>
      </c>
      <c r="E61" s="86">
        <v>1</v>
      </c>
      <c r="F61" s="86">
        <v>1</v>
      </c>
      <c r="G61" s="86">
        <v>1</v>
      </c>
      <c r="H61" s="136">
        <v>1.05</v>
      </c>
      <c r="I61" s="86">
        <v>1</v>
      </c>
      <c r="J61" s="45">
        <f t="shared" ref="J61:J66" si="186">ROUNDUP(I61*H61*G61*F61*E61*D61,0)</f>
        <v>9443</v>
      </c>
      <c r="K61" s="56" t="s">
        <v>72</v>
      </c>
      <c r="M61" s="45">
        <f t="shared" ref="M61:M77" si="187">ROUND(J61*L61,0)</f>
        <v>0</v>
      </c>
      <c r="N61" s="123" t="str">
        <f t="shared" ref="N61:N66" si="188">IF(L61&gt;0,IF(ROUND(J61*L61,0)&lt;&gt;M61,"E",""),"")</f>
        <v/>
      </c>
      <c r="O61" s="45">
        <f t="shared" ref="O61:O77" si="189">ROUND($O$2*M61,0)</f>
        <v>0</v>
      </c>
      <c r="P61" s="123" t="str">
        <f t="shared" ref="P61:P66" si="190">IF(ROUND(M61*O$2,0)&lt;&gt;O61,"E","")</f>
        <v/>
      </c>
      <c r="R61" s="45">
        <f t="shared" ref="R61:R77" si="191">ROUND(J61*Q61,0)</f>
        <v>0</v>
      </c>
      <c r="S61" s="102" t="str">
        <f t="shared" ref="S61:S64" si="192">IF(Q61&gt;0,IF(ROUND(J61*Q61,0)&lt;&gt;R61,"E",""),"")</f>
        <v/>
      </c>
      <c r="V61" s="45">
        <f t="shared" ref="V61:V77" si="193">ROUND(J61*U61,0)</f>
        <v>0</v>
      </c>
      <c r="W61" s="60" t="str">
        <f t="shared" ref="W61:W66" si="194">IF(U61&gt;0,IF(ROUND(J61*U61,0)&lt;&gt;V61,"E",""),"")</f>
        <v/>
      </c>
      <c r="Y61" s="45">
        <f t="shared" ref="Y61:Y77" si="195">ROUND(SUM(O61+R61+T61+V61,0),2)</f>
        <v>0</v>
      </c>
      <c r="AA61" s="64" t="str">
        <f t="shared" ref="AA61:AA66" si="196">IF(ROUND(O61+R61+T61+V61,2)&lt;&gt;Y61,"E","")</f>
        <v/>
      </c>
      <c r="AB61" s="45">
        <f t="shared" ref="AB61:AB66" si="197">IF($Y$2&gt;0,((Y61/$Y$2)*$AB$2),0)</f>
        <v>0</v>
      </c>
      <c r="AC61" s="45">
        <f t="shared" ref="AC61:AC66" si="198">Y61+AB61</f>
        <v>0</v>
      </c>
      <c r="AD61" s="85">
        <f t="shared" ref="AD61:AD66" si="199">J61</f>
        <v>9443</v>
      </c>
      <c r="AE61" s="85">
        <f t="shared" ref="AE61:AE66" si="200">IF(AD61&gt;0,AC61/AD61,0)</f>
        <v>0</v>
      </c>
      <c r="AF61" s="48"/>
      <c r="AH61" s="45">
        <f t="shared" ref="AH61:AH66" si="201">ROUND(J61*AG61,0)</f>
        <v>0</v>
      </c>
      <c r="AJ61" s="45">
        <f t="shared" ref="AJ61:AJ66" si="202">ROUND(AH61*AI61*0.01,0)</f>
        <v>0</v>
      </c>
    </row>
    <row r="62" spans="1:36" x14ac:dyDescent="0.2">
      <c r="A62" s="67" t="s">
        <v>269</v>
      </c>
      <c r="B62" s="55" t="s">
        <v>436</v>
      </c>
      <c r="C62" s="121" t="s">
        <v>437</v>
      </c>
      <c r="D62" s="87">
        <v>12902</v>
      </c>
      <c r="E62" s="86">
        <v>1</v>
      </c>
      <c r="F62" s="86">
        <v>1</v>
      </c>
      <c r="G62" s="86">
        <v>1</v>
      </c>
      <c r="H62" s="136">
        <v>1.05</v>
      </c>
      <c r="I62" s="86">
        <v>1</v>
      </c>
      <c r="J62" s="45">
        <f t="shared" si="186"/>
        <v>13548</v>
      </c>
      <c r="K62" s="56" t="s">
        <v>72</v>
      </c>
      <c r="M62" s="45">
        <f t="shared" si="187"/>
        <v>0</v>
      </c>
      <c r="N62" s="123" t="str">
        <f t="shared" si="188"/>
        <v/>
      </c>
      <c r="O62" s="45">
        <f t="shared" si="189"/>
        <v>0</v>
      </c>
      <c r="P62" s="123" t="str">
        <f t="shared" si="190"/>
        <v/>
      </c>
      <c r="R62" s="45">
        <f t="shared" si="191"/>
        <v>0</v>
      </c>
      <c r="S62" s="102" t="str">
        <f t="shared" si="192"/>
        <v/>
      </c>
      <c r="V62" s="45">
        <f t="shared" si="193"/>
        <v>0</v>
      </c>
      <c r="W62" s="60" t="str">
        <f t="shared" si="194"/>
        <v/>
      </c>
      <c r="Y62" s="45">
        <f t="shared" si="195"/>
        <v>0</v>
      </c>
      <c r="AA62" s="64" t="str">
        <f t="shared" si="196"/>
        <v/>
      </c>
      <c r="AB62" s="45">
        <f t="shared" si="197"/>
        <v>0</v>
      </c>
      <c r="AC62" s="45">
        <f t="shared" si="198"/>
        <v>0</v>
      </c>
      <c r="AD62" s="85">
        <f t="shared" si="199"/>
        <v>13548</v>
      </c>
      <c r="AE62" s="85">
        <f t="shared" si="200"/>
        <v>0</v>
      </c>
      <c r="AF62" s="48"/>
      <c r="AH62" s="45">
        <f t="shared" si="201"/>
        <v>0</v>
      </c>
      <c r="AJ62" s="45">
        <f t="shared" si="202"/>
        <v>0</v>
      </c>
    </row>
    <row r="63" spans="1:36" x14ac:dyDescent="0.2">
      <c r="A63" s="67" t="s">
        <v>270</v>
      </c>
      <c r="B63" s="55" t="s">
        <v>436</v>
      </c>
      <c r="C63" s="121" t="s">
        <v>437</v>
      </c>
      <c r="D63" s="87">
        <v>20870</v>
      </c>
      <c r="E63" s="86">
        <v>1</v>
      </c>
      <c r="F63" s="86">
        <v>1</v>
      </c>
      <c r="G63" s="86">
        <v>1</v>
      </c>
      <c r="H63" s="136">
        <v>1.05</v>
      </c>
      <c r="I63" s="86">
        <v>1</v>
      </c>
      <c r="J63" s="45">
        <f t="shared" si="186"/>
        <v>21914</v>
      </c>
      <c r="K63" s="56" t="s">
        <v>72</v>
      </c>
      <c r="M63" s="45">
        <f t="shared" si="187"/>
        <v>0</v>
      </c>
      <c r="N63" s="124" t="str">
        <f t="shared" si="188"/>
        <v/>
      </c>
      <c r="O63" s="45">
        <f t="shared" si="189"/>
        <v>0</v>
      </c>
      <c r="P63" s="124" t="str">
        <f t="shared" si="190"/>
        <v/>
      </c>
      <c r="R63" s="45">
        <f t="shared" si="191"/>
        <v>0</v>
      </c>
      <c r="S63" s="87" t="str">
        <f t="shared" si="192"/>
        <v/>
      </c>
      <c r="V63" s="45">
        <f t="shared" si="193"/>
        <v>0</v>
      </c>
      <c r="W63" s="60" t="str">
        <f t="shared" si="194"/>
        <v/>
      </c>
      <c r="Y63" s="45">
        <f t="shared" si="195"/>
        <v>0</v>
      </c>
      <c r="AA63" s="64" t="str">
        <f t="shared" si="196"/>
        <v/>
      </c>
      <c r="AB63" s="45">
        <f t="shared" si="197"/>
        <v>0</v>
      </c>
      <c r="AC63" s="45">
        <f t="shared" si="198"/>
        <v>0</v>
      </c>
      <c r="AD63" s="85">
        <f t="shared" si="199"/>
        <v>21914</v>
      </c>
      <c r="AE63" s="85">
        <f t="shared" si="200"/>
        <v>0</v>
      </c>
      <c r="AF63" s="48"/>
      <c r="AH63" s="45">
        <f t="shared" si="201"/>
        <v>0</v>
      </c>
      <c r="AJ63" s="45">
        <f t="shared" si="202"/>
        <v>0</v>
      </c>
    </row>
    <row r="64" spans="1:36" x14ac:dyDescent="0.2">
      <c r="A64" s="67" t="s">
        <v>271</v>
      </c>
      <c r="B64" s="55" t="s">
        <v>436</v>
      </c>
      <c r="C64" s="121" t="s">
        <v>437</v>
      </c>
      <c r="D64" s="87">
        <v>20870</v>
      </c>
      <c r="E64" s="86">
        <v>1</v>
      </c>
      <c r="F64" s="86">
        <v>1</v>
      </c>
      <c r="G64" s="86">
        <v>1</v>
      </c>
      <c r="H64" s="136">
        <v>1.05</v>
      </c>
      <c r="I64" s="86">
        <v>1</v>
      </c>
      <c r="J64" s="45">
        <f t="shared" si="186"/>
        <v>21914</v>
      </c>
      <c r="K64" s="56" t="s">
        <v>72</v>
      </c>
      <c r="M64" s="45">
        <f t="shared" si="187"/>
        <v>0</v>
      </c>
      <c r="N64" s="123" t="str">
        <f t="shared" si="188"/>
        <v/>
      </c>
      <c r="O64" s="45">
        <f t="shared" si="189"/>
        <v>0</v>
      </c>
      <c r="P64" s="123" t="str">
        <f t="shared" si="190"/>
        <v/>
      </c>
      <c r="R64" s="45">
        <f t="shared" si="191"/>
        <v>0</v>
      </c>
      <c r="S64" s="102" t="str">
        <f t="shared" si="192"/>
        <v/>
      </c>
      <c r="V64" s="45">
        <f t="shared" si="193"/>
        <v>0</v>
      </c>
      <c r="W64" s="60" t="str">
        <f t="shared" si="194"/>
        <v/>
      </c>
      <c r="Y64" s="45">
        <f t="shared" si="195"/>
        <v>0</v>
      </c>
      <c r="AA64" s="64" t="str">
        <f t="shared" si="196"/>
        <v/>
      </c>
      <c r="AB64" s="45">
        <f t="shared" si="197"/>
        <v>0</v>
      </c>
      <c r="AC64" s="45">
        <f t="shared" si="198"/>
        <v>0</v>
      </c>
      <c r="AD64" s="85">
        <f t="shared" si="199"/>
        <v>21914</v>
      </c>
      <c r="AE64" s="85">
        <f t="shared" si="200"/>
        <v>0</v>
      </c>
      <c r="AF64" s="48"/>
      <c r="AH64" s="45">
        <f t="shared" si="201"/>
        <v>0</v>
      </c>
      <c r="AJ64" s="45">
        <f t="shared" si="202"/>
        <v>0</v>
      </c>
    </row>
    <row r="65" spans="1:36" x14ac:dyDescent="0.2">
      <c r="A65" s="67" t="s">
        <v>190</v>
      </c>
      <c r="B65" s="55" t="s">
        <v>412</v>
      </c>
      <c r="C65" s="121" t="s">
        <v>438</v>
      </c>
      <c r="D65" s="87">
        <f>21570+694</f>
        <v>22264</v>
      </c>
      <c r="E65" s="86">
        <v>1</v>
      </c>
      <c r="F65" s="139">
        <v>1</v>
      </c>
      <c r="G65" s="86">
        <v>1</v>
      </c>
      <c r="H65" s="136">
        <v>1.05</v>
      </c>
      <c r="I65" s="139">
        <v>1</v>
      </c>
      <c r="J65" s="45">
        <f t="shared" si="186"/>
        <v>23378</v>
      </c>
      <c r="K65" s="56" t="s">
        <v>72</v>
      </c>
      <c r="M65" s="45">
        <f t="shared" si="187"/>
        <v>0</v>
      </c>
      <c r="N65" s="123" t="str">
        <f t="shared" si="188"/>
        <v/>
      </c>
      <c r="O65" s="45">
        <f t="shared" si="189"/>
        <v>0</v>
      </c>
      <c r="P65" s="123" t="str">
        <f t="shared" si="190"/>
        <v/>
      </c>
      <c r="R65" s="45">
        <f t="shared" si="191"/>
        <v>0</v>
      </c>
      <c r="S65" s="102" t="str">
        <f>IF(Q65&gt;0,IF(ROUND(J65*Q65,0)&lt;&gt;R65,"E",""),"")</f>
        <v/>
      </c>
      <c r="V65" s="45">
        <f t="shared" si="193"/>
        <v>0</v>
      </c>
      <c r="W65" s="60" t="str">
        <f t="shared" si="194"/>
        <v/>
      </c>
      <c r="Y65" s="45">
        <f t="shared" si="195"/>
        <v>0</v>
      </c>
      <c r="AA65" s="64" t="str">
        <f t="shared" si="196"/>
        <v/>
      </c>
      <c r="AB65" s="45">
        <f t="shared" si="197"/>
        <v>0</v>
      </c>
      <c r="AC65" s="45">
        <f t="shared" si="198"/>
        <v>0</v>
      </c>
      <c r="AD65" s="85">
        <f t="shared" si="199"/>
        <v>23378</v>
      </c>
      <c r="AE65" s="85">
        <f t="shared" si="200"/>
        <v>0</v>
      </c>
      <c r="AF65" s="48"/>
      <c r="AH65" s="45">
        <f t="shared" si="201"/>
        <v>0</v>
      </c>
      <c r="AJ65" s="45">
        <f t="shared" si="202"/>
        <v>0</v>
      </c>
    </row>
    <row r="66" spans="1:36" x14ac:dyDescent="0.2">
      <c r="F66" s="139"/>
      <c r="I66" s="139"/>
      <c r="J66" s="45">
        <f t="shared" si="186"/>
        <v>0</v>
      </c>
      <c r="M66" s="45">
        <f t="shared" si="187"/>
        <v>0</v>
      </c>
      <c r="N66" s="123" t="str">
        <f t="shared" si="188"/>
        <v/>
      </c>
      <c r="O66" s="45">
        <f t="shared" si="189"/>
        <v>0</v>
      </c>
      <c r="P66" s="123" t="str">
        <f t="shared" si="190"/>
        <v/>
      </c>
      <c r="R66" s="45">
        <f t="shared" si="191"/>
        <v>0</v>
      </c>
      <c r="S66" s="102" t="str">
        <f t="shared" ref="S66:S77" si="203">IF(Q66&gt;0,IF(ROUND(J66*Q66,0)&lt;&gt;R66,"E",""),"")</f>
        <v/>
      </c>
      <c r="V66" s="45">
        <f t="shared" si="193"/>
        <v>0</v>
      </c>
      <c r="W66" s="60" t="str">
        <f t="shared" si="194"/>
        <v/>
      </c>
      <c r="Y66" s="45">
        <f t="shared" si="195"/>
        <v>0</v>
      </c>
      <c r="AA66" s="64" t="str">
        <f t="shared" si="196"/>
        <v/>
      </c>
      <c r="AB66" s="45">
        <f t="shared" si="197"/>
        <v>0</v>
      </c>
      <c r="AC66" s="45">
        <f t="shared" si="198"/>
        <v>0</v>
      </c>
      <c r="AD66" s="85">
        <f t="shared" si="199"/>
        <v>0</v>
      </c>
      <c r="AE66" s="85">
        <f t="shared" si="200"/>
        <v>0</v>
      </c>
      <c r="AF66" s="48"/>
      <c r="AH66" s="45">
        <f t="shared" si="201"/>
        <v>0</v>
      </c>
      <c r="AJ66" s="45">
        <f t="shared" si="202"/>
        <v>0</v>
      </c>
    </row>
    <row r="67" spans="1:36" x14ac:dyDescent="0.2">
      <c r="C67" s="153" t="s">
        <v>340</v>
      </c>
      <c r="D67" s="102">
        <f>SUM(J61:J65)-SUM(J67:J68)</f>
        <v>0</v>
      </c>
      <c r="G67" s="2" t="s">
        <v>439</v>
      </c>
      <c r="I67" s="146" t="s">
        <v>447</v>
      </c>
      <c r="J67" s="100">
        <f>SUM(J61:J65)</f>
        <v>90197</v>
      </c>
      <c r="K67" s="95" t="s">
        <v>72</v>
      </c>
      <c r="M67" s="45">
        <f t="shared" si="187"/>
        <v>0</v>
      </c>
      <c r="N67" s="123" t="str">
        <f t="shared" si="2"/>
        <v/>
      </c>
      <c r="O67" s="45">
        <f t="shared" si="189"/>
        <v>0</v>
      </c>
      <c r="P67" s="123" t="str">
        <f t="shared" si="4"/>
        <v/>
      </c>
      <c r="R67" s="45">
        <f t="shared" si="191"/>
        <v>0</v>
      </c>
      <c r="S67" s="102" t="str">
        <f t="shared" si="203"/>
        <v/>
      </c>
      <c r="V67" s="45">
        <f t="shared" si="193"/>
        <v>0</v>
      </c>
      <c r="W67" s="60" t="str">
        <f t="shared" si="8"/>
        <v/>
      </c>
      <c r="Y67" s="45">
        <f t="shared" si="195"/>
        <v>0</v>
      </c>
      <c r="AA67" s="64" t="str">
        <f t="shared" si="10"/>
        <v/>
      </c>
      <c r="AB67" s="45">
        <f>IF($Y$2&gt;0,((Y67/$Y$2)*$AB$2),0)</f>
        <v>0</v>
      </c>
      <c r="AC67" s="45">
        <f t="shared" si="11"/>
        <v>0</v>
      </c>
      <c r="AD67" s="85">
        <f t="shared" si="12"/>
        <v>90197</v>
      </c>
      <c r="AE67" s="85">
        <f t="shared" si="13"/>
        <v>0</v>
      </c>
      <c r="AF67" s="48"/>
      <c r="AH67" s="45">
        <f t="shared" si="14"/>
        <v>0</v>
      </c>
      <c r="AJ67" s="45">
        <f t="shared" si="15"/>
        <v>0</v>
      </c>
    </row>
    <row r="68" spans="1:36" x14ac:dyDescent="0.2">
      <c r="C68" s="121"/>
      <c r="I68" s="2"/>
      <c r="J68" s="100"/>
      <c r="K68" s="95"/>
      <c r="M68" s="45">
        <f t="shared" si="187"/>
        <v>0</v>
      </c>
      <c r="N68" s="123" t="str">
        <f t="shared" si="2"/>
        <v/>
      </c>
      <c r="O68" s="45">
        <f t="shared" si="189"/>
        <v>0</v>
      </c>
      <c r="P68" s="123" t="str">
        <f t="shared" si="4"/>
        <v/>
      </c>
      <c r="R68" s="45">
        <f t="shared" si="191"/>
        <v>0</v>
      </c>
      <c r="S68" s="102" t="str">
        <f t="shared" si="203"/>
        <v/>
      </c>
      <c r="V68" s="45">
        <f t="shared" si="193"/>
        <v>0</v>
      </c>
      <c r="W68" s="60" t="str">
        <f t="shared" si="8"/>
        <v/>
      </c>
      <c r="Y68" s="45">
        <f t="shared" si="195"/>
        <v>0</v>
      </c>
      <c r="AA68" s="64" t="str">
        <f t="shared" si="10"/>
        <v/>
      </c>
      <c r="AB68" s="45">
        <f>IF($Y$2&gt;0,((Y68/$Y$2)*$AB$2),0)</f>
        <v>0</v>
      </c>
      <c r="AC68" s="45">
        <f t="shared" si="11"/>
        <v>0</v>
      </c>
      <c r="AD68" s="85">
        <f t="shared" si="12"/>
        <v>0</v>
      </c>
      <c r="AE68" s="85">
        <f t="shared" si="13"/>
        <v>0</v>
      </c>
      <c r="AF68" s="48"/>
      <c r="AH68" s="45">
        <f t="shared" si="14"/>
        <v>0</v>
      </c>
      <c r="AJ68" s="45">
        <f t="shared" si="15"/>
        <v>0</v>
      </c>
    </row>
    <row r="69" spans="1:36" x14ac:dyDescent="0.2">
      <c r="F69" s="139"/>
      <c r="I69" s="139"/>
      <c r="J69" s="45">
        <f t="shared" ref="J69:J71" si="204">ROUNDUP(I69*H69*G69*F69*E69*D69,0)</f>
        <v>0</v>
      </c>
      <c r="M69" s="45">
        <f t="shared" si="187"/>
        <v>0</v>
      </c>
      <c r="N69" s="123" t="str">
        <f t="shared" si="2"/>
        <v/>
      </c>
      <c r="O69" s="45">
        <f t="shared" si="189"/>
        <v>0</v>
      </c>
      <c r="P69" s="123" t="str">
        <f t="shared" si="4"/>
        <v/>
      </c>
      <c r="R69" s="45">
        <f t="shared" si="191"/>
        <v>0</v>
      </c>
      <c r="S69" s="102" t="str">
        <f t="shared" si="203"/>
        <v/>
      </c>
      <c r="V69" s="45">
        <f t="shared" si="193"/>
        <v>0</v>
      </c>
      <c r="W69" s="60" t="str">
        <f t="shared" si="8"/>
        <v/>
      </c>
      <c r="Y69" s="45">
        <f t="shared" si="195"/>
        <v>0</v>
      </c>
      <c r="AA69" s="64" t="str">
        <f t="shared" si="10"/>
        <v/>
      </c>
      <c r="AB69" s="45">
        <f>IF($Y$2&gt;0,((Y69/$Y$2)*$AB$2),0)</f>
        <v>0</v>
      </c>
      <c r="AC69" s="45">
        <f t="shared" si="11"/>
        <v>0</v>
      </c>
      <c r="AD69" s="85">
        <f t="shared" si="12"/>
        <v>0</v>
      </c>
      <c r="AE69" s="85">
        <f t="shared" si="13"/>
        <v>0</v>
      </c>
      <c r="AF69" s="48"/>
      <c r="AH69" s="45">
        <f t="shared" si="14"/>
        <v>0</v>
      </c>
      <c r="AJ69" s="45">
        <f t="shared" si="15"/>
        <v>0</v>
      </c>
    </row>
    <row r="70" spans="1:36" s="156" customFormat="1" ht="15" x14ac:dyDescent="0.25">
      <c r="B70" s="157"/>
      <c r="C70" s="176" t="s">
        <v>449</v>
      </c>
      <c r="D70" s="159"/>
      <c r="E70" s="160"/>
      <c r="F70" s="160"/>
      <c r="G70" s="160"/>
      <c r="H70" s="161"/>
      <c r="I70" s="160"/>
      <c r="J70" s="162"/>
      <c r="K70" s="163"/>
      <c r="L70" s="164"/>
      <c r="M70" s="162"/>
      <c r="N70" s="165"/>
      <c r="O70" s="162"/>
      <c r="P70" s="165"/>
      <c r="Q70" s="166"/>
      <c r="R70" s="162"/>
      <c r="S70" s="167"/>
      <c r="T70" s="162"/>
      <c r="U70" s="168"/>
      <c r="V70" s="162"/>
      <c r="W70" s="167"/>
      <c r="X70" s="160"/>
      <c r="Y70" s="162"/>
      <c r="Z70" s="159"/>
      <c r="AA70" s="169"/>
      <c r="AB70" s="162"/>
      <c r="AC70" s="162"/>
      <c r="AD70" s="170"/>
      <c r="AE70" s="170"/>
      <c r="AF70" s="171"/>
      <c r="AG70" s="172"/>
      <c r="AH70" s="162"/>
      <c r="AI70" s="172"/>
      <c r="AJ70" s="162"/>
    </row>
    <row r="71" spans="1:36" x14ac:dyDescent="0.2">
      <c r="F71" s="139"/>
      <c r="I71" s="139"/>
      <c r="J71" s="45">
        <f t="shared" si="204"/>
        <v>0</v>
      </c>
      <c r="M71" s="45">
        <f t="shared" si="187"/>
        <v>0</v>
      </c>
      <c r="N71" s="123" t="str">
        <f t="shared" si="2"/>
        <v/>
      </c>
      <c r="O71" s="45">
        <f t="shared" si="189"/>
        <v>0</v>
      </c>
      <c r="P71" s="123" t="str">
        <f t="shared" si="4"/>
        <v/>
      </c>
      <c r="R71" s="45">
        <f t="shared" si="191"/>
        <v>0</v>
      </c>
      <c r="S71" s="102" t="str">
        <f t="shared" si="203"/>
        <v/>
      </c>
      <c r="V71" s="45">
        <f t="shared" si="193"/>
        <v>0</v>
      </c>
      <c r="W71" s="60" t="str">
        <f t="shared" si="8"/>
        <v/>
      </c>
      <c r="Y71" s="45">
        <f t="shared" si="195"/>
        <v>0</v>
      </c>
      <c r="AA71" s="64" t="str">
        <f t="shared" si="10"/>
        <v/>
      </c>
      <c r="AB71" s="45">
        <f>IF($Y$2&gt;0,((Y71/$Y$2)*$AB$2),0)</f>
        <v>0</v>
      </c>
      <c r="AC71" s="45">
        <f t="shared" si="11"/>
        <v>0</v>
      </c>
      <c r="AD71" s="85">
        <f t="shared" si="12"/>
        <v>0</v>
      </c>
      <c r="AE71" s="85">
        <f t="shared" si="13"/>
        <v>0</v>
      </c>
      <c r="AF71" s="48"/>
      <c r="AH71" s="45">
        <f t="shared" si="14"/>
        <v>0</v>
      </c>
      <c r="AJ71" s="45">
        <f t="shared" si="15"/>
        <v>0</v>
      </c>
    </row>
    <row r="72" spans="1:36" x14ac:dyDescent="0.2">
      <c r="C72" s="153" t="s">
        <v>340</v>
      </c>
      <c r="D72" s="102">
        <f>J30+J42+J54+J56+J58+J67-J72</f>
        <v>0</v>
      </c>
      <c r="F72" s="139"/>
      <c r="I72" s="146" t="s">
        <v>447</v>
      </c>
      <c r="J72" s="100">
        <f>J30+J42+J54+J56+J58+J67</f>
        <v>378736</v>
      </c>
      <c r="K72" s="95" t="s">
        <v>72</v>
      </c>
      <c r="M72" s="45">
        <f t="shared" si="187"/>
        <v>0</v>
      </c>
      <c r="N72" s="123" t="str">
        <f t="shared" si="2"/>
        <v/>
      </c>
      <c r="O72" s="45">
        <f t="shared" si="189"/>
        <v>0</v>
      </c>
      <c r="P72" s="123" t="str">
        <f t="shared" si="4"/>
        <v/>
      </c>
      <c r="R72" s="45">
        <f t="shared" si="191"/>
        <v>0</v>
      </c>
      <c r="S72" s="102" t="str">
        <f t="shared" si="203"/>
        <v/>
      </c>
      <c r="V72" s="45">
        <f t="shared" si="193"/>
        <v>0</v>
      </c>
      <c r="W72" s="60" t="str">
        <f t="shared" si="8"/>
        <v/>
      </c>
      <c r="Y72" s="45">
        <f t="shared" si="195"/>
        <v>0</v>
      </c>
      <c r="AA72" s="64" t="str">
        <f t="shared" si="10"/>
        <v/>
      </c>
      <c r="AB72" s="45">
        <f>IF($Y$2&gt;0,((Y72/$Y$2)*$AB$2),0)</f>
        <v>0</v>
      </c>
      <c r="AC72" s="45">
        <f t="shared" si="11"/>
        <v>0</v>
      </c>
      <c r="AD72" s="85">
        <f t="shared" si="12"/>
        <v>378736</v>
      </c>
      <c r="AE72" s="85">
        <f t="shared" si="13"/>
        <v>0</v>
      </c>
      <c r="AF72" s="48"/>
      <c r="AH72" s="45">
        <f t="shared" si="14"/>
        <v>0</v>
      </c>
      <c r="AJ72" s="45">
        <f t="shared" si="15"/>
        <v>0</v>
      </c>
    </row>
    <row r="73" spans="1:36" x14ac:dyDescent="0.2">
      <c r="C73" s="121"/>
      <c r="D73" s="149"/>
      <c r="E73" s="139"/>
      <c r="F73" s="139"/>
      <c r="G73" s="139"/>
      <c r="H73" s="140"/>
      <c r="I73" s="139"/>
      <c r="M73" s="45"/>
      <c r="N73" s="123"/>
      <c r="P73" s="123"/>
      <c r="S73" s="102"/>
      <c r="AA73" s="64"/>
      <c r="AB73" s="45"/>
      <c r="AC73" s="45"/>
      <c r="AD73" s="85"/>
      <c r="AE73" s="85"/>
      <c r="AF73" s="48"/>
    </row>
    <row r="74" spans="1:36" x14ac:dyDescent="0.2">
      <c r="C74" s="121"/>
      <c r="E74" s="67"/>
      <c r="F74" s="2" t="s">
        <v>351</v>
      </c>
      <c r="G74" s="2" t="s">
        <v>351</v>
      </c>
      <c r="I74" s="146" t="s">
        <v>447</v>
      </c>
      <c r="J74" s="100">
        <v>378750</v>
      </c>
      <c r="K74" s="95" t="s">
        <v>72</v>
      </c>
      <c r="M74" s="45">
        <f t="shared" si="187"/>
        <v>0</v>
      </c>
      <c r="N74" s="123" t="str">
        <f t="shared" si="2"/>
        <v/>
      </c>
      <c r="O74" s="45">
        <f t="shared" si="189"/>
        <v>0</v>
      </c>
      <c r="P74" s="123" t="str">
        <f t="shared" si="4"/>
        <v/>
      </c>
      <c r="R74" s="45">
        <f t="shared" si="191"/>
        <v>0</v>
      </c>
      <c r="S74" s="102" t="str">
        <f t="shared" si="203"/>
        <v/>
      </c>
      <c r="V74" s="45">
        <f t="shared" si="193"/>
        <v>0</v>
      </c>
      <c r="W74" s="60" t="str">
        <f t="shared" si="8"/>
        <v/>
      </c>
      <c r="Y74" s="45">
        <f t="shared" si="195"/>
        <v>0</v>
      </c>
      <c r="AA74" s="64" t="str">
        <f t="shared" si="10"/>
        <v/>
      </c>
      <c r="AB74" s="45">
        <f>IF($Y$2&gt;0,((Y74/$Y$2)*$AB$2),0)</f>
        <v>0</v>
      </c>
      <c r="AC74" s="45">
        <f t="shared" si="11"/>
        <v>0</v>
      </c>
      <c r="AD74" s="85">
        <f t="shared" si="12"/>
        <v>378750</v>
      </c>
      <c r="AE74" s="85">
        <f t="shared" si="13"/>
        <v>0</v>
      </c>
      <c r="AF74" s="48"/>
      <c r="AH74" s="45">
        <f t="shared" si="14"/>
        <v>0</v>
      </c>
      <c r="AJ74" s="45">
        <f t="shared" si="15"/>
        <v>0</v>
      </c>
    </row>
    <row r="75" spans="1:36" x14ac:dyDescent="0.2">
      <c r="C75" s="121"/>
      <c r="F75" s="139"/>
      <c r="I75" s="139"/>
      <c r="J75" s="45">
        <f t="shared" ref="J75:J77" si="205">ROUNDUP(I75*H75*G75*F75*E75*D75,0)</f>
        <v>0</v>
      </c>
      <c r="M75" s="45">
        <f t="shared" si="187"/>
        <v>0</v>
      </c>
      <c r="N75" s="123" t="str">
        <f t="shared" si="2"/>
        <v/>
      </c>
      <c r="O75" s="45">
        <f t="shared" si="189"/>
        <v>0</v>
      </c>
      <c r="P75" s="123" t="str">
        <f t="shared" si="4"/>
        <v/>
      </c>
      <c r="R75" s="45">
        <f t="shared" si="191"/>
        <v>0</v>
      </c>
      <c r="S75" s="102" t="str">
        <f t="shared" si="203"/>
        <v/>
      </c>
      <c r="V75" s="45">
        <f t="shared" si="193"/>
        <v>0</v>
      </c>
      <c r="W75" s="60" t="str">
        <f t="shared" si="8"/>
        <v/>
      </c>
      <c r="Y75" s="45">
        <f t="shared" si="195"/>
        <v>0</v>
      </c>
      <c r="AA75" s="64" t="str">
        <f t="shared" si="10"/>
        <v/>
      </c>
      <c r="AB75" s="45">
        <f>IF($Y$2&gt;0,((Y75/$Y$2)*$AB$2),0)</f>
        <v>0</v>
      </c>
      <c r="AC75" s="45">
        <f t="shared" si="11"/>
        <v>0</v>
      </c>
      <c r="AD75" s="85">
        <f t="shared" si="12"/>
        <v>0</v>
      </c>
      <c r="AE75" s="85">
        <f t="shared" si="13"/>
        <v>0</v>
      </c>
      <c r="AF75" s="48"/>
      <c r="AH75" s="45">
        <f t="shared" si="14"/>
        <v>0</v>
      </c>
      <c r="AJ75" s="45">
        <f t="shared" si="15"/>
        <v>0</v>
      </c>
    </row>
    <row r="76" spans="1:36" x14ac:dyDescent="0.2">
      <c r="F76" s="139"/>
      <c r="I76" s="139"/>
      <c r="J76" s="45">
        <f t="shared" si="205"/>
        <v>0</v>
      </c>
      <c r="M76" s="45">
        <f t="shared" si="187"/>
        <v>0</v>
      </c>
      <c r="N76" s="123" t="str">
        <f t="shared" si="2"/>
        <v/>
      </c>
      <c r="O76" s="45">
        <f t="shared" si="189"/>
        <v>0</v>
      </c>
      <c r="P76" s="123" t="str">
        <f t="shared" si="4"/>
        <v/>
      </c>
      <c r="R76" s="45">
        <f t="shared" si="191"/>
        <v>0</v>
      </c>
      <c r="S76" s="102" t="str">
        <f t="shared" si="203"/>
        <v/>
      </c>
      <c r="V76" s="45">
        <f t="shared" si="193"/>
        <v>0</v>
      </c>
      <c r="W76" s="60" t="str">
        <f t="shared" si="8"/>
        <v/>
      </c>
      <c r="Y76" s="45">
        <f t="shared" si="195"/>
        <v>0</v>
      </c>
      <c r="AA76" s="64" t="str">
        <f t="shared" si="10"/>
        <v/>
      </c>
      <c r="AB76" s="45">
        <f>IF($Y$2&gt;0,((Y76/$Y$2)*$AB$2),0)</f>
        <v>0</v>
      </c>
      <c r="AC76" s="45">
        <f t="shared" si="11"/>
        <v>0</v>
      </c>
      <c r="AD76" s="85">
        <f t="shared" si="12"/>
        <v>0</v>
      </c>
      <c r="AE76" s="85">
        <f t="shared" si="13"/>
        <v>0</v>
      </c>
      <c r="AF76" s="48"/>
      <c r="AH76" s="45">
        <f t="shared" si="14"/>
        <v>0</v>
      </c>
      <c r="AJ76" s="45">
        <f t="shared" si="15"/>
        <v>0</v>
      </c>
    </row>
    <row r="77" spans="1:36" x14ac:dyDescent="0.2">
      <c r="F77" s="139"/>
      <c r="I77" s="139"/>
      <c r="J77" s="45">
        <f t="shared" si="205"/>
        <v>0</v>
      </c>
      <c r="M77" s="45">
        <f t="shared" si="187"/>
        <v>0</v>
      </c>
      <c r="N77" s="123" t="str">
        <f t="shared" si="2"/>
        <v/>
      </c>
      <c r="O77" s="45">
        <f t="shared" si="189"/>
        <v>0</v>
      </c>
      <c r="P77" s="123" t="str">
        <f t="shared" si="4"/>
        <v/>
      </c>
      <c r="R77" s="45">
        <f t="shared" si="191"/>
        <v>0</v>
      </c>
      <c r="S77" s="102" t="str">
        <f t="shared" si="203"/>
        <v/>
      </c>
      <c r="V77" s="45">
        <f t="shared" si="193"/>
        <v>0</v>
      </c>
      <c r="W77" s="60" t="str">
        <f t="shared" si="8"/>
        <v/>
      </c>
      <c r="Y77" s="45">
        <f t="shared" si="195"/>
        <v>0</v>
      </c>
      <c r="AA77" s="64" t="str">
        <f t="shared" si="10"/>
        <v/>
      </c>
      <c r="AB77" s="45">
        <f>IF($Y$2&gt;0,((Y77/$Y$2)*$AB$2),0)</f>
        <v>0</v>
      </c>
      <c r="AC77" s="45">
        <f t="shared" si="11"/>
        <v>0</v>
      </c>
      <c r="AD77" s="85">
        <f t="shared" si="12"/>
        <v>0</v>
      </c>
      <c r="AE77" s="85">
        <f t="shared" si="13"/>
        <v>0</v>
      </c>
      <c r="AF77" s="48"/>
      <c r="AH77" s="45">
        <f t="shared" si="14"/>
        <v>0</v>
      </c>
      <c r="AJ77" s="45">
        <f t="shared" si="15"/>
        <v>0</v>
      </c>
    </row>
    <row r="78" spans="1:36" ht="13.5" thickBot="1" x14ac:dyDescent="0.25">
      <c r="A78" s="82"/>
      <c r="B78" s="108"/>
      <c r="C78" s="82"/>
      <c r="D78" s="113"/>
      <c r="E78" s="109"/>
      <c r="F78" s="109"/>
      <c r="G78" s="109"/>
      <c r="H78" s="138"/>
      <c r="I78" s="109"/>
      <c r="J78" s="117"/>
      <c r="K78" s="126"/>
      <c r="L78" s="127"/>
      <c r="M78" s="117"/>
      <c r="N78" s="59"/>
      <c r="O78" s="117"/>
      <c r="P78" s="59"/>
      <c r="Q78" s="115"/>
      <c r="R78" s="117"/>
      <c r="S78" s="61"/>
      <c r="T78" s="117"/>
      <c r="U78" s="128"/>
      <c r="V78" s="117"/>
      <c r="W78" s="61"/>
      <c r="X78" s="109"/>
      <c r="Y78" s="117"/>
      <c r="Z78" s="113"/>
      <c r="AA78" s="65"/>
      <c r="AB78" s="117"/>
      <c r="AC78" s="117"/>
      <c r="AD78" s="125"/>
      <c r="AE78" s="125"/>
      <c r="AF78" s="129"/>
      <c r="AG78" s="116"/>
      <c r="AH78" s="117"/>
      <c r="AI78" s="116"/>
      <c r="AJ78" s="117"/>
    </row>
    <row r="79" spans="1:36" ht="13.5" thickTop="1" x14ac:dyDescent="0.2"/>
    <row r="80" spans="1:36" x14ac:dyDescent="0.2">
      <c r="C80" s="67" t="s">
        <v>1</v>
      </c>
      <c r="M80" s="45">
        <f>SUM(M3:M78)</f>
        <v>0</v>
      </c>
      <c r="N80" s="60"/>
      <c r="O80" s="45">
        <f>SUM(O3:O78)</f>
        <v>0</v>
      </c>
      <c r="P80" s="60"/>
      <c r="R80" s="45">
        <f>SUM(R3:R78)</f>
        <v>0</v>
      </c>
      <c r="T80" s="45">
        <f>SUM(T3:T78)</f>
        <v>0</v>
      </c>
      <c r="U80" s="105"/>
      <c r="V80" s="45">
        <f>SUM(V3:V78)</f>
        <v>0</v>
      </c>
      <c r="Y80" s="45">
        <f>SUM(Y3:Y78)</f>
        <v>0</v>
      </c>
      <c r="AH80" s="47">
        <f>SUM(AH3:AH78)</f>
        <v>0</v>
      </c>
      <c r="AJ80" s="47">
        <f>SUM(AJ3:AJ78)</f>
        <v>0</v>
      </c>
    </row>
    <row r="81" spans="3:36" x14ac:dyDescent="0.2">
      <c r="M81" s="84"/>
      <c r="O81" s="39"/>
    </row>
    <row r="82" spans="3:36" x14ac:dyDescent="0.2">
      <c r="D82" s="149"/>
      <c r="E82" s="139"/>
      <c r="F82" s="139"/>
      <c r="G82" s="139"/>
      <c r="H82" s="140"/>
      <c r="I82" s="139"/>
      <c r="L82" s="43"/>
      <c r="M82" s="84"/>
      <c r="O82" s="39"/>
      <c r="X82" s="87"/>
      <c r="AH82" s="130"/>
      <c r="AI82" s="40" t="s">
        <v>36</v>
      </c>
      <c r="AJ82" s="49">
        <f>AJ80*AH82</f>
        <v>0</v>
      </c>
    </row>
    <row r="83" spans="3:36" x14ac:dyDescent="0.2">
      <c r="L83" s="43"/>
      <c r="M83" s="45"/>
      <c r="R83" s="45" t="s">
        <v>2</v>
      </c>
      <c r="T83" s="48" t="str">
        <f>IF((Y80&lt;&gt;SUM(O80+R80+T80+V80)),"ERROR","OK")</f>
        <v>OK</v>
      </c>
    </row>
    <row r="84" spans="3:36" x14ac:dyDescent="0.2">
      <c r="O84" s="48"/>
      <c r="AJ84" s="45">
        <f>SUM(AJ80:AJ82)</f>
        <v>0</v>
      </c>
    </row>
    <row r="85" spans="3:36" x14ac:dyDescent="0.2">
      <c r="L85" s="43" t="s">
        <v>17</v>
      </c>
      <c r="M85" s="84">
        <f>SUM(M80)</f>
        <v>0</v>
      </c>
      <c r="O85" s="51"/>
    </row>
    <row r="86" spans="3:36" x14ac:dyDescent="0.2">
      <c r="L86" s="43" t="s">
        <v>18</v>
      </c>
      <c r="M86" s="49">
        <v>0</v>
      </c>
      <c r="V86" s="45" t="s">
        <v>33</v>
      </c>
      <c r="Y86" s="49"/>
    </row>
    <row r="88" spans="3:36" x14ac:dyDescent="0.2">
      <c r="C88" s="48"/>
      <c r="L88" s="43" t="s">
        <v>19</v>
      </c>
      <c r="M88" s="50" t="str">
        <f>IF(M86&gt;0,M85/M86,"")</f>
        <v/>
      </c>
      <c r="V88" s="45" t="s">
        <v>16</v>
      </c>
      <c r="Y88" s="45">
        <f>SUM(Y80:Y86)</f>
        <v>0</v>
      </c>
    </row>
    <row r="90" spans="3:36" x14ac:dyDescent="0.2">
      <c r="C90" s="48"/>
      <c r="J90" s="154"/>
      <c r="V90" s="45" t="s">
        <v>85</v>
      </c>
      <c r="X90" s="104">
        <v>3.95E-2</v>
      </c>
      <c r="Y90" s="45">
        <f>ROUND(Y88*X90,0)</f>
        <v>0</v>
      </c>
    </row>
    <row r="91" spans="3:36" x14ac:dyDescent="0.2">
      <c r="V91" s="67"/>
    </row>
    <row r="92" spans="3:36" x14ac:dyDescent="0.2">
      <c r="C92" s="48"/>
      <c r="L92" s="43" t="s">
        <v>81</v>
      </c>
      <c r="M92" s="133" t="e">
        <f>Y98/M86</f>
        <v>#DIV/0!</v>
      </c>
      <c r="V92" s="45" t="s">
        <v>34</v>
      </c>
    </row>
    <row r="93" spans="3:36" x14ac:dyDescent="0.2">
      <c r="V93" s="67"/>
    </row>
    <row r="94" spans="3:36" x14ac:dyDescent="0.2">
      <c r="V94" s="48" t="s">
        <v>151</v>
      </c>
      <c r="X94" s="104"/>
      <c r="Y94" s="45">
        <f>ROUND((Y88+Y90)*X94,0)</f>
        <v>0</v>
      </c>
    </row>
    <row r="95" spans="3:36" x14ac:dyDescent="0.2">
      <c r="V95" s="48"/>
    </row>
    <row r="96" spans="3:36" x14ac:dyDescent="0.2">
      <c r="V96" s="45" t="s">
        <v>90</v>
      </c>
      <c r="Y96" s="49"/>
    </row>
    <row r="97" spans="3:25" x14ac:dyDescent="0.2">
      <c r="V97" s="67"/>
    </row>
    <row r="98" spans="3:25" x14ac:dyDescent="0.2">
      <c r="V98" s="45" t="s">
        <v>35</v>
      </c>
      <c r="Y98" s="49">
        <f>Y88+Y90+Y92+Y94+Y96</f>
        <v>0</v>
      </c>
    </row>
    <row r="99" spans="3:25" x14ac:dyDescent="0.2">
      <c r="V99" s="67"/>
    </row>
    <row r="100" spans="3:25" x14ac:dyDescent="0.2">
      <c r="V100" s="48"/>
    </row>
    <row r="101" spans="3:25" x14ac:dyDescent="0.2">
      <c r="V101" s="67"/>
    </row>
    <row r="106" spans="3:25" x14ac:dyDescent="0.2">
      <c r="C106" s="2" t="s">
        <v>42</v>
      </c>
      <c r="J106" s="134"/>
    </row>
    <row r="107" spans="3:25" x14ac:dyDescent="0.2">
      <c r="C107" s="2" t="s">
        <v>27</v>
      </c>
      <c r="J107" s="135"/>
    </row>
    <row r="108" spans="3:25" x14ac:dyDescent="0.2">
      <c r="C108" s="2" t="s">
        <v>28</v>
      </c>
      <c r="J108" s="134">
        <f>SUM(J106:J107)</f>
        <v>0</v>
      </c>
    </row>
    <row r="111" spans="3:25" x14ac:dyDescent="0.2">
      <c r="C111" s="2" t="s">
        <v>24</v>
      </c>
      <c r="J111" s="134"/>
    </row>
    <row r="112" spans="3:25" x14ac:dyDescent="0.2">
      <c r="C112" s="2" t="s">
        <v>43</v>
      </c>
      <c r="J112" s="134"/>
    </row>
    <row r="113" spans="3:10" x14ac:dyDescent="0.2">
      <c r="C113" s="2" t="s">
        <v>29</v>
      </c>
      <c r="J113" s="135">
        <f>J108</f>
        <v>0</v>
      </c>
    </row>
    <row r="114" spans="3:10" x14ac:dyDescent="0.2">
      <c r="C114" s="2" t="s">
        <v>30</v>
      </c>
      <c r="J114" s="134">
        <f>J111-J112-J113</f>
        <v>0</v>
      </c>
    </row>
  </sheetData>
  <printOptions gridLines="1"/>
  <pageMargins left="0.23" right="0.17" top="0.75" bottom="0.5" header="0.32" footer="0.25"/>
  <pageSetup paperSize="17" scale="69" fitToHeight="0" orientation="landscape" r:id="rId1"/>
  <headerFooter alignWithMargins="0">
    <oddHeader>&amp;L&amp;G
NAME:&amp;C
ESTIMATE NO.&amp;R
REV NO.___ 
ESTIMATE DATE:</oddHeader>
    <oddFooter>&amp;L
&amp;Z&amp;F&amp;C&amp;P of &amp;N &amp;R
Revised: 5/24/18
Reviewed: 9/10/20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tabColor theme="9" tint="0.59999389629810485"/>
    <pageSetUpPr fitToPage="1"/>
  </sheetPr>
  <dimension ref="A1:AJ99"/>
  <sheetViews>
    <sheetView zoomScaleNormal="100" workbookViewId="0">
      <pane ySplit="3" topLeftCell="A4" activePane="bottomLeft" state="frozen"/>
      <selection activeCell="J16" sqref="J16"/>
      <selection pane="bottomLeft" activeCell="K13" sqref="K13"/>
    </sheetView>
  </sheetViews>
  <sheetFormatPr defaultColWidth="9.140625" defaultRowHeight="12.75" x14ac:dyDescent="0.2"/>
  <cols>
    <col min="1" max="1" width="8.5703125" style="55" customWidth="1"/>
    <col min="2" max="2" width="9.28515625" style="55" customWidth="1"/>
    <col min="3" max="3" width="53.5703125" style="67" customWidth="1"/>
    <col min="4" max="4" width="11.7109375" style="86" customWidth="1"/>
    <col min="5" max="5" width="11.28515625" style="86" customWidth="1"/>
    <col min="6" max="6" width="10.5703125" style="86" customWidth="1"/>
    <col min="7" max="7" width="11.42578125" style="86" customWidth="1"/>
    <col min="8" max="8" width="8.7109375" style="136" customWidth="1"/>
    <col min="9" max="9" width="9.7109375" style="86" customWidth="1"/>
    <col min="10" max="10" width="11.28515625" style="85" customWidth="1"/>
    <col min="11" max="11" width="6.85546875" style="56" customWidth="1"/>
    <col min="12" max="12" width="11.7109375" style="46" customWidth="1"/>
    <col min="13" max="13" width="11.85546875" style="47" customWidth="1"/>
    <col min="14" max="14" width="2.28515625" style="58" customWidth="1"/>
    <col min="15" max="15" width="13.140625" style="45" customWidth="1"/>
    <col min="16" max="16" width="2.28515625" style="58" customWidth="1"/>
    <col min="17" max="17" width="12.42578125" style="92" customWidth="1"/>
    <col min="18" max="18" width="13.5703125" style="45" customWidth="1"/>
    <col min="19" max="19" width="2.28515625" style="60" customWidth="1"/>
    <col min="20" max="20" width="14.5703125" style="45" customWidth="1"/>
    <col min="21" max="21" width="10.42578125" style="53" customWidth="1"/>
    <col min="22" max="22" width="9.5703125" style="45" customWidth="1"/>
    <col min="23" max="23" width="2.28515625" style="60" customWidth="1"/>
    <col min="24" max="24" width="7.42578125" style="86" customWidth="1"/>
    <col min="25" max="25" width="16.42578125" style="45" customWidth="1"/>
    <col min="26" max="26" width="6.85546875" style="87" customWidth="1"/>
    <col min="27" max="27" width="2.28515625" style="62" customWidth="1"/>
    <col min="28" max="28" width="16.28515625" style="105" hidden="1" customWidth="1"/>
    <col min="29" max="29" width="14.5703125" style="105" hidden="1" customWidth="1"/>
    <col min="30" max="30" width="14.5703125" style="67" hidden="1" customWidth="1"/>
    <col min="31" max="31" width="12.5703125" style="92" hidden="1" customWidth="1"/>
    <col min="32" max="32" width="14.5703125" style="67" hidden="1" customWidth="1"/>
    <col min="33" max="33" width="14.42578125" style="90" hidden="1" customWidth="1"/>
    <col min="34" max="34" width="14.42578125" style="45" hidden="1" customWidth="1"/>
    <col min="35" max="35" width="16" style="90" hidden="1" customWidth="1"/>
    <col min="36" max="36" width="14.42578125" style="45" hidden="1" customWidth="1"/>
    <col min="37" max="16384" width="9.140625" style="67"/>
  </cols>
  <sheetData>
    <row r="1" spans="1:36" x14ac:dyDescent="0.2">
      <c r="D1" s="101"/>
      <c r="E1" s="101"/>
      <c r="F1" s="101"/>
      <c r="Y1" s="87" t="s">
        <v>31</v>
      </c>
      <c r="Z1" s="87" t="s">
        <v>38</v>
      </c>
    </row>
    <row r="2" spans="1:36" x14ac:dyDescent="0.2">
      <c r="L2" s="43"/>
      <c r="O2" s="106">
        <v>75</v>
      </c>
      <c r="Q2" s="85"/>
      <c r="U2" s="90"/>
      <c r="X2" s="86" t="s">
        <v>41</v>
      </c>
      <c r="Y2" s="107">
        <f>$J99</f>
        <v>0</v>
      </c>
      <c r="Z2" s="87" t="s">
        <v>39</v>
      </c>
      <c r="AB2" s="107">
        <f>$J93</f>
        <v>0</v>
      </c>
    </row>
    <row r="3" spans="1:36" ht="26.25" thickBot="1" x14ac:dyDescent="0.25">
      <c r="A3" s="108" t="s">
        <v>158</v>
      </c>
      <c r="B3" s="108" t="s">
        <v>159</v>
      </c>
      <c r="C3" s="109" t="s">
        <v>4</v>
      </c>
      <c r="D3" s="137" t="s">
        <v>152</v>
      </c>
      <c r="E3" s="109" t="s">
        <v>153</v>
      </c>
      <c r="F3" s="109" t="s">
        <v>154</v>
      </c>
      <c r="G3" s="109" t="s">
        <v>155</v>
      </c>
      <c r="H3" s="138" t="s">
        <v>156</v>
      </c>
      <c r="I3" s="109" t="s">
        <v>157</v>
      </c>
      <c r="J3" s="110" t="s">
        <v>5</v>
      </c>
      <c r="K3" s="109" t="s">
        <v>0</v>
      </c>
      <c r="L3" s="111" t="s">
        <v>6</v>
      </c>
      <c r="M3" s="112" t="s">
        <v>7</v>
      </c>
      <c r="N3" s="59"/>
      <c r="O3" s="113" t="s">
        <v>21</v>
      </c>
      <c r="P3" s="59"/>
      <c r="Q3" s="110" t="s">
        <v>8</v>
      </c>
      <c r="R3" s="113" t="s">
        <v>9</v>
      </c>
      <c r="S3" s="61"/>
      <c r="T3" s="113" t="s">
        <v>10</v>
      </c>
      <c r="U3" s="68" t="s">
        <v>160</v>
      </c>
      <c r="V3" s="113" t="s">
        <v>161</v>
      </c>
      <c r="W3" s="61"/>
      <c r="X3" s="114" t="s">
        <v>37</v>
      </c>
      <c r="Y3" s="113" t="s">
        <v>23</v>
      </c>
      <c r="Z3" s="113" t="s">
        <v>40</v>
      </c>
      <c r="AA3" s="63"/>
      <c r="AB3" s="113" t="s">
        <v>22</v>
      </c>
      <c r="AC3" s="30" t="s">
        <v>24</v>
      </c>
      <c r="AD3" s="82" t="s">
        <v>25</v>
      </c>
      <c r="AE3" s="115" t="s">
        <v>26</v>
      </c>
      <c r="AF3" s="82" t="s">
        <v>83</v>
      </c>
      <c r="AG3" s="116" t="s">
        <v>12</v>
      </c>
      <c r="AH3" s="117" t="s">
        <v>13</v>
      </c>
      <c r="AI3" s="116" t="s">
        <v>14</v>
      </c>
      <c r="AJ3" s="117" t="s">
        <v>15</v>
      </c>
    </row>
    <row r="4" spans="1:36" ht="13.5" thickTop="1" x14ac:dyDescent="0.2">
      <c r="M4" s="57" t="s">
        <v>32</v>
      </c>
      <c r="N4" s="118" t="str">
        <f t="shared" ref="N4:N62" si="0">IF(L4&gt;0,IF(ROUND(J4*L4,0)&lt;&gt;M4,"E",""),"")</f>
        <v/>
      </c>
      <c r="O4" s="57" t="s">
        <v>32</v>
      </c>
      <c r="P4" s="118" t="str">
        <f t="shared" ref="P4:P62" si="1">IF(ROUND(M4*O$2,0)&lt;&gt;O4,"E","")</f>
        <v/>
      </c>
      <c r="R4" s="57" t="s">
        <v>32</v>
      </c>
      <c r="S4" s="119" t="str">
        <f t="shared" ref="S4:S9" si="2">IF(Q4&gt;0,IF(ROUND(J4*Q4,0)&lt;&gt;R4,"E",""),"")</f>
        <v/>
      </c>
      <c r="V4" s="57" t="s">
        <v>32</v>
      </c>
      <c r="W4" s="119" t="str">
        <f t="shared" ref="W4:W62" si="3">IF(U4&gt;0,IF(ROUND(J4*U4,0)&lt;&gt;V4,"E",""),"")</f>
        <v/>
      </c>
      <c r="Y4" s="57" t="s">
        <v>32</v>
      </c>
      <c r="AA4" s="120" t="str">
        <f t="shared" ref="AA4:AA62" si="4">IF(ROUND(O4+R4+T4+V4,2)&lt;&gt;Y4,"E","")</f>
        <v/>
      </c>
      <c r="AB4" s="45">
        <f t="shared" ref="AB4:AB62" si="5">IF($Y$2&gt;0,((Y4/$Y$2)*$AB$2),0)</f>
        <v>0</v>
      </c>
      <c r="AC4" s="45">
        <f t="shared" ref="AC4:AC62" si="6">Y4+AB4</f>
        <v>0</v>
      </c>
      <c r="AD4" s="85">
        <f t="shared" ref="AD4:AD62" si="7">J4</f>
        <v>0</v>
      </c>
      <c r="AE4" s="85">
        <f t="shared" ref="AE4:AE62" si="8">IF(AD4&gt;0,AC4/AD4,0)</f>
        <v>0</v>
      </c>
      <c r="AF4" s="48"/>
      <c r="AH4" s="45">
        <f t="shared" ref="AH4:AH62" si="9">ROUND(J4*AG4,0)</f>
        <v>0</v>
      </c>
      <c r="AJ4" s="45">
        <f t="shared" ref="AJ4:AJ62" si="10">ROUND(AH4*AI4*0.01,0)</f>
        <v>0</v>
      </c>
    </row>
    <row r="5" spans="1:36" x14ac:dyDescent="0.2">
      <c r="M5" s="57" t="s">
        <v>32</v>
      </c>
      <c r="N5" s="118" t="str">
        <f t="shared" si="0"/>
        <v/>
      </c>
      <c r="O5" s="57" t="s">
        <v>32</v>
      </c>
      <c r="P5" s="118" t="str">
        <f t="shared" si="1"/>
        <v/>
      </c>
      <c r="R5" s="57" t="s">
        <v>32</v>
      </c>
      <c r="S5" s="119" t="str">
        <f t="shared" si="2"/>
        <v/>
      </c>
      <c r="V5" s="57" t="s">
        <v>32</v>
      </c>
      <c r="W5" s="119" t="str">
        <f t="shared" si="3"/>
        <v/>
      </c>
      <c r="Y5" s="57" t="s">
        <v>32</v>
      </c>
      <c r="AA5" s="120" t="str">
        <f t="shared" si="4"/>
        <v/>
      </c>
      <c r="AB5" s="45">
        <f t="shared" si="5"/>
        <v>0</v>
      </c>
      <c r="AC5" s="45">
        <f t="shared" si="6"/>
        <v>0</v>
      </c>
      <c r="AD5" s="85">
        <f t="shared" si="7"/>
        <v>0</v>
      </c>
      <c r="AE5" s="85">
        <f t="shared" si="8"/>
        <v>0</v>
      </c>
      <c r="AF5" s="48"/>
      <c r="AH5" s="45">
        <f t="shared" si="9"/>
        <v>0</v>
      </c>
      <c r="AJ5" s="45">
        <f t="shared" si="10"/>
        <v>0</v>
      </c>
    </row>
    <row r="6" spans="1:36" s="156" customFormat="1" ht="15" x14ac:dyDescent="0.25">
      <c r="A6" s="157"/>
      <c r="B6" s="157"/>
      <c r="C6" s="222" t="s">
        <v>615</v>
      </c>
      <c r="D6" s="193"/>
      <c r="E6" s="220"/>
      <c r="F6" s="193"/>
      <c r="G6" s="193"/>
      <c r="H6" s="221"/>
      <c r="I6" s="193"/>
      <c r="J6" s="170"/>
      <c r="K6" s="163"/>
      <c r="L6" s="164"/>
      <c r="M6" s="162"/>
      <c r="N6" s="165"/>
      <c r="O6" s="162"/>
      <c r="P6" s="165"/>
      <c r="Q6" s="166"/>
      <c r="R6" s="162"/>
      <c r="S6" s="167"/>
      <c r="T6" s="162"/>
      <c r="U6" s="168"/>
      <c r="V6" s="162"/>
      <c r="W6" s="167"/>
      <c r="X6" s="160"/>
      <c r="Y6" s="162"/>
      <c r="Z6" s="159"/>
      <c r="AA6" s="169"/>
      <c r="AB6" s="162"/>
      <c r="AC6" s="162"/>
      <c r="AD6" s="170"/>
      <c r="AE6" s="170"/>
      <c r="AF6" s="171"/>
      <c r="AG6" s="172"/>
      <c r="AH6" s="162"/>
      <c r="AI6" s="172"/>
      <c r="AJ6" s="162"/>
    </row>
    <row r="7" spans="1:36" x14ac:dyDescent="0.2">
      <c r="C7" s="151" t="s">
        <v>595</v>
      </c>
      <c r="E7" s="141"/>
      <c r="F7" s="139"/>
      <c r="I7" s="139"/>
      <c r="J7" s="85">
        <v>15</v>
      </c>
      <c r="L7" s="46">
        <v>0.4</v>
      </c>
      <c r="M7" s="45">
        <f t="shared" ref="M7:M62" si="11">ROUND(J7*L7,0)</f>
        <v>6</v>
      </c>
      <c r="N7" s="58" t="str">
        <f t="shared" si="0"/>
        <v/>
      </c>
      <c r="O7" s="45">
        <f t="shared" ref="O7:O62" si="12">ROUND($O$2*M7,0)</f>
        <v>450</v>
      </c>
      <c r="P7" s="58" t="str">
        <f t="shared" si="1"/>
        <v/>
      </c>
      <c r="Q7" s="92">
        <v>50</v>
      </c>
      <c r="R7" s="45">
        <f t="shared" ref="R7:R62" si="13">ROUND(J7*Q7,0)</f>
        <v>750</v>
      </c>
      <c r="S7" s="60" t="str">
        <f t="shared" si="2"/>
        <v/>
      </c>
      <c r="V7" s="45">
        <f t="shared" ref="V7:V62" si="14">ROUND(J7*U7,0)</f>
        <v>0</v>
      </c>
      <c r="W7" s="60" t="str">
        <f t="shared" si="3"/>
        <v/>
      </c>
      <c r="Y7" s="45">
        <f t="shared" ref="Y7:Y62" si="15">ROUND(SUM(O7+R7+T7+V7,0),2)</f>
        <v>1200</v>
      </c>
      <c r="AA7" s="64" t="str">
        <f t="shared" si="4"/>
        <v/>
      </c>
      <c r="AB7" s="45">
        <f t="shared" si="5"/>
        <v>0</v>
      </c>
      <c r="AC7" s="45">
        <f t="shared" si="6"/>
        <v>1200</v>
      </c>
      <c r="AD7" s="85">
        <f t="shared" si="7"/>
        <v>15</v>
      </c>
      <c r="AE7" s="85">
        <f t="shared" si="8"/>
        <v>80</v>
      </c>
      <c r="AF7" s="48"/>
      <c r="AH7" s="45">
        <f t="shared" si="9"/>
        <v>0</v>
      </c>
      <c r="AJ7" s="45">
        <f t="shared" si="10"/>
        <v>0</v>
      </c>
    </row>
    <row r="8" spans="1:36" x14ac:dyDescent="0.2">
      <c r="C8" s="151" t="s">
        <v>596</v>
      </c>
      <c r="F8" s="139"/>
      <c r="I8" s="139"/>
      <c r="J8" s="85">
        <v>93</v>
      </c>
      <c r="L8" s="46">
        <v>0.4</v>
      </c>
      <c r="M8" s="45">
        <f t="shared" si="11"/>
        <v>37</v>
      </c>
      <c r="N8" s="58" t="str">
        <f t="shared" si="0"/>
        <v/>
      </c>
      <c r="O8" s="45">
        <f t="shared" si="12"/>
        <v>2775</v>
      </c>
      <c r="P8" s="58" t="str">
        <f t="shared" si="1"/>
        <v/>
      </c>
      <c r="Q8" s="92">
        <v>40</v>
      </c>
      <c r="R8" s="45">
        <f t="shared" si="13"/>
        <v>3720</v>
      </c>
      <c r="S8" s="60" t="str">
        <f t="shared" si="2"/>
        <v/>
      </c>
      <c r="V8" s="45">
        <f t="shared" si="14"/>
        <v>0</v>
      </c>
      <c r="W8" s="60" t="str">
        <f t="shared" si="3"/>
        <v/>
      </c>
      <c r="Y8" s="45">
        <f t="shared" si="15"/>
        <v>6495</v>
      </c>
      <c r="AA8" s="64" t="str">
        <f t="shared" si="4"/>
        <v/>
      </c>
      <c r="AB8" s="45">
        <f t="shared" si="5"/>
        <v>0</v>
      </c>
      <c r="AC8" s="45">
        <f t="shared" si="6"/>
        <v>6495</v>
      </c>
      <c r="AD8" s="85">
        <f t="shared" si="7"/>
        <v>93</v>
      </c>
      <c r="AE8" s="85">
        <f t="shared" si="8"/>
        <v>69.838709677419359</v>
      </c>
      <c r="AF8" s="48"/>
      <c r="AH8" s="45">
        <f t="shared" si="9"/>
        <v>0</v>
      </c>
      <c r="AJ8" s="45">
        <f t="shared" si="10"/>
        <v>0</v>
      </c>
    </row>
    <row r="9" spans="1:36" x14ac:dyDescent="0.2">
      <c r="C9" s="151" t="s">
        <v>597</v>
      </c>
      <c r="F9" s="139"/>
      <c r="I9" s="139"/>
      <c r="J9" s="85">
        <v>93</v>
      </c>
      <c r="L9" s="46">
        <v>0.4</v>
      </c>
      <c r="M9" s="45">
        <f t="shared" si="11"/>
        <v>37</v>
      </c>
      <c r="N9" s="58" t="str">
        <f t="shared" si="0"/>
        <v/>
      </c>
      <c r="O9" s="45">
        <f t="shared" si="12"/>
        <v>2775</v>
      </c>
      <c r="P9" s="58" t="str">
        <f t="shared" si="1"/>
        <v/>
      </c>
      <c r="Q9" s="92">
        <v>40</v>
      </c>
      <c r="R9" s="45">
        <f t="shared" si="13"/>
        <v>3720</v>
      </c>
      <c r="S9" s="60" t="str">
        <f t="shared" si="2"/>
        <v/>
      </c>
      <c r="V9" s="45">
        <f t="shared" si="14"/>
        <v>0</v>
      </c>
      <c r="W9" s="60" t="str">
        <f t="shared" si="3"/>
        <v/>
      </c>
      <c r="Y9" s="45">
        <f t="shared" si="15"/>
        <v>6495</v>
      </c>
      <c r="AA9" s="64" t="str">
        <f t="shared" si="4"/>
        <v/>
      </c>
      <c r="AB9" s="45">
        <f t="shared" si="5"/>
        <v>0</v>
      </c>
      <c r="AC9" s="45">
        <f t="shared" si="6"/>
        <v>6495</v>
      </c>
      <c r="AD9" s="85">
        <f t="shared" si="7"/>
        <v>93</v>
      </c>
      <c r="AE9" s="85">
        <f t="shared" si="8"/>
        <v>69.838709677419359</v>
      </c>
      <c r="AF9" s="48"/>
      <c r="AH9" s="45">
        <f t="shared" si="9"/>
        <v>0</v>
      </c>
      <c r="AJ9" s="45">
        <f t="shared" si="10"/>
        <v>0</v>
      </c>
    </row>
    <row r="10" spans="1:36" x14ac:dyDescent="0.2">
      <c r="C10" s="151" t="s">
        <v>598</v>
      </c>
      <c r="F10" s="139"/>
      <c r="I10" s="139"/>
      <c r="J10" s="85">
        <v>93</v>
      </c>
      <c r="L10" s="46">
        <v>0.4</v>
      </c>
      <c r="M10" s="45">
        <f t="shared" si="11"/>
        <v>37</v>
      </c>
      <c r="N10" s="58" t="str">
        <f t="shared" si="0"/>
        <v/>
      </c>
      <c r="O10" s="45">
        <f t="shared" si="12"/>
        <v>2775</v>
      </c>
      <c r="Q10" s="92">
        <v>40</v>
      </c>
      <c r="R10" s="45">
        <f t="shared" si="13"/>
        <v>3720</v>
      </c>
      <c r="V10" s="45">
        <f t="shared" si="14"/>
        <v>0</v>
      </c>
      <c r="W10" s="60" t="str">
        <f t="shared" si="3"/>
        <v/>
      </c>
      <c r="Y10" s="45">
        <f t="shared" si="15"/>
        <v>6495</v>
      </c>
      <c r="AA10" s="64" t="str">
        <f t="shared" si="4"/>
        <v/>
      </c>
      <c r="AB10" s="45">
        <f t="shared" si="5"/>
        <v>0</v>
      </c>
      <c r="AC10" s="45">
        <f t="shared" si="6"/>
        <v>6495</v>
      </c>
      <c r="AD10" s="85">
        <f t="shared" si="7"/>
        <v>93</v>
      </c>
      <c r="AE10" s="85">
        <f t="shared" si="8"/>
        <v>69.838709677419359</v>
      </c>
      <c r="AF10" s="48"/>
      <c r="AH10" s="45">
        <f t="shared" si="9"/>
        <v>0</v>
      </c>
      <c r="AJ10" s="45">
        <f t="shared" si="10"/>
        <v>0</v>
      </c>
    </row>
    <row r="11" spans="1:36" x14ac:dyDescent="0.2">
      <c r="C11" s="151" t="s">
        <v>599</v>
      </c>
      <c r="F11" s="139"/>
      <c r="I11" s="139"/>
      <c r="J11" s="85">
        <v>93</v>
      </c>
      <c r="L11" s="46">
        <v>0.4</v>
      </c>
      <c r="M11" s="45">
        <f t="shared" si="11"/>
        <v>37</v>
      </c>
      <c r="N11" s="58" t="str">
        <f t="shared" si="0"/>
        <v/>
      </c>
      <c r="O11" s="45">
        <f t="shared" si="12"/>
        <v>2775</v>
      </c>
      <c r="P11" s="58" t="str">
        <f t="shared" ref="P11" si="16">IF(ROUND(M11*O$2,0)&lt;&gt;O11,"E","")</f>
        <v/>
      </c>
      <c r="Q11" s="92">
        <v>25</v>
      </c>
      <c r="R11" s="45">
        <f t="shared" si="13"/>
        <v>2325</v>
      </c>
      <c r="S11" s="60" t="str">
        <f t="shared" ref="S11:S34" si="17">IF(Q11&gt;0,IF(ROUND(J11*Q11,0)&lt;&gt;R11,"E",""),"")</f>
        <v/>
      </c>
      <c r="V11" s="45">
        <f t="shared" si="14"/>
        <v>0</v>
      </c>
      <c r="W11" s="60" t="str">
        <f t="shared" si="3"/>
        <v/>
      </c>
      <c r="Y11" s="45">
        <f t="shared" si="15"/>
        <v>5100</v>
      </c>
      <c r="AA11" s="64" t="str">
        <f t="shared" si="4"/>
        <v/>
      </c>
      <c r="AB11" s="45">
        <f t="shared" si="5"/>
        <v>0</v>
      </c>
      <c r="AC11" s="45">
        <f t="shared" si="6"/>
        <v>5100</v>
      </c>
      <c r="AD11" s="85">
        <f t="shared" si="7"/>
        <v>93</v>
      </c>
      <c r="AE11" s="85">
        <f t="shared" si="8"/>
        <v>54.838709677419352</v>
      </c>
      <c r="AF11" s="48"/>
      <c r="AH11" s="45">
        <f t="shared" si="9"/>
        <v>0</v>
      </c>
      <c r="AJ11" s="45">
        <f t="shared" si="10"/>
        <v>0</v>
      </c>
    </row>
    <row r="12" spans="1:36" x14ac:dyDescent="0.2">
      <c r="C12" s="151" t="s">
        <v>600</v>
      </c>
      <c r="F12" s="139"/>
      <c r="I12" s="139"/>
      <c r="J12" s="85">
        <v>93</v>
      </c>
      <c r="L12" s="46">
        <v>1</v>
      </c>
      <c r="M12" s="45">
        <f t="shared" si="11"/>
        <v>93</v>
      </c>
      <c r="N12" s="58" t="str">
        <f t="shared" si="0"/>
        <v/>
      </c>
      <c r="O12" s="45">
        <f t="shared" si="12"/>
        <v>6975</v>
      </c>
      <c r="P12" s="58" t="str">
        <f>IF(ROUND(M12*O$2,0)&lt;&gt;O12,"E","")</f>
        <v/>
      </c>
      <c r="Q12" s="92">
        <v>100</v>
      </c>
      <c r="R12" s="45">
        <f t="shared" si="13"/>
        <v>9300</v>
      </c>
      <c r="S12" s="60" t="str">
        <f t="shared" si="17"/>
        <v/>
      </c>
      <c r="V12" s="45">
        <f t="shared" si="14"/>
        <v>0</v>
      </c>
      <c r="W12" s="60" t="str">
        <f t="shared" si="3"/>
        <v/>
      </c>
      <c r="Y12" s="45">
        <f t="shared" si="15"/>
        <v>16275</v>
      </c>
      <c r="AA12" s="64" t="str">
        <f t="shared" si="4"/>
        <v/>
      </c>
      <c r="AB12" s="45">
        <f t="shared" si="5"/>
        <v>0</v>
      </c>
      <c r="AC12" s="45">
        <f t="shared" si="6"/>
        <v>16275</v>
      </c>
      <c r="AD12" s="85">
        <f t="shared" si="7"/>
        <v>93</v>
      </c>
      <c r="AE12" s="85">
        <f t="shared" si="8"/>
        <v>175</v>
      </c>
      <c r="AF12" s="48"/>
      <c r="AH12" s="45">
        <f t="shared" si="9"/>
        <v>0</v>
      </c>
      <c r="AJ12" s="45">
        <f t="shared" si="10"/>
        <v>0</v>
      </c>
    </row>
    <row r="13" spans="1:36" x14ac:dyDescent="0.2">
      <c r="C13" s="151" t="s">
        <v>601</v>
      </c>
      <c r="F13" s="139"/>
      <c r="I13" s="139"/>
      <c r="J13" s="85">
        <v>93</v>
      </c>
      <c r="L13" s="46">
        <v>0.4</v>
      </c>
      <c r="M13" s="45">
        <f t="shared" si="11"/>
        <v>37</v>
      </c>
      <c r="N13" s="58" t="str">
        <f t="shared" si="0"/>
        <v/>
      </c>
      <c r="O13" s="45">
        <f t="shared" si="12"/>
        <v>2775</v>
      </c>
      <c r="P13" s="58" t="str">
        <f>IF(ROUND(M13*O$2,0)&lt;&gt;O13,"E","")</f>
        <v/>
      </c>
      <c r="Q13" s="92">
        <v>70</v>
      </c>
      <c r="R13" s="45">
        <f t="shared" si="13"/>
        <v>6510</v>
      </c>
      <c r="S13" s="60" t="str">
        <f t="shared" si="17"/>
        <v/>
      </c>
      <c r="V13" s="45">
        <f t="shared" si="14"/>
        <v>0</v>
      </c>
      <c r="W13" s="60" t="str">
        <f t="shared" si="3"/>
        <v/>
      </c>
      <c r="Y13" s="45">
        <f t="shared" si="15"/>
        <v>9285</v>
      </c>
      <c r="AA13" s="64" t="str">
        <f t="shared" si="4"/>
        <v/>
      </c>
      <c r="AB13" s="45">
        <f t="shared" si="5"/>
        <v>0</v>
      </c>
      <c r="AC13" s="45">
        <f t="shared" si="6"/>
        <v>9285</v>
      </c>
      <c r="AD13" s="85">
        <f t="shared" si="7"/>
        <v>93</v>
      </c>
      <c r="AE13" s="85">
        <f t="shared" si="8"/>
        <v>99.838709677419359</v>
      </c>
      <c r="AF13" s="48"/>
      <c r="AH13" s="45">
        <f t="shared" si="9"/>
        <v>0</v>
      </c>
      <c r="AJ13" s="45">
        <f t="shared" si="10"/>
        <v>0</v>
      </c>
    </row>
    <row r="14" spans="1:36" x14ac:dyDescent="0.2">
      <c r="C14" s="151" t="s">
        <v>602</v>
      </c>
      <c r="F14" s="139"/>
      <c r="I14" s="139"/>
      <c r="J14" s="85">
        <v>1</v>
      </c>
      <c r="L14" s="46">
        <v>8</v>
      </c>
      <c r="M14" s="45">
        <f t="shared" si="11"/>
        <v>8</v>
      </c>
      <c r="N14" s="58" t="str">
        <f t="shared" si="0"/>
        <v/>
      </c>
      <c r="O14" s="45">
        <f t="shared" si="12"/>
        <v>600</v>
      </c>
      <c r="P14" s="58" t="str">
        <f t="shared" ref="P14:P22" si="18">IF(ROUND(M14*O$2,0)&lt;&gt;O14,"E","")</f>
        <v/>
      </c>
      <c r="Q14" s="92">
        <v>800</v>
      </c>
      <c r="R14" s="45">
        <f t="shared" si="13"/>
        <v>800</v>
      </c>
      <c r="S14" s="60" t="str">
        <f t="shared" si="17"/>
        <v/>
      </c>
      <c r="V14" s="45">
        <f t="shared" si="14"/>
        <v>0</v>
      </c>
      <c r="W14" s="60" t="str">
        <f t="shared" si="3"/>
        <v/>
      </c>
      <c r="Y14" s="45">
        <f t="shared" si="15"/>
        <v>1400</v>
      </c>
      <c r="AA14" s="64" t="str">
        <f t="shared" si="4"/>
        <v/>
      </c>
      <c r="AB14" s="45">
        <f t="shared" si="5"/>
        <v>0</v>
      </c>
      <c r="AC14" s="45">
        <f t="shared" si="6"/>
        <v>1400</v>
      </c>
      <c r="AD14" s="85">
        <f t="shared" si="7"/>
        <v>1</v>
      </c>
      <c r="AE14" s="85">
        <f t="shared" si="8"/>
        <v>1400</v>
      </c>
      <c r="AF14" s="48"/>
      <c r="AH14" s="45">
        <f t="shared" si="9"/>
        <v>0</v>
      </c>
      <c r="AJ14" s="45">
        <f t="shared" si="10"/>
        <v>0</v>
      </c>
    </row>
    <row r="15" spans="1:36" x14ac:dyDescent="0.2">
      <c r="C15" s="121"/>
      <c r="F15" s="139"/>
      <c r="I15" s="139"/>
      <c r="J15" s="85">
        <f t="shared" ref="J15:J62" si="19">ROUNDUP(I15*H15*G15*F15*E15*D15,0)</f>
        <v>0</v>
      </c>
      <c r="M15" s="45">
        <f t="shared" si="11"/>
        <v>0</v>
      </c>
      <c r="N15" s="58" t="str">
        <f t="shared" si="0"/>
        <v/>
      </c>
      <c r="O15" s="45">
        <f t="shared" si="12"/>
        <v>0</v>
      </c>
      <c r="P15" s="58" t="str">
        <f t="shared" si="18"/>
        <v/>
      </c>
      <c r="R15" s="45">
        <f t="shared" si="13"/>
        <v>0</v>
      </c>
      <c r="S15" s="60" t="str">
        <f t="shared" si="17"/>
        <v/>
      </c>
      <c r="V15" s="45">
        <f t="shared" si="14"/>
        <v>0</v>
      </c>
      <c r="W15" s="60" t="str">
        <f t="shared" si="3"/>
        <v/>
      </c>
      <c r="Y15" s="45">
        <f t="shared" si="15"/>
        <v>0</v>
      </c>
      <c r="AA15" s="64" t="str">
        <f t="shared" si="4"/>
        <v/>
      </c>
      <c r="AB15" s="45">
        <f t="shared" si="5"/>
        <v>0</v>
      </c>
      <c r="AC15" s="45">
        <f t="shared" si="6"/>
        <v>0</v>
      </c>
      <c r="AD15" s="85">
        <f t="shared" si="7"/>
        <v>0</v>
      </c>
      <c r="AE15" s="85">
        <f t="shared" si="8"/>
        <v>0</v>
      </c>
      <c r="AF15" s="48"/>
      <c r="AH15" s="45">
        <f t="shared" si="9"/>
        <v>0</v>
      </c>
      <c r="AJ15" s="45">
        <f t="shared" si="10"/>
        <v>0</v>
      </c>
    </row>
    <row r="16" spans="1:36" s="103" customFormat="1" x14ac:dyDescent="0.2">
      <c r="A16" s="94"/>
      <c r="B16" s="94"/>
      <c r="C16" s="223"/>
      <c r="D16" s="101"/>
      <c r="E16" s="101"/>
      <c r="F16" s="145"/>
      <c r="G16" s="101"/>
      <c r="H16" s="224"/>
      <c r="I16" s="145"/>
      <c r="J16" s="96"/>
      <c r="K16" s="95"/>
      <c r="L16" s="227" t="s">
        <v>605</v>
      </c>
      <c r="M16" s="100">
        <f>SUM(M7:M15)</f>
        <v>292</v>
      </c>
      <c r="N16" s="58"/>
      <c r="O16" s="100">
        <f>SUM(O7:O15)</f>
        <v>21900</v>
      </c>
      <c r="P16" s="58" t="str">
        <f t="shared" si="18"/>
        <v/>
      </c>
      <c r="Q16" s="99">
        <f>SUM(Q7:Q15)</f>
        <v>1165</v>
      </c>
      <c r="R16" s="99">
        <f>SUM(R7:R15)</f>
        <v>30845</v>
      </c>
      <c r="S16" s="60"/>
      <c r="T16" s="100"/>
      <c r="U16" s="225"/>
      <c r="V16" s="100"/>
      <c r="W16" s="60"/>
      <c r="X16" s="101"/>
      <c r="Y16" s="99">
        <f>SUM(Y7:Y15)</f>
        <v>52745</v>
      </c>
      <c r="Z16" s="102"/>
      <c r="AA16" s="64"/>
      <c r="AB16" s="100"/>
      <c r="AC16" s="100"/>
      <c r="AD16" s="96"/>
      <c r="AE16" s="96"/>
      <c r="AF16" s="2"/>
      <c r="AG16" s="226"/>
      <c r="AH16" s="100"/>
      <c r="AI16" s="226"/>
      <c r="AJ16" s="100"/>
    </row>
    <row r="17" spans="1:36" s="103" customFormat="1" x14ac:dyDescent="0.2">
      <c r="A17" s="94"/>
      <c r="B17" s="94"/>
      <c r="C17" s="223"/>
      <c r="D17" s="101"/>
      <c r="E17" s="101"/>
      <c r="F17" s="145"/>
      <c r="G17" s="101"/>
      <c r="H17" s="224"/>
      <c r="I17" s="145"/>
      <c r="J17" s="96"/>
      <c r="K17" s="95"/>
      <c r="L17" s="227"/>
      <c r="M17" s="100"/>
      <c r="N17" s="123"/>
      <c r="O17" s="100"/>
      <c r="P17" s="123"/>
      <c r="Q17" s="99"/>
      <c r="R17" s="100"/>
      <c r="S17" s="102"/>
      <c r="T17" s="100"/>
      <c r="U17" s="225"/>
      <c r="V17" s="100"/>
      <c r="W17" s="60"/>
      <c r="X17" s="101"/>
      <c r="Y17" s="100"/>
      <c r="Z17" s="102"/>
      <c r="AA17" s="64"/>
      <c r="AB17" s="100"/>
      <c r="AC17" s="100"/>
      <c r="AD17" s="96"/>
      <c r="AE17" s="96"/>
      <c r="AF17" s="2"/>
      <c r="AG17" s="226"/>
      <c r="AH17" s="100"/>
      <c r="AI17" s="226"/>
      <c r="AJ17" s="100"/>
    </row>
    <row r="18" spans="1:36" x14ac:dyDescent="0.2">
      <c r="C18" s="121"/>
      <c r="F18" s="139"/>
      <c r="I18" s="139"/>
      <c r="M18" s="45"/>
      <c r="AA18" s="64"/>
      <c r="AB18" s="45"/>
      <c r="AC18" s="45"/>
      <c r="AD18" s="85"/>
      <c r="AE18" s="85"/>
      <c r="AF18" s="48"/>
    </row>
    <row r="19" spans="1:36" s="156" customFormat="1" ht="15" x14ac:dyDescent="0.25">
      <c r="A19" s="157"/>
      <c r="B19" s="157"/>
      <c r="C19" s="222" t="s">
        <v>616</v>
      </c>
      <c r="D19" s="193"/>
      <c r="E19" s="220"/>
      <c r="F19" s="193"/>
      <c r="G19" s="193"/>
      <c r="H19" s="221"/>
      <c r="I19" s="193"/>
      <c r="J19" s="170"/>
      <c r="K19" s="163"/>
      <c r="L19" s="164"/>
      <c r="M19" s="162"/>
      <c r="N19" s="165"/>
      <c r="O19" s="162"/>
      <c r="P19" s="165"/>
      <c r="Q19" s="166"/>
      <c r="R19" s="162"/>
      <c r="S19" s="167"/>
      <c r="T19" s="162"/>
      <c r="U19" s="168"/>
      <c r="V19" s="162"/>
      <c r="W19" s="167"/>
      <c r="X19" s="160"/>
      <c r="Y19" s="162"/>
      <c r="Z19" s="159"/>
      <c r="AA19" s="169"/>
      <c r="AB19" s="162"/>
      <c r="AC19" s="162"/>
      <c r="AD19" s="170"/>
      <c r="AE19" s="170"/>
      <c r="AF19" s="171"/>
      <c r="AG19" s="172"/>
      <c r="AH19" s="162"/>
      <c r="AI19" s="172"/>
      <c r="AJ19" s="162"/>
    </row>
    <row r="20" spans="1:36" x14ac:dyDescent="0.2">
      <c r="C20" s="121" t="s">
        <v>603</v>
      </c>
      <c r="J20" s="85">
        <v>4</v>
      </c>
      <c r="L20" s="46">
        <v>6</v>
      </c>
      <c r="M20" s="45">
        <f t="shared" si="11"/>
        <v>24</v>
      </c>
      <c r="N20" s="58" t="str">
        <f t="shared" si="0"/>
        <v/>
      </c>
      <c r="O20" s="45">
        <f t="shared" si="12"/>
        <v>1800</v>
      </c>
      <c r="P20" s="58" t="str">
        <f t="shared" si="18"/>
        <v/>
      </c>
      <c r="Q20" s="92">
        <v>800</v>
      </c>
      <c r="R20" s="45">
        <f t="shared" si="13"/>
        <v>3200</v>
      </c>
      <c r="S20" s="60" t="str">
        <f t="shared" si="17"/>
        <v/>
      </c>
      <c r="V20" s="45">
        <f t="shared" si="14"/>
        <v>0</v>
      </c>
      <c r="W20" s="60" t="str">
        <f t="shared" si="3"/>
        <v/>
      </c>
      <c r="Y20" s="45">
        <f t="shared" si="15"/>
        <v>5000</v>
      </c>
      <c r="AA20" s="64" t="str">
        <f t="shared" si="4"/>
        <v/>
      </c>
      <c r="AB20" s="45">
        <f t="shared" si="5"/>
        <v>0</v>
      </c>
      <c r="AC20" s="45">
        <f t="shared" si="6"/>
        <v>5000</v>
      </c>
      <c r="AD20" s="85">
        <f t="shared" si="7"/>
        <v>4</v>
      </c>
      <c r="AE20" s="85">
        <f t="shared" si="8"/>
        <v>1250</v>
      </c>
      <c r="AF20" s="48"/>
      <c r="AH20" s="45">
        <f t="shared" si="9"/>
        <v>0</v>
      </c>
      <c r="AJ20" s="45">
        <f t="shared" si="10"/>
        <v>0</v>
      </c>
    </row>
    <row r="21" spans="1:36" x14ac:dyDescent="0.2">
      <c r="C21" s="121" t="s">
        <v>604</v>
      </c>
      <c r="D21" s="87"/>
      <c r="J21" s="85">
        <v>2</v>
      </c>
      <c r="L21" s="46">
        <v>8</v>
      </c>
      <c r="M21" s="45">
        <f t="shared" si="11"/>
        <v>16</v>
      </c>
      <c r="N21" s="58" t="str">
        <f t="shared" si="0"/>
        <v/>
      </c>
      <c r="O21" s="45">
        <f t="shared" si="12"/>
        <v>1200</v>
      </c>
      <c r="P21" s="58" t="str">
        <f t="shared" si="18"/>
        <v/>
      </c>
      <c r="Q21" s="92">
        <v>900</v>
      </c>
      <c r="R21" s="45">
        <f t="shared" si="13"/>
        <v>1800</v>
      </c>
      <c r="S21" s="60" t="str">
        <f t="shared" si="17"/>
        <v/>
      </c>
      <c r="V21" s="45">
        <f t="shared" si="14"/>
        <v>0</v>
      </c>
      <c r="W21" s="60" t="str">
        <f t="shared" si="3"/>
        <v/>
      </c>
      <c r="Y21" s="45">
        <f t="shared" si="15"/>
        <v>3000</v>
      </c>
      <c r="AA21" s="64" t="str">
        <f t="shared" si="4"/>
        <v/>
      </c>
      <c r="AB21" s="45">
        <f t="shared" si="5"/>
        <v>0</v>
      </c>
      <c r="AC21" s="45">
        <f t="shared" si="6"/>
        <v>3000</v>
      </c>
      <c r="AD21" s="85">
        <f t="shared" si="7"/>
        <v>2</v>
      </c>
      <c r="AE21" s="85">
        <f t="shared" si="8"/>
        <v>1500</v>
      </c>
      <c r="AF21" s="48"/>
      <c r="AH21" s="45">
        <f t="shared" si="9"/>
        <v>0</v>
      </c>
      <c r="AJ21" s="45">
        <f t="shared" si="10"/>
        <v>0</v>
      </c>
    </row>
    <row r="22" spans="1:36" x14ac:dyDescent="0.2">
      <c r="C22" s="121"/>
      <c r="D22" s="87"/>
      <c r="J22" s="85">
        <f t="shared" si="19"/>
        <v>0</v>
      </c>
      <c r="M22" s="45">
        <f t="shared" si="11"/>
        <v>0</v>
      </c>
      <c r="N22" s="58" t="str">
        <f t="shared" si="0"/>
        <v/>
      </c>
      <c r="O22" s="45">
        <f t="shared" si="12"/>
        <v>0</v>
      </c>
      <c r="P22" s="58" t="str">
        <f t="shared" si="18"/>
        <v/>
      </c>
      <c r="R22" s="45">
        <f t="shared" si="13"/>
        <v>0</v>
      </c>
      <c r="S22" s="60" t="str">
        <f t="shared" si="17"/>
        <v/>
      </c>
      <c r="V22" s="45">
        <f t="shared" si="14"/>
        <v>0</v>
      </c>
      <c r="W22" s="60" t="str">
        <f t="shared" si="3"/>
        <v/>
      </c>
      <c r="Y22" s="45">
        <f t="shared" si="15"/>
        <v>0</v>
      </c>
      <c r="AA22" s="64" t="str">
        <f t="shared" si="4"/>
        <v/>
      </c>
      <c r="AB22" s="45">
        <f t="shared" si="5"/>
        <v>0</v>
      </c>
      <c r="AC22" s="45">
        <f t="shared" si="6"/>
        <v>0</v>
      </c>
      <c r="AD22" s="85">
        <f t="shared" si="7"/>
        <v>0</v>
      </c>
      <c r="AE22" s="85">
        <f t="shared" si="8"/>
        <v>0</v>
      </c>
      <c r="AF22" s="48"/>
      <c r="AH22" s="45">
        <f t="shared" si="9"/>
        <v>0</v>
      </c>
      <c r="AJ22" s="45">
        <f t="shared" si="10"/>
        <v>0</v>
      </c>
    </row>
    <row r="23" spans="1:36" x14ac:dyDescent="0.2">
      <c r="C23" s="121"/>
      <c r="D23" s="87"/>
      <c r="J23" s="85">
        <f t="shared" si="19"/>
        <v>0</v>
      </c>
      <c r="M23" s="45">
        <f t="shared" si="11"/>
        <v>0</v>
      </c>
      <c r="N23" s="58" t="str">
        <f t="shared" si="0"/>
        <v/>
      </c>
      <c r="O23" s="45">
        <f t="shared" si="12"/>
        <v>0</v>
      </c>
      <c r="P23" s="58" t="str">
        <f t="shared" si="1"/>
        <v/>
      </c>
      <c r="R23" s="45">
        <f t="shared" si="13"/>
        <v>0</v>
      </c>
      <c r="S23" s="60" t="str">
        <f t="shared" si="17"/>
        <v/>
      </c>
      <c r="V23" s="45">
        <f t="shared" si="14"/>
        <v>0</v>
      </c>
      <c r="W23" s="60" t="str">
        <f t="shared" si="3"/>
        <v/>
      </c>
      <c r="Y23" s="45">
        <f t="shared" si="15"/>
        <v>0</v>
      </c>
      <c r="AA23" s="64" t="str">
        <f t="shared" si="4"/>
        <v/>
      </c>
      <c r="AB23" s="45">
        <f t="shared" si="5"/>
        <v>0</v>
      </c>
      <c r="AC23" s="45">
        <f t="shared" si="6"/>
        <v>0</v>
      </c>
      <c r="AD23" s="85">
        <f t="shared" si="7"/>
        <v>0</v>
      </c>
      <c r="AE23" s="85">
        <f t="shared" si="8"/>
        <v>0</v>
      </c>
      <c r="AF23" s="48"/>
      <c r="AH23" s="45">
        <f t="shared" si="9"/>
        <v>0</v>
      </c>
      <c r="AJ23" s="45">
        <f t="shared" si="10"/>
        <v>0</v>
      </c>
    </row>
    <row r="24" spans="1:36" s="103" customFormat="1" x14ac:dyDescent="0.2">
      <c r="A24" s="94"/>
      <c r="B24" s="94"/>
      <c r="C24" s="223"/>
      <c r="D24" s="101"/>
      <c r="E24" s="101"/>
      <c r="F24" s="145"/>
      <c r="G24" s="101"/>
      <c r="H24" s="224"/>
      <c r="I24" s="145"/>
      <c r="J24" s="96"/>
      <c r="K24" s="95"/>
      <c r="L24" s="227" t="s">
        <v>605</v>
      </c>
      <c r="M24" s="100">
        <f>SUM(M20:M23)</f>
        <v>40</v>
      </c>
      <c r="N24" s="58"/>
      <c r="O24" s="100">
        <f>SUM(O20:O23)</f>
        <v>3000</v>
      </c>
      <c r="P24" s="58" t="str">
        <f t="shared" si="1"/>
        <v/>
      </c>
      <c r="Q24" s="100">
        <f>SUM(Q20:Q23)</f>
        <v>1700</v>
      </c>
      <c r="R24" s="100">
        <f>SUM(R20:R23)</f>
        <v>5000</v>
      </c>
      <c r="S24" s="60"/>
      <c r="T24" s="100"/>
      <c r="U24" s="225"/>
      <c r="V24" s="100"/>
      <c r="W24" s="60"/>
      <c r="X24" s="101"/>
      <c r="Y24" s="100">
        <f>SUM(Y20:Y23)</f>
        <v>8000</v>
      </c>
      <c r="Z24" s="102"/>
      <c r="AA24" s="64"/>
      <c r="AB24" s="100"/>
      <c r="AC24" s="100"/>
      <c r="AD24" s="96"/>
      <c r="AE24" s="96"/>
      <c r="AF24" s="2"/>
      <c r="AG24" s="226"/>
      <c r="AH24" s="100"/>
      <c r="AI24" s="226"/>
      <c r="AJ24" s="100"/>
    </row>
    <row r="25" spans="1:36" x14ac:dyDescent="0.2">
      <c r="C25" s="121"/>
      <c r="D25" s="139"/>
      <c r="E25" s="139"/>
      <c r="F25" s="139"/>
      <c r="G25" s="139"/>
      <c r="H25" s="140"/>
      <c r="I25" s="139"/>
      <c r="M25" s="45"/>
      <c r="AA25" s="64"/>
      <c r="AB25" s="45"/>
      <c r="AC25" s="45"/>
      <c r="AD25" s="85"/>
      <c r="AE25" s="85"/>
      <c r="AF25" s="48"/>
    </row>
    <row r="26" spans="1:36" x14ac:dyDescent="0.2">
      <c r="C26" s="121"/>
      <c r="D26" s="87"/>
      <c r="M26" s="45"/>
      <c r="AA26" s="64"/>
      <c r="AB26" s="45"/>
      <c r="AC26" s="45"/>
      <c r="AD26" s="85"/>
      <c r="AE26" s="85"/>
      <c r="AF26" s="48"/>
    </row>
    <row r="27" spans="1:36" s="156" customFormat="1" ht="15" x14ac:dyDescent="0.25">
      <c r="A27" s="157"/>
      <c r="B27" s="157"/>
      <c r="C27" s="222" t="s">
        <v>617</v>
      </c>
      <c r="D27" s="193"/>
      <c r="E27" s="220"/>
      <c r="F27" s="193"/>
      <c r="G27" s="193"/>
      <c r="H27" s="221"/>
      <c r="I27" s="193"/>
      <c r="J27" s="170"/>
      <c r="K27" s="163"/>
      <c r="L27" s="164"/>
      <c r="M27" s="162"/>
      <c r="N27" s="165"/>
      <c r="O27" s="162"/>
      <c r="P27" s="165"/>
      <c r="Q27" s="166"/>
      <c r="R27" s="162"/>
      <c r="S27" s="167"/>
      <c r="T27" s="162"/>
      <c r="U27" s="168"/>
      <c r="V27" s="162"/>
      <c r="W27" s="167"/>
      <c r="X27" s="160"/>
      <c r="Y27" s="162"/>
      <c r="Z27" s="159"/>
      <c r="AA27" s="169"/>
      <c r="AB27" s="162"/>
      <c r="AC27" s="162"/>
      <c r="AD27" s="170"/>
      <c r="AE27" s="170"/>
      <c r="AF27" s="171"/>
      <c r="AG27" s="172"/>
      <c r="AH27" s="162"/>
      <c r="AI27" s="172"/>
      <c r="AJ27" s="162"/>
    </row>
    <row r="28" spans="1:36" x14ac:dyDescent="0.2">
      <c r="C28" s="121" t="s">
        <v>618</v>
      </c>
      <c r="D28" s="87">
        <v>16</v>
      </c>
      <c r="E28" s="86">
        <v>1</v>
      </c>
      <c r="F28" s="86">
        <v>1</v>
      </c>
      <c r="G28" s="86">
        <v>25</v>
      </c>
      <c r="H28" s="136">
        <v>1.05</v>
      </c>
      <c r="I28" s="86">
        <v>1</v>
      </c>
      <c r="J28" s="85">
        <f t="shared" si="19"/>
        <v>420</v>
      </c>
      <c r="K28" s="56" t="s">
        <v>71</v>
      </c>
      <c r="M28" s="45">
        <f t="shared" si="11"/>
        <v>0</v>
      </c>
      <c r="N28" s="58" t="str">
        <f t="shared" si="0"/>
        <v/>
      </c>
      <c r="O28" s="45">
        <f t="shared" si="12"/>
        <v>0</v>
      </c>
      <c r="P28" s="58" t="str">
        <f t="shared" si="1"/>
        <v/>
      </c>
      <c r="R28" s="45">
        <f t="shared" si="13"/>
        <v>0</v>
      </c>
      <c r="S28" s="60" t="str">
        <f t="shared" si="17"/>
        <v/>
      </c>
      <c r="V28" s="45">
        <f t="shared" si="14"/>
        <v>0</v>
      </c>
      <c r="W28" s="60" t="str">
        <f t="shared" si="3"/>
        <v/>
      </c>
      <c r="Y28" s="45">
        <f t="shared" si="15"/>
        <v>0</v>
      </c>
      <c r="AA28" s="64" t="str">
        <f t="shared" si="4"/>
        <v/>
      </c>
      <c r="AB28" s="45">
        <f t="shared" si="5"/>
        <v>0</v>
      </c>
      <c r="AC28" s="45">
        <f t="shared" si="6"/>
        <v>0</v>
      </c>
      <c r="AD28" s="85">
        <f t="shared" si="7"/>
        <v>420</v>
      </c>
      <c r="AE28" s="85">
        <f t="shared" si="8"/>
        <v>0</v>
      </c>
      <c r="AF28" s="48"/>
      <c r="AH28" s="45">
        <f t="shared" si="9"/>
        <v>0</v>
      </c>
      <c r="AJ28" s="45">
        <f t="shared" si="10"/>
        <v>0</v>
      </c>
    </row>
    <row r="29" spans="1:36" x14ac:dyDescent="0.2">
      <c r="C29" s="121" t="s">
        <v>619</v>
      </c>
      <c r="D29" s="87">
        <v>36.5</v>
      </c>
      <c r="E29" s="86">
        <v>1</v>
      </c>
      <c r="F29" s="86">
        <v>1</v>
      </c>
      <c r="G29" s="86">
        <v>21</v>
      </c>
      <c r="H29" s="136">
        <v>1.05</v>
      </c>
      <c r="I29" s="86">
        <v>1</v>
      </c>
      <c r="J29" s="85">
        <f t="shared" si="19"/>
        <v>805</v>
      </c>
      <c r="K29" s="56" t="s">
        <v>71</v>
      </c>
      <c r="M29" s="45">
        <f t="shared" si="11"/>
        <v>0</v>
      </c>
      <c r="N29" s="58" t="str">
        <f t="shared" si="0"/>
        <v/>
      </c>
      <c r="O29" s="45">
        <f t="shared" si="12"/>
        <v>0</v>
      </c>
      <c r="P29" s="58" t="str">
        <f t="shared" si="1"/>
        <v/>
      </c>
      <c r="R29" s="45">
        <f t="shared" si="13"/>
        <v>0</v>
      </c>
      <c r="S29" s="60" t="str">
        <f t="shared" si="17"/>
        <v/>
      </c>
      <c r="V29" s="45">
        <f t="shared" si="14"/>
        <v>0</v>
      </c>
      <c r="W29" s="60" t="str">
        <f t="shared" si="3"/>
        <v/>
      </c>
      <c r="Y29" s="45">
        <f t="shared" si="15"/>
        <v>0</v>
      </c>
      <c r="AA29" s="64" t="str">
        <f t="shared" si="4"/>
        <v/>
      </c>
      <c r="AB29" s="45">
        <f t="shared" si="5"/>
        <v>0</v>
      </c>
      <c r="AC29" s="45">
        <f t="shared" si="6"/>
        <v>0</v>
      </c>
      <c r="AD29" s="85">
        <f t="shared" si="7"/>
        <v>805</v>
      </c>
      <c r="AE29" s="85">
        <f t="shared" si="8"/>
        <v>0</v>
      </c>
      <c r="AF29" s="48"/>
      <c r="AH29" s="45">
        <f t="shared" si="9"/>
        <v>0</v>
      </c>
      <c r="AJ29" s="45">
        <f t="shared" si="10"/>
        <v>0</v>
      </c>
    </row>
    <row r="30" spans="1:36" x14ac:dyDescent="0.2">
      <c r="C30" s="121" t="s">
        <v>620</v>
      </c>
      <c r="D30" s="86">
        <v>66</v>
      </c>
      <c r="E30" s="86">
        <v>1</v>
      </c>
      <c r="F30" s="86">
        <v>1</v>
      </c>
      <c r="G30" s="86">
        <v>15</v>
      </c>
      <c r="H30" s="136">
        <v>1.05</v>
      </c>
      <c r="I30" s="86">
        <v>1</v>
      </c>
      <c r="J30" s="85">
        <f t="shared" si="19"/>
        <v>1040</v>
      </c>
      <c r="K30" s="56" t="s">
        <v>71</v>
      </c>
      <c r="L30" s="122"/>
      <c r="M30" s="45">
        <f t="shared" si="11"/>
        <v>0</v>
      </c>
      <c r="N30" s="58" t="str">
        <f t="shared" si="0"/>
        <v/>
      </c>
      <c r="O30" s="45">
        <f t="shared" si="12"/>
        <v>0</v>
      </c>
      <c r="P30" s="58" t="str">
        <f t="shared" si="1"/>
        <v/>
      </c>
      <c r="R30" s="45">
        <f t="shared" si="13"/>
        <v>0</v>
      </c>
      <c r="S30" s="60" t="str">
        <f t="shared" si="17"/>
        <v/>
      </c>
      <c r="V30" s="45">
        <f t="shared" si="14"/>
        <v>0</v>
      </c>
      <c r="W30" s="60" t="str">
        <f t="shared" si="3"/>
        <v/>
      </c>
      <c r="Y30" s="45">
        <f t="shared" si="15"/>
        <v>0</v>
      </c>
      <c r="AA30" s="64" t="str">
        <f t="shared" si="4"/>
        <v/>
      </c>
      <c r="AB30" s="45">
        <f t="shared" si="5"/>
        <v>0</v>
      </c>
      <c r="AC30" s="45">
        <f t="shared" si="6"/>
        <v>0</v>
      </c>
      <c r="AD30" s="85">
        <f t="shared" si="7"/>
        <v>1040</v>
      </c>
      <c r="AE30" s="85">
        <f t="shared" si="8"/>
        <v>0</v>
      </c>
      <c r="AF30" s="48"/>
      <c r="AH30" s="45">
        <f t="shared" si="9"/>
        <v>0</v>
      </c>
      <c r="AJ30" s="45">
        <f t="shared" si="10"/>
        <v>0</v>
      </c>
    </row>
    <row r="31" spans="1:36" x14ac:dyDescent="0.2">
      <c r="C31" s="121" t="s">
        <v>621</v>
      </c>
      <c r="D31" s="86">
        <v>12</v>
      </c>
      <c r="E31" s="86">
        <v>1</v>
      </c>
      <c r="F31" s="86">
        <v>1</v>
      </c>
      <c r="G31" s="86">
        <v>4</v>
      </c>
      <c r="H31" s="136">
        <v>1.05</v>
      </c>
      <c r="I31" s="86">
        <v>1</v>
      </c>
      <c r="J31" s="85">
        <f t="shared" si="19"/>
        <v>51</v>
      </c>
      <c r="K31" s="56" t="s">
        <v>71</v>
      </c>
      <c r="M31" s="45">
        <f t="shared" si="11"/>
        <v>0</v>
      </c>
      <c r="N31" s="58" t="str">
        <f t="shared" si="0"/>
        <v/>
      </c>
      <c r="O31" s="45">
        <f t="shared" si="12"/>
        <v>0</v>
      </c>
      <c r="P31" s="58" t="str">
        <f t="shared" si="1"/>
        <v/>
      </c>
      <c r="R31" s="45">
        <f t="shared" si="13"/>
        <v>0</v>
      </c>
      <c r="S31" s="60" t="str">
        <f t="shared" si="17"/>
        <v/>
      </c>
      <c r="V31" s="45">
        <f t="shared" si="14"/>
        <v>0</v>
      </c>
      <c r="W31" s="60" t="str">
        <f t="shared" si="3"/>
        <v/>
      </c>
      <c r="Y31" s="45">
        <f t="shared" si="15"/>
        <v>0</v>
      </c>
      <c r="AA31" s="64" t="str">
        <f t="shared" si="4"/>
        <v/>
      </c>
      <c r="AB31" s="45">
        <f t="shared" si="5"/>
        <v>0</v>
      </c>
      <c r="AC31" s="45">
        <f t="shared" si="6"/>
        <v>0</v>
      </c>
      <c r="AD31" s="85">
        <f t="shared" si="7"/>
        <v>51</v>
      </c>
      <c r="AE31" s="85">
        <f t="shared" si="8"/>
        <v>0</v>
      </c>
      <c r="AF31" s="48"/>
      <c r="AH31" s="45">
        <f t="shared" si="9"/>
        <v>0</v>
      </c>
      <c r="AJ31" s="45">
        <f t="shared" si="10"/>
        <v>0</v>
      </c>
    </row>
    <row r="32" spans="1:36" x14ac:dyDescent="0.2">
      <c r="C32" s="121" t="s">
        <v>622</v>
      </c>
      <c r="D32" s="86">
        <v>17</v>
      </c>
      <c r="E32" s="86">
        <v>1</v>
      </c>
      <c r="F32" s="86">
        <v>1</v>
      </c>
      <c r="G32" s="86">
        <v>3</v>
      </c>
      <c r="H32" s="136">
        <v>1.05</v>
      </c>
      <c r="I32" s="86">
        <v>1</v>
      </c>
      <c r="J32" s="85">
        <f t="shared" si="19"/>
        <v>54</v>
      </c>
      <c r="K32" s="56" t="s">
        <v>71</v>
      </c>
      <c r="M32" s="45">
        <f t="shared" si="11"/>
        <v>0</v>
      </c>
      <c r="N32" s="58" t="str">
        <f t="shared" si="0"/>
        <v/>
      </c>
      <c r="O32" s="45">
        <f t="shared" si="12"/>
        <v>0</v>
      </c>
      <c r="P32" s="58" t="str">
        <f t="shared" si="1"/>
        <v/>
      </c>
      <c r="R32" s="45">
        <f t="shared" si="13"/>
        <v>0</v>
      </c>
      <c r="S32" s="60" t="str">
        <f t="shared" si="17"/>
        <v/>
      </c>
      <c r="V32" s="45">
        <f t="shared" si="14"/>
        <v>0</v>
      </c>
      <c r="W32" s="60" t="str">
        <f t="shared" si="3"/>
        <v/>
      </c>
      <c r="Y32" s="45">
        <f t="shared" si="15"/>
        <v>0</v>
      </c>
      <c r="AA32" s="64" t="str">
        <f t="shared" si="4"/>
        <v/>
      </c>
      <c r="AB32" s="45">
        <f t="shared" si="5"/>
        <v>0</v>
      </c>
      <c r="AC32" s="45">
        <f t="shared" si="6"/>
        <v>0</v>
      </c>
      <c r="AD32" s="85">
        <f t="shared" si="7"/>
        <v>54</v>
      </c>
      <c r="AE32" s="85">
        <f t="shared" si="8"/>
        <v>0</v>
      </c>
      <c r="AF32" s="48"/>
      <c r="AH32" s="45">
        <f t="shared" si="9"/>
        <v>0</v>
      </c>
      <c r="AJ32" s="45">
        <f t="shared" si="10"/>
        <v>0</v>
      </c>
    </row>
    <row r="33" spans="3:36" x14ac:dyDescent="0.2">
      <c r="C33" s="121" t="s">
        <v>623</v>
      </c>
      <c r="D33" s="86">
        <v>42</v>
      </c>
      <c r="E33" s="86">
        <v>1</v>
      </c>
      <c r="F33" s="86">
        <v>1</v>
      </c>
      <c r="G33" s="86">
        <v>2</v>
      </c>
      <c r="H33" s="136">
        <v>1.05</v>
      </c>
      <c r="I33" s="86">
        <v>1</v>
      </c>
      <c r="J33" s="85">
        <f t="shared" si="19"/>
        <v>89</v>
      </c>
      <c r="K33" s="56" t="s">
        <v>71</v>
      </c>
      <c r="M33" s="45">
        <f t="shared" si="11"/>
        <v>0</v>
      </c>
      <c r="N33" s="58" t="str">
        <f t="shared" si="0"/>
        <v/>
      </c>
      <c r="O33" s="45">
        <f t="shared" si="12"/>
        <v>0</v>
      </c>
      <c r="P33" s="58" t="str">
        <f t="shared" si="1"/>
        <v/>
      </c>
      <c r="R33" s="45">
        <f t="shared" si="13"/>
        <v>0</v>
      </c>
      <c r="S33" s="60" t="str">
        <f t="shared" si="17"/>
        <v/>
      </c>
      <c r="V33" s="45">
        <f t="shared" si="14"/>
        <v>0</v>
      </c>
      <c r="W33" s="60" t="str">
        <f t="shared" si="3"/>
        <v/>
      </c>
      <c r="Y33" s="45">
        <f t="shared" si="15"/>
        <v>0</v>
      </c>
      <c r="AA33" s="64" t="str">
        <f t="shared" si="4"/>
        <v/>
      </c>
      <c r="AB33" s="45">
        <f t="shared" si="5"/>
        <v>0</v>
      </c>
      <c r="AC33" s="45">
        <f t="shared" si="6"/>
        <v>0</v>
      </c>
      <c r="AD33" s="85">
        <f t="shared" si="7"/>
        <v>89</v>
      </c>
      <c r="AE33" s="85">
        <f t="shared" si="8"/>
        <v>0</v>
      </c>
      <c r="AF33" s="48"/>
      <c r="AH33" s="45">
        <f t="shared" si="9"/>
        <v>0</v>
      </c>
      <c r="AJ33" s="45">
        <f t="shared" si="10"/>
        <v>0</v>
      </c>
    </row>
    <row r="34" spans="3:36" x14ac:dyDescent="0.2">
      <c r="C34" s="121" t="s">
        <v>624</v>
      </c>
      <c r="D34" s="86">
        <v>34</v>
      </c>
      <c r="E34" s="86">
        <v>1</v>
      </c>
      <c r="F34" s="86">
        <v>1</v>
      </c>
      <c r="G34" s="86">
        <v>3</v>
      </c>
      <c r="H34" s="136">
        <v>1.05</v>
      </c>
      <c r="I34" s="86">
        <v>1</v>
      </c>
      <c r="J34" s="85">
        <f t="shared" si="19"/>
        <v>108</v>
      </c>
      <c r="K34" s="56" t="s">
        <v>71</v>
      </c>
      <c r="M34" s="45">
        <f t="shared" si="11"/>
        <v>0</v>
      </c>
      <c r="N34" s="58" t="str">
        <f t="shared" si="0"/>
        <v/>
      </c>
      <c r="O34" s="45">
        <f t="shared" si="12"/>
        <v>0</v>
      </c>
      <c r="P34" s="58" t="str">
        <f t="shared" si="1"/>
        <v/>
      </c>
      <c r="R34" s="45">
        <f t="shared" si="13"/>
        <v>0</v>
      </c>
      <c r="S34" s="60" t="str">
        <f t="shared" si="17"/>
        <v/>
      </c>
      <c r="V34" s="45">
        <f t="shared" si="14"/>
        <v>0</v>
      </c>
      <c r="W34" s="60" t="str">
        <f t="shared" si="3"/>
        <v/>
      </c>
      <c r="Y34" s="45">
        <f t="shared" si="15"/>
        <v>0</v>
      </c>
      <c r="AA34" s="64" t="str">
        <f t="shared" si="4"/>
        <v/>
      </c>
      <c r="AB34" s="45">
        <f t="shared" si="5"/>
        <v>0</v>
      </c>
      <c r="AC34" s="45">
        <f t="shared" si="6"/>
        <v>0</v>
      </c>
      <c r="AD34" s="85">
        <f t="shared" si="7"/>
        <v>108</v>
      </c>
      <c r="AE34" s="85">
        <f t="shared" si="8"/>
        <v>0</v>
      </c>
      <c r="AF34" s="48"/>
      <c r="AH34" s="45">
        <f t="shared" si="9"/>
        <v>0</v>
      </c>
      <c r="AJ34" s="45">
        <f t="shared" si="10"/>
        <v>0</v>
      </c>
    </row>
    <row r="35" spans="3:36" x14ac:dyDescent="0.2">
      <c r="C35" s="121" t="s">
        <v>625</v>
      </c>
      <c r="D35" s="86">
        <v>9</v>
      </c>
      <c r="E35" s="86">
        <v>1</v>
      </c>
      <c r="F35" s="86">
        <v>1</v>
      </c>
      <c r="G35" s="86">
        <v>2</v>
      </c>
      <c r="H35" s="136">
        <v>1.05</v>
      </c>
      <c r="I35" s="86">
        <v>1</v>
      </c>
      <c r="J35" s="85">
        <f t="shared" si="19"/>
        <v>19</v>
      </c>
      <c r="K35" s="56" t="s">
        <v>71</v>
      </c>
      <c r="M35" s="45">
        <f t="shared" si="11"/>
        <v>0</v>
      </c>
      <c r="N35" s="58" t="str">
        <f t="shared" si="0"/>
        <v/>
      </c>
      <c r="O35" s="45">
        <f t="shared" si="12"/>
        <v>0</v>
      </c>
      <c r="P35" s="58" t="str">
        <f t="shared" si="1"/>
        <v/>
      </c>
      <c r="R35" s="45">
        <f t="shared" si="13"/>
        <v>0</v>
      </c>
      <c r="V35" s="45">
        <f t="shared" si="14"/>
        <v>0</v>
      </c>
      <c r="W35" s="60" t="str">
        <f t="shared" si="3"/>
        <v/>
      </c>
      <c r="Y35" s="45">
        <f t="shared" si="15"/>
        <v>0</v>
      </c>
      <c r="AA35" s="64" t="str">
        <f t="shared" si="4"/>
        <v/>
      </c>
      <c r="AB35" s="45">
        <f t="shared" si="5"/>
        <v>0</v>
      </c>
      <c r="AC35" s="45">
        <f t="shared" si="6"/>
        <v>0</v>
      </c>
      <c r="AD35" s="85">
        <f t="shared" si="7"/>
        <v>19</v>
      </c>
      <c r="AE35" s="85">
        <f t="shared" si="8"/>
        <v>0</v>
      </c>
      <c r="AF35" s="48"/>
      <c r="AH35" s="45">
        <f t="shared" si="9"/>
        <v>0</v>
      </c>
      <c r="AJ35" s="45">
        <f t="shared" si="10"/>
        <v>0</v>
      </c>
    </row>
    <row r="36" spans="3:36" x14ac:dyDescent="0.2">
      <c r="C36" s="121" t="s">
        <v>626</v>
      </c>
      <c r="D36" s="86">
        <v>64</v>
      </c>
      <c r="E36" s="86">
        <v>1</v>
      </c>
      <c r="F36" s="86">
        <v>1</v>
      </c>
      <c r="G36" s="86">
        <v>1</v>
      </c>
      <c r="H36" s="136">
        <v>1.05</v>
      </c>
      <c r="I36" s="86">
        <v>1</v>
      </c>
      <c r="J36" s="85">
        <f t="shared" si="19"/>
        <v>68</v>
      </c>
      <c r="K36" s="56" t="s">
        <v>71</v>
      </c>
      <c r="M36" s="45">
        <f t="shared" si="11"/>
        <v>0</v>
      </c>
      <c r="N36" s="58" t="str">
        <f t="shared" si="0"/>
        <v/>
      </c>
      <c r="O36" s="45">
        <f t="shared" si="12"/>
        <v>0</v>
      </c>
      <c r="P36" s="58" t="str">
        <f t="shared" si="1"/>
        <v/>
      </c>
      <c r="R36" s="45">
        <f t="shared" si="13"/>
        <v>0</v>
      </c>
      <c r="S36" s="60" t="str">
        <f>IF(Q36&gt;0,IF(ROUND(J36*Q36,0)&lt;&gt;R36,"E",""),"")</f>
        <v/>
      </c>
      <c r="V36" s="45">
        <f t="shared" si="14"/>
        <v>0</v>
      </c>
      <c r="W36" s="60" t="str">
        <f t="shared" si="3"/>
        <v/>
      </c>
      <c r="Y36" s="45">
        <f t="shared" si="15"/>
        <v>0</v>
      </c>
      <c r="AA36" s="64" t="str">
        <f t="shared" si="4"/>
        <v/>
      </c>
      <c r="AB36" s="45">
        <f t="shared" si="5"/>
        <v>0</v>
      </c>
      <c r="AC36" s="45">
        <f t="shared" si="6"/>
        <v>0</v>
      </c>
      <c r="AD36" s="85">
        <f t="shared" si="7"/>
        <v>68</v>
      </c>
      <c r="AE36" s="85">
        <f t="shared" si="8"/>
        <v>0</v>
      </c>
      <c r="AF36" s="48"/>
      <c r="AH36" s="45">
        <f t="shared" si="9"/>
        <v>0</v>
      </c>
      <c r="AJ36" s="45">
        <f t="shared" si="10"/>
        <v>0</v>
      </c>
    </row>
    <row r="37" spans="3:36" x14ac:dyDescent="0.2">
      <c r="C37" s="121" t="s">
        <v>627</v>
      </c>
      <c r="D37" s="86">
        <v>48</v>
      </c>
      <c r="E37" s="86">
        <v>1</v>
      </c>
      <c r="F37" s="86">
        <v>1</v>
      </c>
      <c r="G37" s="86">
        <v>1</v>
      </c>
      <c r="H37" s="136">
        <v>1.05</v>
      </c>
      <c r="I37" s="86">
        <v>1</v>
      </c>
      <c r="J37" s="85">
        <f t="shared" si="19"/>
        <v>51</v>
      </c>
      <c r="K37" s="56" t="s">
        <v>71</v>
      </c>
      <c r="M37" s="45">
        <f t="shared" si="11"/>
        <v>0</v>
      </c>
      <c r="N37" s="58" t="str">
        <f t="shared" si="0"/>
        <v/>
      </c>
      <c r="O37" s="45">
        <f t="shared" si="12"/>
        <v>0</v>
      </c>
      <c r="R37" s="45">
        <f t="shared" si="13"/>
        <v>0</v>
      </c>
      <c r="V37" s="45">
        <f t="shared" si="14"/>
        <v>0</v>
      </c>
      <c r="W37" s="60" t="str">
        <f t="shared" si="3"/>
        <v/>
      </c>
      <c r="Y37" s="45">
        <f t="shared" si="15"/>
        <v>0</v>
      </c>
      <c r="AA37" s="64" t="str">
        <f t="shared" si="4"/>
        <v/>
      </c>
      <c r="AB37" s="45">
        <f t="shared" si="5"/>
        <v>0</v>
      </c>
      <c r="AC37" s="45">
        <f t="shared" si="6"/>
        <v>0</v>
      </c>
      <c r="AD37" s="85">
        <f t="shared" si="7"/>
        <v>51</v>
      </c>
      <c r="AE37" s="85">
        <f t="shared" si="8"/>
        <v>0</v>
      </c>
      <c r="AF37" s="48"/>
      <c r="AH37" s="45">
        <f t="shared" si="9"/>
        <v>0</v>
      </c>
      <c r="AJ37" s="45">
        <f t="shared" si="10"/>
        <v>0</v>
      </c>
    </row>
    <row r="38" spans="3:36" x14ac:dyDescent="0.2">
      <c r="C38" s="121"/>
      <c r="F38" s="139"/>
      <c r="I38" s="139"/>
      <c r="J38" s="85">
        <f t="shared" si="19"/>
        <v>0</v>
      </c>
      <c r="M38" s="45">
        <f t="shared" si="11"/>
        <v>0</v>
      </c>
      <c r="N38" s="58" t="str">
        <f t="shared" si="0"/>
        <v/>
      </c>
      <c r="O38" s="45">
        <f t="shared" si="12"/>
        <v>0</v>
      </c>
      <c r="P38" s="58" t="str">
        <f t="shared" ref="P38" si="20">IF(ROUND(M38*O$2,0)&lt;&gt;O38,"E","")</f>
        <v/>
      </c>
      <c r="R38" s="45">
        <f t="shared" si="13"/>
        <v>0</v>
      </c>
      <c r="S38" s="60" t="str">
        <f>IF(Q38&gt;0,IF(ROUND(J38*Q38,0)&lt;&gt;R38,"E",""),"")</f>
        <v/>
      </c>
      <c r="V38" s="45">
        <f t="shared" si="14"/>
        <v>0</v>
      </c>
      <c r="W38" s="60" t="str">
        <f t="shared" si="3"/>
        <v/>
      </c>
      <c r="Y38" s="45">
        <f t="shared" si="15"/>
        <v>0</v>
      </c>
      <c r="AA38" s="64" t="str">
        <f t="shared" si="4"/>
        <v/>
      </c>
      <c r="AB38" s="45">
        <f t="shared" si="5"/>
        <v>0</v>
      </c>
      <c r="AC38" s="45">
        <f t="shared" si="6"/>
        <v>0</v>
      </c>
      <c r="AD38" s="85">
        <f t="shared" si="7"/>
        <v>0</v>
      </c>
      <c r="AE38" s="85">
        <f t="shared" si="8"/>
        <v>0</v>
      </c>
      <c r="AF38" s="48"/>
      <c r="AH38" s="45">
        <f t="shared" si="9"/>
        <v>0</v>
      </c>
      <c r="AJ38" s="45">
        <f t="shared" si="10"/>
        <v>0</v>
      </c>
    </row>
    <row r="39" spans="3:36" x14ac:dyDescent="0.2">
      <c r="C39" s="121"/>
      <c r="F39" s="139"/>
      <c r="I39" s="146" t="s">
        <v>628</v>
      </c>
      <c r="J39" s="96">
        <f>SUM(J28:J38)</f>
        <v>2705</v>
      </c>
      <c r="K39" s="95" t="s">
        <v>71</v>
      </c>
      <c r="M39" s="45">
        <f t="shared" si="11"/>
        <v>0</v>
      </c>
      <c r="N39" s="58" t="str">
        <f t="shared" si="0"/>
        <v/>
      </c>
      <c r="O39" s="45">
        <f t="shared" si="12"/>
        <v>0</v>
      </c>
      <c r="R39" s="45">
        <f t="shared" si="13"/>
        <v>0</v>
      </c>
      <c r="V39" s="45">
        <f t="shared" si="14"/>
        <v>0</v>
      </c>
      <c r="W39" s="60" t="str">
        <f t="shared" si="3"/>
        <v/>
      </c>
      <c r="Y39" s="45">
        <f t="shared" si="15"/>
        <v>0</v>
      </c>
      <c r="AA39" s="64" t="str">
        <f t="shared" si="4"/>
        <v/>
      </c>
      <c r="AB39" s="45">
        <f t="shared" si="5"/>
        <v>0</v>
      </c>
      <c r="AC39" s="45">
        <f t="shared" si="6"/>
        <v>0</v>
      </c>
      <c r="AD39" s="85">
        <f t="shared" si="7"/>
        <v>2705</v>
      </c>
      <c r="AE39" s="85">
        <f t="shared" si="8"/>
        <v>0</v>
      </c>
      <c r="AF39" s="48"/>
      <c r="AH39" s="45">
        <f t="shared" si="9"/>
        <v>0</v>
      </c>
      <c r="AJ39" s="45">
        <f t="shared" si="10"/>
        <v>0</v>
      </c>
    </row>
    <row r="40" spans="3:36" x14ac:dyDescent="0.2">
      <c r="C40" s="121"/>
      <c r="F40" s="139"/>
      <c r="I40" s="139"/>
      <c r="J40" s="85">
        <f t="shared" si="19"/>
        <v>0</v>
      </c>
      <c r="M40" s="45">
        <f t="shared" si="11"/>
        <v>0</v>
      </c>
      <c r="N40" s="58" t="str">
        <f t="shared" si="0"/>
        <v/>
      </c>
      <c r="O40" s="45">
        <f t="shared" si="12"/>
        <v>0</v>
      </c>
      <c r="P40" s="58" t="str">
        <f t="shared" si="1"/>
        <v/>
      </c>
      <c r="R40" s="45">
        <f t="shared" si="13"/>
        <v>0</v>
      </c>
      <c r="S40" s="60" t="str">
        <f>IF(Q40&gt;0,IF(ROUND(J40*Q40,0)&lt;&gt;R40,"E",""),"")</f>
        <v/>
      </c>
      <c r="V40" s="45">
        <f t="shared" si="14"/>
        <v>0</v>
      </c>
      <c r="W40" s="60" t="str">
        <f t="shared" si="3"/>
        <v/>
      </c>
      <c r="Y40" s="45">
        <f t="shared" si="15"/>
        <v>0</v>
      </c>
      <c r="AA40" s="64" t="str">
        <f t="shared" si="4"/>
        <v/>
      </c>
      <c r="AB40" s="45">
        <f t="shared" si="5"/>
        <v>0</v>
      </c>
      <c r="AC40" s="45">
        <f t="shared" si="6"/>
        <v>0</v>
      </c>
      <c r="AD40" s="85">
        <f t="shared" si="7"/>
        <v>0</v>
      </c>
      <c r="AE40" s="85">
        <f t="shared" si="8"/>
        <v>0</v>
      </c>
      <c r="AF40" s="48"/>
      <c r="AH40" s="45">
        <f t="shared" si="9"/>
        <v>0</v>
      </c>
      <c r="AJ40" s="45">
        <f t="shared" si="10"/>
        <v>0</v>
      </c>
    </row>
    <row r="41" spans="3:36" x14ac:dyDescent="0.2">
      <c r="C41" s="121"/>
      <c r="F41" s="139"/>
      <c r="I41" s="139"/>
      <c r="J41" s="85">
        <f t="shared" si="19"/>
        <v>0</v>
      </c>
      <c r="M41" s="45">
        <f t="shared" si="11"/>
        <v>0</v>
      </c>
      <c r="N41" s="58" t="str">
        <f t="shared" si="0"/>
        <v/>
      </c>
      <c r="O41" s="45">
        <f t="shared" si="12"/>
        <v>0</v>
      </c>
      <c r="P41" s="58" t="str">
        <f t="shared" si="1"/>
        <v/>
      </c>
      <c r="R41" s="45">
        <f t="shared" si="13"/>
        <v>0</v>
      </c>
      <c r="S41" s="60" t="str">
        <f>IF(Q41&gt;0,IF(ROUND(J41*Q41,0)&lt;&gt;R41,"E",""),"")</f>
        <v/>
      </c>
      <c r="V41" s="45">
        <f t="shared" si="14"/>
        <v>0</v>
      </c>
      <c r="W41" s="60" t="str">
        <f t="shared" si="3"/>
        <v/>
      </c>
      <c r="Y41" s="45">
        <f t="shared" si="15"/>
        <v>0</v>
      </c>
      <c r="AA41" s="64" t="str">
        <f t="shared" si="4"/>
        <v/>
      </c>
      <c r="AB41" s="45">
        <f t="shared" si="5"/>
        <v>0</v>
      </c>
      <c r="AC41" s="45">
        <f t="shared" si="6"/>
        <v>0</v>
      </c>
      <c r="AD41" s="85">
        <f t="shared" si="7"/>
        <v>0</v>
      </c>
      <c r="AE41" s="85">
        <f t="shared" si="8"/>
        <v>0</v>
      </c>
      <c r="AF41" s="48"/>
      <c r="AH41" s="45">
        <f t="shared" si="9"/>
        <v>0</v>
      </c>
      <c r="AJ41" s="45">
        <f t="shared" si="10"/>
        <v>0</v>
      </c>
    </row>
    <row r="42" spans="3:36" x14ac:dyDescent="0.2">
      <c r="C42" s="121"/>
      <c r="F42" s="139"/>
      <c r="I42" s="139"/>
      <c r="J42" s="85">
        <f t="shared" si="19"/>
        <v>0</v>
      </c>
      <c r="M42" s="45">
        <f t="shared" si="11"/>
        <v>0</v>
      </c>
      <c r="N42" s="123" t="str">
        <f t="shared" si="0"/>
        <v/>
      </c>
      <c r="O42" s="45">
        <f t="shared" si="12"/>
        <v>0</v>
      </c>
      <c r="P42" s="123" t="str">
        <f t="shared" si="1"/>
        <v/>
      </c>
      <c r="R42" s="45">
        <f t="shared" si="13"/>
        <v>0</v>
      </c>
      <c r="S42" s="102" t="str">
        <f>IF(Q42&gt;0,IF(ROUND(J42*Q42,0)&lt;&gt;R42,"E",""),"")</f>
        <v/>
      </c>
      <c r="V42" s="45">
        <f t="shared" si="14"/>
        <v>0</v>
      </c>
      <c r="W42" s="60" t="str">
        <f t="shared" si="3"/>
        <v/>
      </c>
      <c r="Y42" s="45">
        <f t="shared" si="15"/>
        <v>0</v>
      </c>
      <c r="AA42" s="64" t="str">
        <f t="shared" si="4"/>
        <v/>
      </c>
      <c r="AB42" s="45">
        <f t="shared" si="5"/>
        <v>0</v>
      </c>
      <c r="AC42" s="45">
        <f t="shared" si="6"/>
        <v>0</v>
      </c>
      <c r="AD42" s="85">
        <f t="shared" si="7"/>
        <v>0</v>
      </c>
      <c r="AE42" s="85">
        <f t="shared" si="8"/>
        <v>0</v>
      </c>
      <c r="AF42" s="48"/>
      <c r="AH42" s="45">
        <f t="shared" si="9"/>
        <v>0</v>
      </c>
      <c r="AJ42" s="45">
        <f t="shared" si="10"/>
        <v>0</v>
      </c>
    </row>
    <row r="43" spans="3:36" x14ac:dyDescent="0.2">
      <c r="C43" s="121"/>
      <c r="F43" s="139"/>
      <c r="I43" s="139"/>
      <c r="J43" s="85">
        <f t="shared" si="19"/>
        <v>0</v>
      </c>
      <c r="M43" s="45">
        <f t="shared" si="11"/>
        <v>0</v>
      </c>
      <c r="N43" s="58" t="str">
        <f t="shared" si="0"/>
        <v/>
      </c>
      <c r="O43" s="45">
        <f t="shared" si="12"/>
        <v>0</v>
      </c>
      <c r="P43" s="58" t="str">
        <f t="shared" si="1"/>
        <v/>
      </c>
      <c r="R43" s="45">
        <f t="shared" si="13"/>
        <v>0</v>
      </c>
      <c r="S43" s="60" t="str">
        <f>IF(Q43&gt;0,IF(ROUND(J43*Q43,0)&lt;&gt;R43,"E",""),"")</f>
        <v/>
      </c>
      <c r="V43" s="45">
        <f t="shared" si="14"/>
        <v>0</v>
      </c>
      <c r="W43" s="60" t="str">
        <f t="shared" si="3"/>
        <v/>
      </c>
      <c r="Y43" s="45">
        <f t="shared" si="15"/>
        <v>0</v>
      </c>
      <c r="AA43" s="64" t="str">
        <f t="shared" si="4"/>
        <v/>
      </c>
      <c r="AB43" s="45">
        <f t="shared" si="5"/>
        <v>0</v>
      </c>
      <c r="AC43" s="45">
        <f t="shared" si="6"/>
        <v>0</v>
      </c>
      <c r="AD43" s="85">
        <f t="shared" si="7"/>
        <v>0</v>
      </c>
      <c r="AE43" s="85">
        <f t="shared" si="8"/>
        <v>0</v>
      </c>
      <c r="AF43" s="48"/>
      <c r="AH43" s="45">
        <f t="shared" si="9"/>
        <v>0</v>
      </c>
      <c r="AJ43" s="45">
        <f t="shared" si="10"/>
        <v>0</v>
      </c>
    </row>
    <row r="44" spans="3:36" x14ac:dyDescent="0.2">
      <c r="C44" s="121"/>
      <c r="F44" s="139"/>
      <c r="I44" s="139"/>
      <c r="J44" s="85">
        <f t="shared" si="19"/>
        <v>0</v>
      </c>
      <c r="M44" s="45">
        <f t="shared" si="11"/>
        <v>0</v>
      </c>
      <c r="N44" s="123" t="str">
        <f t="shared" si="0"/>
        <v/>
      </c>
      <c r="O44" s="45">
        <f t="shared" si="12"/>
        <v>0</v>
      </c>
      <c r="P44" s="123" t="str">
        <f t="shared" si="1"/>
        <v/>
      </c>
      <c r="R44" s="45">
        <f t="shared" si="13"/>
        <v>0</v>
      </c>
      <c r="S44" s="102"/>
      <c r="V44" s="45">
        <f t="shared" si="14"/>
        <v>0</v>
      </c>
      <c r="W44" s="60" t="str">
        <f t="shared" si="3"/>
        <v/>
      </c>
      <c r="Y44" s="45">
        <f t="shared" si="15"/>
        <v>0</v>
      </c>
      <c r="AA44" s="64" t="str">
        <f t="shared" si="4"/>
        <v/>
      </c>
      <c r="AB44" s="45">
        <f t="shared" si="5"/>
        <v>0</v>
      </c>
      <c r="AC44" s="45">
        <f t="shared" si="6"/>
        <v>0</v>
      </c>
      <c r="AD44" s="85">
        <f t="shared" si="7"/>
        <v>0</v>
      </c>
      <c r="AE44" s="85">
        <f t="shared" si="8"/>
        <v>0</v>
      </c>
      <c r="AF44" s="48"/>
      <c r="AH44" s="45">
        <f t="shared" si="9"/>
        <v>0</v>
      </c>
      <c r="AJ44" s="45">
        <f t="shared" si="10"/>
        <v>0</v>
      </c>
    </row>
    <row r="45" spans="3:36" x14ac:dyDescent="0.2">
      <c r="F45" s="139"/>
      <c r="I45" s="139"/>
      <c r="J45" s="85">
        <f t="shared" si="19"/>
        <v>0</v>
      </c>
      <c r="M45" s="45">
        <f t="shared" si="11"/>
        <v>0</v>
      </c>
      <c r="N45" s="123" t="str">
        <f t="shared" si="0"/>
        <v/>
      </c>
      <c r="O45" s="45">
        <f t="shared" si="12"/>
        <v>0</v>
      </c>
      <c r="P45" s="123" t="str">
        <f t="shared" si="1"/>
        <v/>
      </c>
      <c r="R45" s="45">
        <f t="shared" si="13"/>
        <v>0</v>
      </c>
      <c r="S45" s="102" t="str">
        <f t="shared" ref="S45:S62" si="21">IF(Q45&gt;0,IF(ROUND(J45*Q45,0)&lt;&gt;R45,"E",""),"")</f>
        <v/>
      </c>
      <c r="V45" s="45">
        <f t="shared" si="14"/>
        <v>0</v>
      </c>
      <c r="W45" s="60" t="str">
        <f t="shared" si="3"/>
        <v/>
      </c>
      <c r="Y45" s="45">
        <f t="shared" si="15"/>
        <v>0</v>
      </c>
      <c r="AA45" s="64" t="str">
        <f t="shared" si="4"/>
        <v/>
      </c>
      <c r="AB45" s="45">
        <f t="shared" si="5"/>
        <v>0</v>
      </c>
      <c r="AC45" s="45">
        <f t="shared" si="6"/>
        <v>0</v>
      </c>
      <c r="AD45" s="85">
        <f t="shared" si="7"/>
        <v>0</v>
      </c>
      <c r="AE45" s="85">
        <f t="shared" si="8"/>
        <v>0</v>
      </c>
      <c r="AF45" s="48"/>
      <c r="AH45" s="45">
        <f t="shared" si="9"/>
        <v>0</v>
      </c>
      <c r="AJ45" s="45">
        <f t="shared" si="10"/>
        <v>0</v>
      </c>
    </row>
    <row r="46" spans="3:36" x14ac:dyDescent="0.2">
      <c r="C46" s="121"/>
      <c r="F46" s="139"/>
      <c r="I46" s="139"/>
      <c r="J46" s="85">
        <f t="shared" si="19"/>
        <v>0</v>
      </c>
      <c r="M46" s="45">
        <f t="shared" si="11"/>
        <v>0</v>
      </c>
      <c r="N46" s="123" t="str">
        <f t="shared" si="0"/>
        <v/>
      </c>
      <c r="O46" s="45">
        <f t="shared" si="12"/>
        <v>0</v>
      </c>
      <c r="P46" s="123" t="str">
        <f t="shared" si="1"/>
        <v/>
      </c>
      <c r="R46" s="45">
        <f t="shared" si="13"/>
        <v>0</v>
      </c>
      <c r="S46" s="102" t="str">
        <f t="shared" si="21"/>
        <v/>
      </c>
      <c r="V46" s="45">
        <f t="shared" si="14"/>
        <v>0</v>
      </c>
      <c r="W46" s="60" t="str">
        <f t="shared" si="3"/>
        <v/>
      </c>
      <c r="Y46" s="45">
        <f t="shared" si="15"/>
        <v>0</v>
      </c>
      <c r="AA46" s="64" t="str">
        <f t="shared" si="4"/>
        <v/>
      </c>
      <c r="AB46" s="45">
        <f t="shared" si="5"/>
        <v>0</v>
      </c>
      <c r="AC46" s="45">
        <f t="shared" si="6"/>
        <v>0</v>
      </c>
      <c r="AD46" s="85">
        <f t="shared" si="7"/>
        <v>0</v>
      </c>
      <c r="AE46" s="85">
        <f t="shared" si="8"/>
        <v>0</v>
      </c>
      <c r="AF46" s="48"/>
      <c r="AH46" s="45">
        <f t="shared" si="9"/>
        <v>0</v>
      </c>
      <c r="AJ46" s="45">
        <f t="shared" si="10"/>
        <v>0</v>
      </c>
    </row>
    <row r="47" spans="3:36" x14ac:dyDescent="0.2">
      <c r="J47" s="85">
        <f t="shared" si="19"/>
        <v>0</v>
      </c>
      <c r="M47" s="45">
        <f t="shared" si="11"/>
        <v>0</v>
      </c>
      <c r="N47" s="123" t="str">
        <f t="shared" si="0"/>
        <v/>
      </c>
      <c r="O47" s="45">
        <f t="shared" si="12"/>
        <v>0</v>
      </c>
      <c r="P47" s="123" t="str">
        <f t="shared" si="1"/>
        <v/>
      </c>
      <c r="R47" s="45">
        <f t="shared" si="13"/>
        <v>0</v>
      </c>
      <c r="S47" s="102" t="str">
        <f t="shared" si="21"/>
        <v/>
      </c>
      <c r="V47" s="45">
        <f t="shared" si="14"/>
        <v>0</v>
      </c>
      <c r="W47" s="60" t="str">
        <f t="shared" si="3"/>
        <v/>
      </c>
      <c r="Y47" s="45">
        <f t="shared" si="15"/>
        <v>0</v>
      </c>
      <c r="AA47" s="64" t="str">
        <f t="shared" si="4"/>
        <v/>
      </c>
      <c r="AB47" s="45">
        <f t="shared" si="5"/>
        <v>0</v>
      </c>
      <c r="AC47" s="45">
        <f t="shared" si="6"/>
        <v>0</v>
      </c>
      <c r="AD47" s="85">
        <f t="shared" si="7"/>
        <v>0</v>
      </c>
      <c r="AE47" s="85">
        <f t="shared" si="8"/>
        <v>0</v>
      </c>
      <c r="AF47" s="48"/>
      <c r="AH47" s="45">
        <f t="shared" si="9"/>
        <v>0</v>
      </c>
      <c r="AJ47" s="45">
        <f t="shared" si="10"/>
        <v>0</v>
      </c>
    </row>
    <row r="48" spans="3:36" x14ac:dyDescent="0.2">
      <c r="C48" s="121"/>
      <c r="D48" s="87"/>
      <c r="J48" s="85">
        <f t="shared" si="19"/>
        <v>0</v>
      </c>
      <c r="M48" s="45">
        <f t="shared" si="11"/>
        <v>0</v>
      </c>
      <c r="N48" s="123" t="str">
        <f t="shared" si="0"/>
        <v/>
      </c>
      <c r="O48" s="45">
        <f t="shared" si="12"/>
        <v>0</v>
      </c>
      <c r="P48" s="123" t="str">
        <f t="shared" si="1"/>
        <v/>
      </c>
      <c r="R48" s="45">
        <f t="shared" si="13"/>
        <v>0</v>
      </c>
      <c r="S48" s="102" t="str">
        <f t="shared" si="21"/>
        <v/>
      </c>
      <c r="V48" s="45">
        <f t="shared" si="14"/>
        <v>0</v>
      </c>
      <c r="W48" s="60" t="str">
        <f t="shared" si="3"/>
        <v/>
      </c>
      <c r="Y48" s="45">
        <f t="shared" si="15"/>
        <v>0</v>
      </c>
      <c r="AA48" s="64" t="str">
        <f t="shared" si="4"/>
        <v/>
      </c>
      <c r="AB48" s="45">
        <f t="shared" si="5"/>
        <v>0</v>
      </c>
      <c r="AC48" s="45">
        <f t="shared" si="6"/>
        <v>0</v>
      </c>
      <c r="AD48" s="85">
        <f t="shared" si="7"/>
        <v>0</v>
      </c>
      <c r="AE48" s="85">
        <f t="shared" si="8"/>
        <v>0</v>
      </c>
      <c r="AF48" s="48"/>
      <c r="AH48" s="45">
        <f t="shared" si="9"/>
        <v>0</v>
      </c>
      <c r="AJ48" s="45">
        <f t="shared" si="10"/>
        <v>0</v>
      </c>
    </row>
    <row r="49" spans="1:36" x14ac:dyDescent="0.2">
      <c r="D49" s="87"/>
      <c r="J49" s="85">
        <f t="shared" si="19"/>
        <v>0</v>
      </c>
      <c r="M49" s="45">
        <f t="shared" si="11"/>
        <v>0</v>
      </c>
      <c r="N49" s="124" t="str">
        <f t="shared" si="0"/>
        <v/>
      </c>
      <c r="O49" s="45">
        <f t="shared" si="12"/>
        <v>0</v>
      </c>
      <c r="P49" s="124" t="str">
        <f t="shared" si="1"/>
        <v/>
      </c>
      <c r="R49" s="45">
        <f t="shared" si="13"/>
        <v>0</v>
      </c>
      <c r="S49" s="87" t="str">
        <f t="shared" si="21"/>
        <v/>
      </c>
      <c r="V49" s="45">
        <f t="shared" si="14"/>
        <v>0</v>
      </c>
      <c r="W49" s="60" t="str">
        <f t="shared" si="3"/>
        <v/>
      </c>
      <c r="Y49" s="45">
        <f t="shared" si="15"/>
        <v>0</v>
      </c>
      <c r="AA49" s="64" t="str">
        <f t="shared" si="4"/>
        <v/>
      </c>
      <c r="AB49" s="45">
        <f t="shared" si="5"/>
        <v>0</v>
      </c>
      <c r="AC49" s="45">
        <f t="shared" si="6"/>
        <v>0</v>
      </c>
      <c r="AD49" s="85">
        <f t="shared" si="7"/>
        <v>0</v>
      </c>
      <c r="AE49" s="85">
        <f t="shared" si="8"/>
        <v>0</v>
      </c>
      <c r="AF49" s="48"/>
      <c r="AH49" s="45">
        <f t="shared" si="9"/>
        <v>0</v>
      </c>
      <c r="AJ49" s="45">
        <f t="shared" si="10"/>
        <v>0</v>
      </c>
    </row>
    <row r="50" spans="1:36" x14ac:dyDescent="0.2">
      <c r="C50" s="121"/>
      <c r="D50" s="87"/>
      <c r="J50" s="85">
        <f t="shared" si="19"/>
        <v>0</v>
      </c>
      <c r="M50" s="45">
        <f t="shared" si="11"/>
        <v>0</v>
      </c>
      <c r="N50" s="123" t="str">
        <f t="shared" si="0"/>
        <v/>
      </c>
      <c r="O50" s="45">
        <f t="shared" si="12"/>
        <v>0</v>
      </c>
      <c r="P50" s="123" t="str">
        <f t="shared" si="1"/>
        <v/>
      </c>
      <c r="R50" s="45">
        <f t="shared" si="13"/>
        <v>0</v>
      </c>
      <c r="S50" s="102" t="str">
        <f t="shared" si="21"/>
        <v/>
      </c>
      <c r="V50" s="45">
        <f t="shared" si="14"/>
        <v>0</v>
      </c>
      <c r="W50" s="60" t="str">
        <f t="shared" si="3"/>
        <v/>
      </c>
      <c r="Y50" s="45">
        <f t="shared" si="15"/>
        <v>0</v>
      </c>
      <c r="AA50" s="64" t="str">
        <f t="shared" si="4"/>
        <v/>
      </c>
      <c r="AB50" s="45">
        <f t="shared" si="5"/>
        <v>0</v>
      </c>
      <c r="AC50" s="45">
        <f t="shared" si="6"/>
        <v>0</v>
      </c>
      <c r="AD50" s="85">
        <f t="shared" si="7"/>
        <v>0</v>
      </c>
      <c r="AE50" s="85">
        <f t="shared" si="8"/>
        <v>0</v>
      </c>
      <c r="AF50" s="48"/>
      <c r="AH50" s="45">
        <f t="shared" si="9"/>
        <v>0</v>
      </c>
      <c r="AJ50" s="45">
        <f t="shared" si="10"/>
        <v>0</v>
      </c>
    </row>
    <row r="51" spans="1:36" x14ac:dyDescent="0.2">
      <c r="C51" s="121"/>
      <c r="D51" s="139"/>
      <c r="E51" s="139"/>
      <c r="F51" s="139"/>
      <c r="G51" s="139"/>
      <c r="H51" s="140"/>
      <c r="I51" s="139"/>
      <c r="J51" s="85">
        <f t="shared" si="19"/>
        <v>0</v>
      </c>
      <c r="M51" s="45">
        <f t="shared" si="11"/>
        <v>0</v>
      </c>
      <c r="N51" s="123" t="str">
        <f t="shared" si="0"/>
        <v/>
      </c>
      <c r="O51" s="45">
        <f t="shared" si="12"/>
        <v>0</v>
      </c>
      <c r="P51" s="123" t="str">
        <f t="shared" si="1"/>
        <v/>
      </c>
      <c r="R51" s="45">
        <f t="shared" si="13"/>
        <v>0</v>
      </c>
      <c r="S51" s="102" t="str">
        <f t="shared" si="21"/>
        <v/>
      </c>
      <c r="V51" s="45">
        <f t="shared" si="14"/>
        <v>0</v>
      </c>
      <c r="W51" s="60" t="str">
        <f t="shared" si="3"/>
        <v/>
      </c>
      <c r="Y51" s="45">
        <f t="shared" si="15"/>
        <v>0</v>
      </c>
      <c r="AA51" s="64" t="str">
        <f t="shared" si="4"/>
        <v/>
      </c>
      <c r="AB51" s="45">
        <f t="shared" si="5"/>
        <v>0</v>
      </c>
      <c r="AC51" s="45">
        <f t="shared" si="6"/>
        <v>0</v>
      </c>
      <c r="AD51" s="85">
        <f t="shared" si="7"/>
        <v>0</v>
      </c>
      <c r="AE51" s="85">
        <f t="shared" si="8"/>
        <v>0</v>
      </c>
      <c r="AF51" s="48"/>
      <c r="AH51" s="45">
        <f t="shared" si="9"/>
        <v>0</v>
      </c>
      <c r="AJ51" s="45">
        <f t="shared" si="10"/>
        <v>0</v>
      </c>
    </row>
    <row r="52" spans="1:36" x14ac:dyDescent="0.2">
      <c r="C52" s="121"/>
      <c r="D52" s="87"/>
      <c r="J52" s="85">
        <f t="shared" si="19"/>
        <v>0</v>
      </c>
      <c r="M52" s="45">
        <f t="shared" si="11"/>
        <v>0</v>
      </c>
      <c r="N52" s="123" t="str">
        <f t="shared" si="0"/>
        <v/>
      </c>
      <c r="O52" s="45">
        <f t="shared" si="12"/>
        <v>0</v>
      </c>
      <c r="P52" s="123" t="str">
        <f t="shared" si="1"/>
        <v/>
      </c>
      <c r="R52" s="45">
        <f t="shared" si="13"/>
        <v>0</v>
      </c>
      <c r="S52" s="102" t="str">
        <f t="shared" si="21"/>
        <v/>
      </c>
      <c r="V52" s="45">
        <f t="shared" si="14"/>
        <v>0</v>
      </c>
      <c r="W52" s="60" t="str">
        <f t="shared" si="3"/>
        <v/>
      </c>
      <c r="Y52" s="45">
        <f t="shared" si="15"/>
        <v>0</v>
      </c>
      <c r="AA52" s="64" t="str">
        <f t="shared" si="4"/>
        <v/>
      </c>
      <c r="AB52" s="45">
        <f t="shared" si="5"/>
        <v>0</v>
      </c>
      <c r="AC52" s="45">
        <f t="shared" si="6"/>
        <v>0</v>
      </c>
      <c r="AD52" s="85">
        <f t="shared" si="7"/>
        <v>0</v>
      </c>
      <c r="AE52" s="85">
        <f t="shared" si="8"/>
        <v>0</v>
      </c>
      <c r="AF52" s="48"/>
      <c r="AH52" s="45">
        <f t="shared" si="9"/>
        <v>0</v>
      </c>
      <c r="AJ52" s="45">
        <f t="shared" si="10"/>
        <v>0</v>
      </c>
    </row>
    <row r="53" spans="1:36" x14ac:dyDescent="0.2">
      <c r="C53" s="121"/>
      <c r="D53" s="87"/>
      <c r="J53" s="85">
        <f t="shared" si="19"/>
        <v>0</v>
      </c>
      <c r="M53" s="45">
        <f t="shared" si="11"/>
        <v>0</v>
      </c>
      <c r="N53" s="123" t="str">
        <f t="shared" si="0"/>
        <v/>
      </c>
      <c r="O53" s="45">
        <f t="shared" si="12"/>
        <v>0</v>
      </c>
      <c r="P53" s="123" t="str">
        <f t="shared" si="1"/>
        <v/>
      </c>
      <c r="R53" s="45">
        <f t="shared" si="13"/>
        <v>0</v>
      </c>
      <c r="S53" s="102" t="str">
        <f t="shared" si="21"/>
        <v/>
      </c>
      <c r="V53" s="45">
        <f t="shared" si="14"/>
        <v>0</v>
      </c>
      <c r="W53" s="60" t="str">
        <f t="shared" si="3"/>
        <v/>
      </c>
      <c r="Y53" s="45">
        <f t="shared" si="15"/>
        <v>0</v>
      </c>
      <c r="AA53" s="64" t="str">
        <f t="shared" si="4"/>
        <v/>
      </c>
      <c r="AB53" s="45">
        <f t="shared" si="5"/>
        <v>0</v>
      </c>
      <c r="AC53" s="45">
        <f t="shared" si="6"/>
        <v>0</v>
      </c>
      <c r="AD53" s="85">
        <f t="shared" si="7"/>
        <v>0</v>
      </c>
      <c r="AE53" s="85">
        <f t="shared" si="8"/>
        <v>0</v>
      </c>
      <c r="AF53" s="48"/>
      <c r="AH53" s="45">
        <f t="shared" si="9"/>
        <v>0</v>
      </c>
      <c r="AJ53" s="45">
        <f t="shared" si="10"/>
        <v>0</v>
      </c>
    </row>
    <row r="54" spans="1:36" x14ac:dyDescent="0.2">
      <c r="D54" s="87"/>
      <c r="J54" s="85">
        <f t="shared" si="19"/>
        <v>0</v>
      </c>
      <c r="M54" s="45">
        <f t="shared" si="11"/>
        <v>0</v>
      </c>
      <c r="N54" s="123" t="str">
        <f t="shared" si="0"/>
        <v/>
      </c>
      <c r="O54" s="45">
        <f t="shared" si="12"/>
        <v>0</v>
      </c>
      <c r="P54" s="123" t="str">
        <f t="shared" si="1"/>
        <v/>
      </c>
      <c r="R54" s="45">
        <f t="shared" si="13"/>
        <v>0</v>
      </c>
      <c r="S54" s="102" t="str">
        <f t="shared" si="21"/>
        <v/>
      </c>
      <c r="V54" s="45">
        <f t="shared" si="14"/>
        <v>0</v>
      </c>
      <c r="W54" s="60" t="str">
        <f t="shared" si="3"/>
        <v/>
      </c>
      <c r="Y54" s="45">
        <f t="shared" si="15"/>
        <v>0</v>
      </c>
      <c r="AA54" s="64" t="str">
        <f t="shared" si="4"/>
        <v/>
      </c>
      <c r="AB54" s="45">
        <f t="shared" si="5"/>
        <v>0</v>
      </c>
      <c r="AC54" s="45">
        <f t="shared" si="6"/>
        <v>0</v>
      </c>
      <c r="AD54" s="85">
        <f t="shared" si="7"/>
        <v>0</v>
      </c>
      <c r="AE54" s="85">
        <f t="shared" si="8"/>
        <v>0</v>
      </c>
      <c r="AF54" s="48"/>
      <c r="AH54" s="45">
        <f t="shared" si="9"/>
        <v>0</v>
      </c>
      <c r="AJ54" s="45">
        <f t="shared" si="10"/>
        <v>0</v>
      </c>
    </row>
    <row r="55" spans="1:36" x14ac:dyDescent="0.2">
      <c r="C55" s="121"/>
      <c r="F55" s="139"/>
      <c r="I55" s="139"/>
      <c r="J55" s="85">
        <f t="shared" si="19"/>
        <v>0</v>
      </c>
      <c r="M55" s="45">
        <f t="shared" si="11"/>
        <v>0</v>
      </c>
      <c r="N55" s="123" t="str">
        <f t="shared" si="0"/>
        <v/>
      </c>
      <c r="O55" s="45">
        <f t="shared" si="12"/>
        <v>0</v>
      </c>
      <c r="P55" s="123" t="str">
        <f>IF(ROUND(M55*O$2,0)&lt;&gt;O55,"E","")</f>
        <v/>
      </c>
      <c r="R55" s="45">
        <f t="shared" si="13"/>
        <v>0</v>
      </c>
      <c r="S55" s="102" t="str">
        <f t="shared" si="21"/>
        <v/>
      </c>
      <c r="V55" s="45">
        <f t="shared" si="14"/>
        <v>0</v>
      </c>
      <c r="W55" s="60" t="str">
        <f t="shared" si="3"/>
        <v/>
      </c>
      <c r="Y55" s="45">
        <f t="shared" si="15"/>
        <v>0</v>
      </c>
      <c r="AA55" s="64" t="str">
        <f t="shared" si="4"/>
        <v/>
      </c>
      <c r="AB55" s="45">
        <f t="shared" si="5"/>
        <v>0</v>
      </c>
      <c r="AC55" s="45">
        <f t="shared" si="6"/>
        <v>0</v>
      </c>
      <c r="AD55" s="85">
        <f t="shared" si="7"/>
        <v>0</v>
      </c>
      <c r="AE55" s="85">
        <f t="shared" si="8"/>
        <v>0</v>
      </c>
      <c r="AF55" s="48"/>
      <c r="AH55" s="45">
        <f t="shared" si="9"/>
        <v>0</v>
      </c>
      <c r="AJ55" s="45">
        <f t="shared" si="10"/>
        <v>0</v>
      </c>
    </row>
    <row r="56" spans="1:36" x14ac:dyDescent="0.2">
      <c r="C56" s="121"/>
      <c r="F56" s="139"/>
      <c r="I56" s="139"/>
      <c r="J56" s="85">
        <f t="shared" si="19"/>
        <v>0</v>
      </c>
      <c r="M56" s="45">
        <f t="shared" si="11"/>
        <v>0</v>
      </c>
      <c r="N56" s="123" t="str">
        <f t="shared" si="0"/>
        <v/>
      </c>
      <c r="O56" s="45">
        <f t="shared" si="12"/>
        <v>0</v>
      </c>
      <c r="P56" s="123" t="str">
        <f t="shared" si="1"/>
        <v/>
      </c>
      <c r="R56" s="45">
        <f t="shared" si="13"/>
        <v>0</v>
      </c>
      <c r="S56" s="102" t="str">
        <f t="shared" si="21"/>
        <v/>
      </c>
      <c r="V56" s="45">
        <f t="shared" si="14"/>
        <v>0</v>
      </c>
      <c r="W56" s="60" t="str">
        <f t="shared" si="3"/>
        <v/>
      </c>
      <c r="Y56" s="45">
        <f t="shared" si="15"/>
        <v>0</v>
      </c>
      <c r="AA56" s="64" t="str">
        <f t="shared" si="4"/>
        <v/>
      </c>
      <c r="AB56" s="45">
        <f t="shared" si="5"/>
        <v>0</v>
      </c>
      <c r="AC56" s="45">
        <f t="shared" si="6"/>
        <v>0</v>
      </c>
      <c r="AD56" s="85">
        <f t="shared" si="7"/>
        <v>0</v>
      </c>
      <c r="AE56" s="85">
        <f t="shared" si="8"/>
        <v>0</v>
      </c>
      <c r="AF56" s="48"/>
      <c r="AH56" s="45">
        <f t="shared" si="9"/>
        <v>0</v>
      </c>
      <c r="AJ56" s="45">
        <f t="shared" si="10"/>
        <v>0</v>
      </c>
    </row>
    <row r="57" spans="1:36" x14ac:dyDescent="0.2">
      <c r="F57" s="139"/>
      <c r="I57" s="139"/>
      <c r="J57" s="85">
        <f t="shared" si="19"/>
        <v>0</v>
      </c>
      <c r="M57" s="45">
        <f t="shared" si="11"/>
        <v>0</v>
      </c>
      <c r="N57" s="123" t="str">
        <f t="shared" si="0"/>
        <v/>
      </c>
      <c r="O57" s="45">
        <f t="shared" si="12"/>
        <v>0</v>
      </c>
      <c r="P57" s="123" t="str">
        <f t="shared" si="1"/>
        <v/>
      </c>
      <c r="R57" s="45">
        <f t="shared" si="13"/>
        <v>0</v>
      </c>
      <c r="S57" s="102" t="str">
        <f t="shared" si="21"/>
        <v/>
      </c>
      <c r="V57" s="45">
        <f t="shared" si="14"/>
        <v>0</v>
      </c>
      <c r="W57" s="60" t="str">
        <f t="shared" si="3"/>
        <v/>
      </c>
      <c r="Y57" s="45">
        <f t="shared" si="15"/>
        <v>0</v>
      </c>
      <c r="AA57" s="64" t="str">
        <f t="shared" si="4"/>
        <v/>
      </c>
      <c r="AB57" s="45">
        <f t="shared" si="5"/>
        <v>0</v>
      </c>
      <c r="AC57" s="45">
        <f t="shared" si="6"/>
        <v>0</v>
      </c>
      <c r="AD57" s="85">
        <f t="shared" si="7"/>
        <v>0</v>
      </c>
      <c r="AE57" s="85">
        <f t="shared" si="8"/>
        <v>0</v>
      </c>
      <c r="AF57" s="48"/>
      <c r="AH57" s="45">
        <f t="shared" si="9"/>
        <v>0</v>
      </c>
      <c r="AJ57" s="45">
        <f t="shared" si="10"/>
        <v>0</v>
      </c>
    </row>
    <row r="58" spans="1:36" x14ac:dyDescent="0.2">
      <c r="F58" s="139"/>
      <c r="I58" s="139"/>
      <c r="J58" s="85">
        <f t="shared" si="19"/>
        <v>0</v>
      </c>
      <c r="M58" s="45">
        <f t="shared" si="11"/>
        <v>0</v>
      </c>
      <c r="N58" s="123" t="str">
        <f t="shared" si="0"/>
        <v/>
      </c>
      <c r="O58" s="45">
        <f t="shared" si="12"/>
        <v>0</v>
      </c>
      <c r="P58" s="123" t="str">
        <f t="shared" si="1"/>
        <v/>
      </c>
      <c r="R58" s="45">
        <f t="shared" si="13"/>
        <v>0</v>
      </c>
      <c r="S58" s="102" t="str">
        <f t="shared" si="21"/>
        <v/>
      </c>
      <c r="V58" s="45">
        <f t="shared" si="14"/>
        <v>0</v>
      </c>
      <c r="W58" s="60" t="str">
        <f t="shared" si="3"/>
        <v/>
      </c>
      <c r="Y58" s="45">
        <f t="shared" si="15"/>
        <v>0</v>
      </c>
      <c r="AA58" s="64" t="str">
        <f t="shared" si="4"/>
        <v/>
      </c>
      <c r="AB58" s="45">
        <f t="shared" si="5"/>
        <v>0</v>
      </c>
      <c r="AC58" s="45">
        <f t="shared" si="6"/>
        <v>0</v>
      </c>
      <c r="AD58" s="85">
        <f t="shared" si="7"/>
        <v>0</v>
      </c>
      <c r="AE58" s="85">
        <f t="shared" si="8"/>
        <v>0</v>
      </c>
      <c r="AF58" s="48"/>
      <c r="AH58" s="45">
        <f t="shared" si="9"/>
        <v>0</v>
      </c>
      <c r="AJ58" s="45">
        <f t="shared" si="10"/>
        <v>0</v>
      </c>
    </row>
    <row r="59" spans="1:36" x14ac:dyDescent="0.2">
      <c r="F59" s="139"/>
      <c r="I59" s="139"/>
      <c r="J59" s="85">
        <f t="shared" si="19"/>
        <v>0</v>
      </c>
      <c r="M59" s="45">
        <f t="shared" si="11"/>
        <v>0</v>
      </c>
      <c r="N59" s="123" t="str">
        <f t="shared" si="0"/>
        <v/>
      </c>
      <c r="O59" s="45">
        <f t="shared" si="12"/>
        <v>0</v>
      </c>
      <c r="P59" s="123" t="str">
        <f t="shared" si="1"/>
        <v/>
      </c>
      <c r="R59" s="45">
        <f t="shared" si="13"/>
        <v>0</v>
      </c>
      <c r="S59" s="102" t="str">
        <f t="shared" si="21"/>
        <v/>
      </c>
      <c r="V59" s="45">
        <f t="shared" si="14"/>
        <v>0</v>
      </c>
      <c r="W59" s="60" t="str">
        <f t="shared" si="3"/>
        <v/>
      </c>
      <c r="Y59" s="45">
        <f t="shared" si="15"/>
        <v>0</v>
      </c>
      <c r="AA59" s="64" t="str">
        <f t="shared" si="4"/>
        <v/>
      </c>
      <c r="AB59" s="45">
        <f t="shared" si="5"/>
        <v>0</v>
      </c>
      <c r="AC59" s="45">
        <f t="shared" si="6"/>
        <v>0</v>
      </c>
      <c r="AD59" s="85">
        <f t="shared" si="7"/>
        <v>0</v>
      </c>
      <c r="AE59" s="85">
        <f t="shared" si="8"/>
        <v>0</v>
      </c>
      <c r="AF59" s="48"/>
      <c r="AH59" s="45">
        <f t="shared" si="9"/>
        <v>0</v>
      </c>
      <c r="AJ59" s="45">
        <f t="shared" si="10"/>
        <v>0</v>
      </c>
    </row>
    <row r="60" spans="1:36" x14ac:dyDescent="0.2">
      <c r="F60" s="139"/>
      <c r="I60" s="139"/>
      <c r="J60" s="85">
        <f t="shared" si="19"/>
        <v>0</v>
      </c>
      <c r="M60" s="45">
        <f t="shared" si="11"/>
        <v>0</v>
      </c>
      <c r="N60" s="123" t="str">
        <f t="shared" si="0"/>
        <v/>
      </c>
      <c r="O60" s="45">
        <f t="shared" si="12"/>
        <v>0</v>
      </c>
      <c r="P60" s="123" t="str">
        <f t="shared" si="1"/>
        <v/>
      </c>
      <c r="R60" s="45">
        <f t="shared" si="13"/>
        <v>0</v>
      </c>
      <c r="S60" s="102" t="str">
        <f t="shared" si="21"/>
        <v/>
      </c>
      <c r="V60" s="45">
        <f t="shared" si="14"/>
        <v>0</v>
      </c>
      <c r="W60" s="60" t="str">
        <f t="shared" si="3"/>
        <v/>
      </c>
      <c r="Y60" s="45">
        <f t="shared" si="15"/>
        <v>0</v>
      </c>
      <c r="AA60" s="64" t="str">
        <f t="shared" si="4"/>
        <v/>
      </c>
      <c r="AB60" s="45">
        <f t="shared" si="5"/>
        <v>0</v>
      </c>
      <c r="AC60" s="45">
        <f t="shared" si="6"/>
        <v>0</v>
      </c>
      <c r="AD60" s="85">
        <f t="shared" si="7"/>
        <v>0</v>
      </c>
      <c r="AE60" s="85">
        <f t="shared" si="8"/>
        <v>0</v>
      </c>
      <c r="AF60" s="48"/>
      <c r="AH60" s="45">
        <f t="shared" si="9"/>
        <v>0</v>
      </c>
      <c r="AJ60" s="45">
        <f t="shared" si="10"/>
        <v>0</v>
      </c>
    </row>
    <row r="61" spans="1:36" x14ac:dyDescent="0.2">
      <c r="F61" s="139"/>
      <c r="I61" s="139"/>
      <c r="J61" s="85">
        <f t="shared" si="19"/>
        <v>0</v>
      </c>
      <c r="M61" s="45">
        <f t="shared" si="11"/>
        <v>0</v>
      </c>
      <c r="N61" s="123" t="str">
        <f t="shared" si="0"/>
        <v/>
      </c>
      <c r="O61" s="45">
        <f t="shared" si="12"/>
        <v>0</v>
      </c>
      <c r="P61" s="123" t="str">
        <f t="shared" si="1"/>
        <v/>
      </c>
      <c r="R61" s="45">
        <f t="shared" si="13"/>
        <v>0</v>
      </c>
      <c r="S61" s="102" t="str">
        <f t="shared" si="21"/>
        <v/>
      </c>
      <c r="V61" s="45">
        <f t="shared" si="14"/>
        <v>0</v>
      </c>
      <c r="W61" s="60" t="str">
        <f t="shared" si="3"/>
        <v/>
      </c>
      <c r="Y61" s="45">
        <f t="shared" si="15"/>
        <v>0</v>
      </c>
      <c r="AA61" s="64" t="str">
        <f t="shared" si="4"/>
        <v/>
      </c>
      <c r="AB61" s="45">
        <f t="shared" si="5"/>
        <v>0</v>
      </c>
      <c r="AC61" s="45">
        <f t="shared" si="6"/>
        <v>0</v>
      </c>
      <c r="AD61" s="85">
        <f t="shared" si="7"/>
        <v>0</v>
      </c>
      <c r="AE61" s="85">
        <f t="shared" si="8"/>
        <v>0</v>
      </c>
      <c r="AF61" s="48"/>
      <c r="AH61" s="45">
        <f t="shared" si="9"/>
        <v>0</v>
      </c>
      <c r="AJ61" s="45">
        <f t="shared" si="10"/>
        <v>0</v>
      </c>
    </row>
    <row r="62" spans="1:36" x14ac:dyDescent="0.2">
      <c r="F62" s="139"/>
      <c r="I62" s="139"/>
      <c r="J62" s="85">
        <f t="shared" si="19"/>
        <v>0</v>
      </c>
      <c r="M62" s="45">
        <f t="shared" si="11"/>
        <v>0</v>
      </c>
      <c r="N62" s="123" t="str">
        <f t="shared" si="0"/>
        <v/>
      </c>
      <c r="O62" s="45">
        <f t="shared" si="12"/>
        <v>0</v>
      </c>
      <c r="P62" s="123" t="str">
        <f t="shared" si="1"/>
        <v/>
      </c>
      <c r="R62" s="45">
        <f t="shared" si="13"/>
        <v>0</v>
      </c>
      <c r="S62" s="102" t="str">
        <f t="shared" si="21"/>
        <v/>
      </c>
      <c r="V62" s="45">
        <f t="shared" si="14"/>
        <v>0</v>
      </c>
      <c r="W62" s="60" t="str">
        <f t="shared" si="3"/>
        <v/>
      </c>
      <c r="Y62" s="45">
        <f t="shared" si="15"/>
        <v>0</v>
      </c>
      <c r="AA62" s="64" t="str">
        <f t="shared" si="4"/>
        <v/>
      </c>
      <c r="AB62" s="45">
        <f t="shared" si="5"/>
        <v>0</v>
      </c>
      <c r="AC62" s="45">
        <f t="shared" si="6"/>
        <v>0</v>
      </c>
      <c r="AD62" s="85">
        <f t="shared" si="7"/>
        <v>0</v>
      </c>
      <c r="AE62" s="85">
        <f t="shared" si="8"/>
        <v>0</v>
      </c>
      <c r="AF62" s="48"/>
      <c r="AH62" s="45">
        <f t="shared" si="9"/>
        <v>0</v>
      </c>
      <c r="AJ62" s="45">
        <f t="shared" si="10"/>
        <v>0</v>
      </c>
    </row>
    <row r="63" spans="1:36" ht="13.5" thickBot="1" x14ac:dyDescent="0.25">
      <c r="A63" s="108"/>
      <c r="B63" s="108"/>
      <c r="C63" s="82"/>
      <c r="D63" s="109"/>
      <c r="E63" s="109"/>
      <c r="F63" s="109"/>
      <c r="G63" s="109"/>
      <c r="H63" s="138"/>
      <c r="I63" s="109"/>
      <c r="J63" s="125"/>
      <c r="K63" s="126"/>
      <c r="L63" s="127"/>
      <c r="M63" s="117"/>
      <c r="N63" s="59"/>
      <c r="O63" s="117"/>
      <c r="P63" s="59"/>
      <c r="Q63" s="115"/>
      <c r="R63" s="117"/>
      <c r="S63" s="61"/>
      <c r="T63" s="117"/>
      <c r="U63" s="128"/>
      <c r="V63" s="117"/>
      <c r="W63" s="61"/>
      <c r="X63" s="109"/>
      <c r="Y63" s="117"/>
      <c r="Z63" s="113"/>
      <c r="AA63" s="65"/>
      <c r="AB63" s="117"/>
      <c r="AC63" s="117"/>
      <c r="AD63" s="125"/>
      <c r="AE63" s="125"/>
      <c r="AF63" s="129"/>
      <c r="AG63" s="116"/>
      <c r="AH63" s="117"/>
      <c r="AI63" s="116"/>
      <c r="AJ63" s="117"/>
    </row>
    <row r="64" spans="1:36" ht="13.5" thickTop="1" x14ac:dyDescent="0.2">
      <c r="D64" s="87"/>
    </row>
    <row r="65" spans="1:36" x14ac:dyDescent="0.2">
      <c r="C65" s="67" t="s">
        <v>1</v>
      </c>
      <c r="D65" s="87"/>
      <c r="M65" s="45">
        <f>SUM(M3:M63)</f>
        <v>664</v>
      </c>
      <c r="N65" s="60"/>
      <c r="O65" s="45">
        <f>SUM(O3:O63)</f>
        <v>49800</v>
      </c>
      <c r="P65" s="60"/>
      <c r="R65" s="45">
        <f>SUM(R3:R63)</f>
        <v>71690</v>
      </c>
      <c r="T65" s="45">
        <f>SUM(T3:T63)</f>
        <v>0</v>
      </c>
      <c r="U65" s="105"/>
      <c r="V65" s="45">
        <f>SUM(V3:V63)</f>
        <v>0</v>
      </c>
      <c r="Y65" s="45">
        <f>SUM(Y3:Y63)</f>
        <v>121490</v>
      </c>
      <c r="AH65" s="47">
        <f>SUM(AH3:AH63)</f>
        <v>0</v>
      </c>
      <c r="AJ65" s="47">
        <f>SUM(AJ3:AJ63)</f>
        <v>0</v>
      </c>
    </row>
    <row r="66" spans="1:36" x14ac:dyDescent="0.2">
      <c r="D66" s="87"/>
      <c r="M66" s="84"/>
      <c r="O66" s="39"/>
    </row>
    <row r="67" spans="1:36" x14ac:dyDescent="0.2">
      <c r="D67" s="139"/>
      <c r="E67" s="139"/>
      <c r="F67" s="139"/>
      <c r="G67" s="139"/>
      <c r="H67" s="140"/>
      <c r="I67" s="139"/>
      <c r="L67" s="43"/>
      <c r="M67" s="84"/>
      <c r="O67" s="39"/>
      <c r="X67" s="87"/>
      <c r="AH67" s="130"/>
      <c r="AI67" s="40" t="s">
        <v>36</v>
      </c>
      <c r="AJ67" s="49">
        <f>AJ65*AH67</f>
        <v>0</v>
      </c>
    </row>
    <row r="68" spans="1:36" x14ac:dyDescent="0.2">
      <c r="L68" s="43"/>
      <c r="M68" s="45"/>
      <c r="R68" s="45" t="s">
        <v>2</v>
      </c>
      <c r="T68" s="48" t="str">
        <f>IF((Y65&lt;&gt;SUM(O65+R65+T65+V65)),"ERROR","OK")</f>
        <v>OK</v>
      </c>
    </row>
    <row r="69" spans="1:36" x14ac:dyDescent="0.2">
      <c r="A69" s="69"/>
      <c r="O69" s="48"/>
      <c r="AJ69" s="45">
        <f>SUM(AJ65:AJ67)</f>
        <v>0</v>
      </c>
    </row>
    <row r="70" spans="1:36" s="87" customFormat="1" x14ac:dyDescent="0.2">
      <c r="A70" s="55"/>
      <c r="B70" s="55"/>
      <c r="C70" s="67"/>
      <c r="D70" s="86"/>
      <c r="E70" s="86"/>
      <c r="F70" s="86"/>
      <c r="G70" s="86"/>
      <c r="H70" s="136"/>
      <c r="I70" s="86"/>
      <c r="J70" s="85"/>
      <c r="K70" s="56"/>
      <c r="L70" s="43" t="s">
        <v>17</v>
      </c>
      <c r="M70" s="84">
        <f>SUM(M65)</f>
        <v>664</v>
      </c>
      <c r="N70" s="58"/>
      <c r="O70" s="51"/>
      <c r="P70" s="58"/>
      <c r="Q70" s="92"/>
      <c r="R70" s="45"/>
      <c r="S70" s="60"/>
      <c r="T70" s="45"/>
      <c r="U70" s="53"/>
      <c r="V70" s="45"/>
      <c r="W70" s="60"/>
      <c r="X70" s="86"/>
      <c r="Y70" s="45"/>
      <c r="AA70" s="62"/>
      <c r="AB70" s="105"/>
      <c r="AC70" s="105"/>
      <c r="AD70" s="67"/>
      <c r="AE70" s="92"/>
      <c r="AF70" s="67"/>
      <c r="AG70" s="90"/>
      <c r="AH70" s="45"/>
      <c r="AI70" s="90"/>
      <c r="AJ70" s="45"/>
    </row>
    <row r="71" spans="1:36" s="87" customFormat="1" x14ac:dyDescent="0.2">
      <c r="A71" s="55"/>
      <c r="B71" s="55"/>
      <c r="C71" s="67"/>
      <c r="D71" s="86"/>
      <c r="E71" s="86"/>
      <c r="F71" s="86"/>
      <c r="G71" s="86"/>
      <c r="H71" s="136"/>
      <c r="I71" s="86"/>
      <c r="J71" s="85"/>
      <c r="K71" s="56"/>
      <c r="L71" s="43" t="s">
        <v>18</v>
      </c>
      <c r="M71" s="49">
        <v>0</v>
      </c>
      <c r="N71" s="58"/>
      <c r="O71" s="45"/>
      <c r="P71" s="58"/>
      <c r="Q71" s="92"/>
      <c r="R71" s="45"/>
      <c r="S71" s="60"/>
      <c r="T71" s="45"/>
      <c r="U71" s="53"/>
      <c r="V71" s="45" t="s">
        <v>33</v>
      </c>
      <c r="W71" s="60"/>
      <c r="X71" s="86"/>
      <c r="Y71" s="49"/>
      <c r="AA71" s="62"/>
      <c r="AB71" s="105"/>
      <c r="AC71" s="105"/>
      <c r="AD71" s="67"/>
      <c r="AE71" s="92"/>
      <c r="AF71" s="67"/>
      <c r="AG71" s="90"/>
      <c r="AH71" s="45"/>
      <c r="AI71" s="90"/>
      <c r="AJ71" s="45"/>
    </row>
    <row r="73" spans="1:36" s="87" customFormat="1" x14ac:dyDescent="0.2">
      <c r="A73" s="55"/>
      <c r="B73" s="55"/>
      <c r="C73" s="48"/>
      <c r="D73" s="86"/>
      <c r="E73" s="86"/>
      <c r="F73" s="86"/>
      <c r="G73" s="86"/>
      <c r="H73" s="136"/>
      <c r="I73" s="86"/>
      <c r="J73" s="45"/>
      <c r="K73" s="56"/>
      <c r="L73" s="43" t="s">
        <v>19</v>
      </c>
      <c r="M73" s="50" t="str">
        <f>IF(M71&gt;0,M70/M71,"")</f>
        <v/>
      </c>
      <c r="N73" s="58"/>
      <c r="O73" s="45"/>
      <c r="P73" s="58"/>
      <c r="Q73" s="92"/>
      <c r="R73" s="45"/>
      <c r="S73" s="60"/>
      <c r="T73" s="45"/>
      <c r="U73" s="53"/>
      <c r="V73" s="45" t="s">
        <v>16</v>
      </c>
      <c r="W73" s="60"/>
      <c r="X73" s="86"/>
      <c r="Y73" s="45">
        <f>SUM(Y65:Y71)</f>
        <v>121490</v>
      </c>
      <c r="AA73" s="62"/>
      <c r="AB73" s="105"/>
      <c r="AC73" s="105"/>
      <c r="AD73" s="67"/>
      <c r="AE73" s="92"/>
      <c r="AF73" s="67"/>
      <c r="AG73" s="90"/>
      <c r="AH73" s="45"/>
      <c r="AI73" s="90"/>
      <c r="AJ73" s="45"/>
    </row>
    <row r="75" spans="1:36" s="87" customFormat="1" x14ac:dyDescent="0.2">
      <c r="A75" s="55"/>
      <c r="B75" s="55"/>
      <c r="C75" s="48"/>
      <c r="D75" s="86"/>
      <c r="E75" s="86"/>
      <c r="F75" s="86"/>
      <c r="G75" s="86"/>
      <c r="H75" s="136"/>
      <c r="I75" s="86"/>
      <c r="J75" s="131"/>
      <c r="K75" s="56"/>
      <c r="L75" s="46"/>
      <c r="M75" s="47"/>
      <c r="N75" s="58"/>
      <c r="O75" s="45"/>
      <c r="P75" s="58"/>
      <c r="Q75" s="92"/>
      <c r="R75" s="45"/>
      <c r="S75" s="60"/>
      <c r="T75" s="45"/>
      <c r="U75" s="53"/>
      <c r="V75" s="45" t="s">
        <v>85</v>
      </c>
      <c r="W75" s="60"/>
      <c r="X75" s="104">
        <v>3.95E-2</v>
      </c>
      <c r="Y75" s="45">
        <f>ROUND(Y73*X75,0)</f>
        <v>4799</v>
      </c>
      <c r="AA75" s="62"/>
      <c r="AB75" s="105"/>
      <c r="AC75" s="105"/>
      <c r="AD75" s="67"/>
      <c r="AE75" s="92"/>
      <c r="AF75" s="67"/>
      <c r="AG75" s="90"/>
      <c r="AH75" s="45"/>
      <c r="AI75" s="90"/>
      <c r="AJ75" s="45"/>
    </row>
    <row r="76" spans="1:36" s="87" customFormat="1" x14ac:dyDescent="0.2">
      <c r="A76" s="55"/>
      <c r="B76" s="55"/>
      <c r="C76" s="67"/>
      <c r="D76" s="86"/>
      <c r="E76" s="86"/>
      <c r="F76" s="86"/>
      <c r="G76" s="86"/>
      <c r="H76" s="136"/>
      <c r="I76" s="86"/>
      <c r="J76" s="85"/>
      <c r="K76" s="56"/>
      <c r="L76" s="46"/>
      <c r="M76" s="47"/>
      <c r="N76" s="58"/>
      <c r="O76" s="45"/>
      <c r="P76" s="58"/>
      <c r="Q76" s="92"/>
      <c r="R76" s="45"/>
      <c r="S76" s="60"/>
      <c r="T76" s="45"/>
      <c r="U76" s="53"/>
      <c r="V76" s="67"/>
      <c r="W76" s="60"/>
      <c r="X76" s="86"/>
      <c r="Y76" s="45"/>
      <c r="AA76" s="62"/>
      <c r="AB76" s="105"/>
      <c r="AC76" s="105"/>
      <c r="AD76" s="67"/>
      <c r="AE76" s="92"/>
      <c r="AF76" s="67"/>
      <c r="AG76" s="90"/>
      <c r="AH76" s="45"/>
      <c r="AI76" s="90"/>
      <c r="AJ76" s="45"/>
    </row>
    <row r="77" spans="1:36" s="87" customFormat="1" x14ac:dyDescent="0.2">
      <c r="A77" s="55"/>
      <c r="B77" s="55"/>
      <c r="C77" s="48"/>
      <c r="D77" s="86"/>
      <c r="E77" s="86"/>
      <c r="F77" s="86"/>
      <c r="G77" s="86"/>
      <c r="H77" s="136"/>
      <c r="I77" s="86"/>
      <c r="J77" s="132"/>
      <c r="K77" s="56"/>
      <c r="L77" s="43" t="s">
        <v>81</v>
      </c>
      <c r="M77" s="133" t="e">
        <f>Y83/M71</f>
        <v>#DIV/0!</v>
      </c>
      <c r="N77" s="58"/>
      <c r="O77" s="45"/>
      <c r="P77" s="58"/>
      <c r="Q77" s="92"/>
      <c r="R77" s="45"/>
      <c r="S77" s="60"/>
      <c r="T77" s="45"/>
      <c r="U77" s="53"/>
      <c r="V77" s="45" t="s">
        <v>34</v>
      </c>
      <c r="W77" s="60"/>
      <c r="X77" s="86"/>
      <c r="Y77" s="45"/>
      <c r="AA77" s="62"/>
      <c r="AB77" s="105"/>
      <c r="AC77" s="105"/>
      <c r="AD77" s="67"/>
      <c r="AE77" s="92"/>
      <c r="AF77" s="67"/>
      <c r="AG77" s="90"/>
      <c r="AH77" s="45"/>
      <c r="AI77" s="90"/>
      <c r="AJ77" s="45"/>
    </row>
    <row r="78" spans="1:36" s="87" customFormat="1" x14ac:dyDescent="0.2">
      <c r="A78" s="55"/>
      <c r="B78" s="55"/>
      <c r="C78" s="67"/>
      <c r="D78" s="86"/>
      <c r="E78" s="86"/>
      <c r="F78" s="86"/>
      <c r="G78" s="86"/>
      <c r="H78" s="136"/>
      <c r="I78" s="86"/>
      <c r="J78" s="85"/>
      <c r="K78" s="56"/>
      <c r="L78" s="46"/>
      <c r="M78" s="47"/>
      <c r="N78" s="58"/>
      <c r="O78" s="45"/>
      <c r="P78" s="58"/>
      <c r="Q78" s="92"/>
      <c r="R78" s="45"/>
      <c r="S78" s="60"/>
      <c r="T78" s="45"/>
      <c r="U78" s="53"/>
      <c r="V78" s="67"/>
      <c r="W78" s="60"/>
      <c r="X78" s="86"/>
      <c r="Y78" s="45"/>
      <c r="AA78" s="62"/>
      <c r="AB78" s="105"/>
      <c r="AC78" s="105"/>
      <c r="AD78" s="67"/>
      <c r="AE78" s="92"/>
      <c r="AF78" s="67"/>
      <c r="AG78" s="90"/>
      <c r="AH78" s="45"/>
      <c r="AI78" s="90"/>
      <c r="AJ78" s="45"/>
    </row>
    <row r="79" spans="1:36" s="87" customFormat="1" x14ac:dyDescent="0.2">
      <c r="A79" s="55"/>
      <c r="B79" s="55"/>
      <c r="C79" s="67"/>
      <c r="D79" s="86"/>
      <c r="E79" s="86"/>
      <c r="F79" s="86"/>
      <c r="G79" s="86"/>
      <c r="H79" s="136"/>
      <c r="I79" s="86"/>
      <c r="J79" s="85"/>
      <c r="K79" s="56"/>
      <c r="L79" s="46"/>
      <c r="M79" s="47"/>
      <c r="N79" s="58"/>
      <c r="O79" s="45"/>
      <c r="P79" s="58"/>
      <c r="Q79" s="92"/>
      <c r="R79" s="45"/>
      <c r="S79" s="60"/>
      <c r="T79" s="45"/>
      <c r="U79" s="53"/>
      <c r="V79" s="48" t="s">
        <v>151</v>
      </c>
      <c r="W79" s="60"/>
      <c r="X79" s="104"/>
      <c r="Y79" s="45">
        <f>ROUND((Y73+Y75)*X79,0)</f>
        <v>0</v>
      </c>
      <c r="AA79" s="62"/>
      <c r="AB79" s="105"/>
      <c r="AC79" s="105"/>
      <c r="AD79" s="67"/>
      <c r="AE79" s="92"/>
      <c r="AF79" s="67"/>
      <c r="AG79" s="90"/>
      <c r="AH79" s="45"/>
      <c r="AI79" s="90"/>
      <c r="AJ79" s="45"/>
    </row>
    <row r="80" spans="1:36" s="87" customFormat="1" x14ac:dyDescent="0.2">
      <c r="A80" s="55"/>
      <c r="B80" s="55"/>
      <c r="C80" s="67"/>
      <c r="D80" s="86"/>
      <c r="E80" s="86"/>
      <c r="F80" s="86"/>
      <c r="G80" s="86"/>
      <c r="H80" s="136"/>
      <c r="I80" s="86"/>
      <c r="J80" s="85"/>
      <c r="K80" s="56"/>
      <c r="L80" s="46"/>
      <c r="M80" s="47"/>
      <c r="N80" s="58"/>
      <c r="O80" s="45"/>
      <c r="P80" s="58"/>
      <c r="Q80" s="92"/>
      <c r="R80" s="45"/>
      <c r="S80" s="60"/>
      <c r="T80" s="45"/>
      <c r="U80" s="53"/>
      <c r="V80" s="48"/>
      <c r="W80" s="60"/>
      <c r="X80" s="86"/>
      <c r="Y80" s="45"/>
      <c r="AA80" s="62"/>
      <c r="AB80" s="105"/>
      <c r="AC80" s="105"/>
      <c r="AD80" s="67"/>
      <c r="AE80" s="92"/>
      <c r="AF80" s="67"/>
      <c r="AG80" s="90"/>
      <c r="AH80" s="45"/>
      <c r="AI80" s="90"/>
      <c r="AJ80" s="45"/>
    </row>
    <row r="81" spans="1:36" s="87" customFormat="1" x14ac:dyDescent="0.2">
      <c r="A81" s="55"/>
      <c r="B81" s="55"/>
      <c r="C81" s="67"/>
      <c r="D81" s="86"/>
      <c r="E81" s="86"/>
      <c r="F81" s="86"/>
      <c r="G81" s="86"/>
      <c r="H81" s="136"/>
      <c r="I81" s="86"/>
      <c r="J81" s="85"/>
      <c r="K81" s="56"/>
      <c r="L81" s="46"/>
      <c r="M81" s="47"/>
      <c r="N81" s="58"/>
      <c r="O81" s="45"/>
      <c r="P81" s="58"/>
      <c r="Q81" s="92"/>
      <c r="R81" s="45"/>
      <c r="S81" s="60"/>
      <c r="T81" s="45"/>
      <c r="U81" s="53"/>
      <c r="V81" s="45" t="s">
        <v>90</v>
      </c>
      <c r="W81" s="60"/>
      <c r="X81" s="86"/>
      <c r="Y81" s="49"/>
      <c r="AA81" s="62"/>
      <c r="AB81" s="105"/>
      <c r="AC81" s="105"/>
      <c r="AD81" s="67"/>
      <c r="AE81" s="92"/>
      <c r="AF81" s="67"/>
      <c r="AG81" s="90"/>
      <c r="AH81" s="45"/>
      <c r="AI81" s="90"/>
      <c r="AJ81" s="45"/>
    </row>
    <row r="82" spans="1:36" s="87" customFormat="1" x14ac:dyDescent="0.2">
      <c r="A82" s="55"/>
      <c r="B82" s="55"/>
      <c r="C82" s="67"/>
      <c r="D82" s="86"/>
      <c r="E82" s="86"/>
      <c r="F82" s="86"/>
      <c r="G82" s="86"/>
      <c r="H82" s="136"/>
      <c r="I82" s="86"/>
      <c r="J82" s="85"/>
      <c r="K82" s="56"/>
      <c r="L82" s="46"/>
      <c r="M82" s="47"/>
      <c r="N82" s="58"/>
      <c r="O82" s="45"/>
      <c r="P82" s="58"/>
      <c r="Q82" s="92"/>
      <c r="R82" s="45"/>
      <c r="S82" s="60"/>
      <c r="T82" s="45"/>
      <c r="U82" s="53"/>
      <c r="V82" s="67"/>
      <c r="W82" s="60"/>
      <c r="X82" s="86"/>
      <c r="Y82" s="45"/>
      <c r="AA82" s="62"/>
      <c r="AB82" s="105"/>
      <c r="AC82" s="105"/>
      <c r="AD82" s="67"/>
      <c r="AE82" s="92"/>
      <c r="AF82" s="67"/>
      <c r="AG82" s="90"/>
      <c r="AH82" s="45"/>
      <c r="AI82" s="90"/>
      <c r="AJ82" s="45"/>
    </row>
    <row r="83" spans="1:36" s="87" customFormat="1" x14ac:dyDescent="0.2">
      <c r="A83" s="55"/>
      <c r="B83" s="55"/>
      <c r="C83" s="67"/>
      <c r="D83" s="86"/>
      <c r="E83" s="86"/>
      <c r="F83" s="86"/>
      <c r="G83" s="86"/>
      <c r="H83" s="136"/>
      <c r="I83" s="86"/>
      <c r="J83" s="85"/>
      <c r="K83" s="56"/>
      <c r="L83" s="46"/>
      <c r="M83" s="47"/>
      <c r="N83" s="58"/>
      <c r="O83" s="45"/>
      <c r="P83" s="58"/>
      <c r="Q83" s="92"/>
      <c r="R83" s="45"/>
      <c r="S83" s="60"/>
      <c r="T83" s="45"/>
      <c r="U83" s="53"/>
      <c r="V83" s="45" t="s">
        <v>35</v>
      </c>
      <c r="W83" s="60"/>
      <c r="X83" s="86"/>
      <c r="Y83" s="49">
        <f>Y73+Y75+Y77+Y79+Y81</f>
        <v>126289</v>
      </c>
      <c r="AA83" s="62"/>
      <c r="AB83" s="105"/>
      <c r="AC83" s="105"/>
      <c r="AD83" s="67"/>
      <c r="AE83" s="92"/>
      <c r="AF83" s="67"/>
      <c r="AG83" s="90"/>
      <c r="AH83" s="45"/>
      <c r="AI83" s="90"/>
      <c r="AJ83" s="45"/>
    </row>
    <row r="84" spans="1:36" s="87" customFormat="1" x14ac:dyDescent="0.2">
      <c r="A84" s="55"/>
      <c r="B84" s="55"/>
      <c r="C84" s="67"/>
      <c r="D84" s="86"/>
      <c r="E84" s="86"/>
      <c r="F84" s="86"/>
      <c r="G84" s="86"/>
      <c r="H84" s="136"/>
      <c r="I84" s="86"/>
      <c r="J84" s="85"/>
      <c r="K84" s="56"/>
      <c r="L84" s="46"/>
      <c r="M84" s="47"/>
      <c r="N84" s="58"/>
      <c r="O84" s="45"/>
      <c r="P84" s="58"/>
      <c r="Q84" s="92"/>
      <c r="R84" s="45"/>
      <c r="S84" s="60"/>
      <c r="T84" s="45"/>
      <c r="U84" s="53"/>
      <c r="V84" s="67"/>
      <c r="W84" s="60"/>
      <c r="X84" s="86"/>
      <c r="Y84" s="45"/>
      <c r="AA84" s="62"/>
      <c r="AB84" s="105"/>
      <c r="AC84" s="105"/>
      <c r="AD84" s="67"/>
      <c r="AE84" s="92"/>
      <c r="AF84" s="67"/>
      <c r="AG84" s="90"/>
      <c r="AH84" s="45"/>
      <c r="AI84" s="90"/>
      <c r="AJ84" s="45"/>
    </row>
    <row r="85" spans="1:36" s="87" customFormat="1" x14ac:dyDescent="0.2">
      <c r="A85" s="55"/>
      <c r="B85" s="55"/>
      <c r="C85" s="67"/>
      <c r="D85" s="86"/>
      <c r="E85" s="86"/>
      <c r="F85" s="86"/>
      <c r="G85" s="86"/>
      <c r="H85" s="136"/>
      <c r="I85" s="86"/>
      <c r="J85" s="85"/>
      <c r="K85" s="56"/>
      <c r="L85" s="46"/>
      <c r="M85" s="47"/>
      <c r="N85" s="58"/>
      <c r="O85" s="45"/>
      <c r="P85" s="58"/>
      <c r="Q85" s="92"/>
      <c r="R85" s="45"/>
      <c r="S85" s="60"/>
      <c r="T85" s="45"/>
      <c r="U85" s="53"/>
      <c r="V85" s="48"/>
      <c r="W85" s="60"/>
      <c r="X85" s="86"/>
      <c r="Y85" s="45"/>
      <c r="AA85" s="62"/>
      <c r="AB85" s="105"/>
      <c r="AC85" s="105"/>
      <c r="AD85" s="67"/>
      <c r="AE85" s="92"/>
      <c r="AF85" s="67"/>
      <c r="AG85" s="90"/>
      <c r="AH85" s="45"/>
      <c r="AI85" s="90"/>
      <c r="AJ85" s="45"/>
    </row>
    <row r="86" spans="1:36" s="60" customFormat="1" x14ac:dyDescent="0.2">
      <c r="A86" s="55"/>
      <c r="B86" s="55"/>
      <c r="C86" s="67"/>
      <c r="D86" s="86"/>
      <c r="E86" s="86"/>
      <c r="F86" s="86"/>
      <c r="G86" s="86"/>
      <c r="H86" s="136"/>
      <c r="I86" s="86"/>
      <c r="J86" s="85"/>
      <c r="K86" s="56"/>
      <c r="L86" s="46"/>
      <c r="M86" s="47"/>
      <c r="N86" s="58"/>
      <c r="O86" s="45"/>
      <c r="P86" s="58"/>
      <c r="Q86" s="92"/>
      <c r="R86" s="45"/>
      <c r="T86" s="45"/>
      <c r="U86" s="53"/>
      <c r="V86" s="67"/>
      <c r="X86" s="86"/>
      <c r="Y86" s="45"/>
      <c r="Z86" s="87"/>
      <c r="AA86" s="62"/>
      <c r="AB86" s="105"/>
      <c r="AC86" s="105"/>
      <c r="AD86" s="67"/>
      <c r="AE86" s="92"/>
      <c r="AF86" s="67"/>
      <c r="AG86" s="90"/>
      <c r="AH86" s="45"/>
      <c r="AI86" s="90"/>
      <c r="AJ86" s="45"/>
    </row>
    <row r="91" spans="1:36" s="60" customFormat="1" x14ac:dyDescent="0.2">
      <c r="A91" s="55"/>
      <c r="B91" s="55"/>
      <c r="C91" s="2" t="s">
        <v>42</v>
      </c>
      <c r="D91" s="86"/>
      <c r="E91" s="86"/>
      <c r="F91" s="86"/>
      <c r="G91" s="86"/>
      <c r="H91" s="136"/>
      <c r="I91" s="86"/>
      <c r="J91" s="134"/>
      <c r="K91" s="56"/>
      <c r="L91" s="46"/>
      <c r="M91" s="47"/>
      <c r="N91" s="58"/>
      <c r="O91" s="45"/>
      <c r="P91" s="58"/>
      <c r="Q91" s="92"/>
      <c r="R91" s="45"/>
      <c r="T91" s="45"/>
      <c r="U91" s="53"/>
      <c r="V91" s="45"/>
      <c r="X91" s="86"/>
      <c r="Y91" s="45"/>
      <c r="Z91" s="87"/>
      <c r="AA91" s="62"/>
      <c r="AB91" s="105"/>
      <c r="AC91" s="105"/>
      <c r="AD91" s="67"/>
      <c r="AE91" s="92"/>
      <c r="AF91" s="67"/>
      <c r="AG91" s="90"/>
      <c r="AH91" s="45"/>
      <c r="AI91" s="90"/>
      <c r="AJ91" s="45"/>
    </row>
    <row r="92" spans="1:36" s="60" customFormat="1" x14ac:dyDescent="0.2">
      <c r="A92" s="55"/>
      <c r="B92" s="55"/>
      <c r="C92" s="2" t="s">
        <v>27</v>
      </c>
      <c r="D92" s="86"/>
      <c r="E92" s="86"/>
      <c r="F92" s="86"/>
      <c r="G92" s="86"/>
      <c r="H92" s="136"/>
      <c r="I92" s="86"/>
      <c r="J92" s="135"/>
      <c r="K92" s="56"/>
      <c r="L92" s="46"/>
      <c r="M92" s="47"/>
      <c r="N92" s="58"/>
      <c r="O92" s="45"/>
      <c r="P92" s="58"/>
      <c r="Q92" s="92"/>
      <c r="R92" s="45"/>
      <c r="T92" s="45"/>
      <c r="U92" s="53"/>
      <c r="V92" s="45"/>
      <c r="X92" s="86"/>
      <c r="Y92" s="45"/>
      <c r="Z92" s="87"/>
      <c r="AA92" s="62"/>
      <c r="AB92" s="105"/>
      <c r="AC92" s="105"/>
      <c r="AD92" s="67"/>
      <c r="AE92" s="92"/>
      <c r="AF92" s="67"/>
      <c r="AG92" s="90"/>
      <c r="AH92" s="45"/>
      <c r="AI92" s="90"/>
      <c r="AJ92" s="45"/>
    </row>
    <row r="93" spans="1:36" s="60" customFormat="1" x14ac:dyDescent="0.2">
      <c r="A93" s="55"/>
      <c r="B93" s="55"/>
      <c r="C93" s="2" t="s">
        <v>28</v>
      </c>
      <c r="D93" s="86"/>
      <c r="E93" s="86"/>
      <c r="F93" s="86"/>
      <c r="G93" s="86"/>
      <c r="H93" s="136"/>
      <c r="I93" s="86"/>
      <c r="J93" s="134">
        <f>SUM(J91:J92)</f>
        <v>0</v>
      </c>
      <c r="K93" s="56"/>
      <c r="L93" s="46"/>
      <c r="M93" s="47"/>
      <c r="N93" s="58"/>
      <c r="O93" s="45"/>
      <c r="P93" s="58"/>
      <c r="Q93" s="92"/>
      <c r="R93" s="45"/>
      <c r="T93" s="45"/>
      <c r="U93" s="53"/>
      <c r="V93" s="45"/>
      <c r="X93" s="86"/>
      <c r="Y93" s="45"/>
      <c r="Z93" s="87"/>
      <c r="AA93" s="62"/>
      <c r="AB93" s="105"/>
      <c r="AC93" s="105"/>
      <c r="AD93" s="67"/>
      <c r="AE93" s="92"/>
      <c r="AF93" s="67"/>
      <c r="AG93" s="90"/>
      <c r="AH93" s="45"/>
      <c r="AI93" s="90"/>
      <c r="AJ93" s="45"/>
    </row>
    <row r="94" spans="1:36" s="60" customFormat="1" x14ac:dyDescent="0.2">
      <c r="A94" s="55"/>
      <c r="B94" s="55"/>
      <c r="C94" s="67"/>
      <c r="D94" s="86"/>
      <c r="E94" s="86"/>
      <c r="F94" s="86"/>
      <c r="G94" s="86"/>
      <c r="H94" s="136"/>
      <c r="I94" s="86"/>
      <c r="J94" s="45"/>
      <c r="K94" s="56"/>
      <c r="L94" s="46"/>
      <c r="M94" s="47"/>
      <c r="N94" s="58"/>
      <c r="O94" s="45"/>
      <c r="P94" s="58"/>
      <c r="Q94" s="92"/>
      <c r="R94" s="45"/>
      <c r="T94" s="45"/>
      <c r="U94" s="53"/>
      <c r="V94" s="45"/>
      <c r="X94" s="86"/>
      <c r="Y94" s="45"/>
      <c r="Z94" s="87"/>
      <c r="AA94" s="62"/>
      <c r="AB94" s="105"/>
      <c r="AC94" s="105"/>
      <c r="AD94" s="67"/>
      <c r="AE94" s="92"/>
      <c r="AF94" s="67"/>
      <c r="AG94" s="90"/>
      <c r="AH94" s="45"/>
      <c r="AI94" s="90"/>
      <c r="AJ94" s="45"/>
    </row>
    <row r="95" spans="1:36" s="60" customFormat="1" x14ac:dyDescent="0.2">
      <c r="A95" s="55"/>
      <c r="B95" s="55"/>
      <c r="C95" s="67"/>
      <c r="D95" s="86"/>
      <c r="E95" s="86"/>
      <c r="F95" s="86"/>
      <c r="G95" s="86"/>
      <c r="H95" s="136"/>
      <c r="I95" s="86"/>
      <c r="J95" s="45"/>
      <c r="K95" s="56"/>
      <c r="L95" s="46"/>
      <c r="M95" s="47"/>
      <c r="N95" s="58"/>
      <c r="O95" s="45"/>
      <c r="P95" s="58"/>
      <c r="Q95" s="92"/>
      <c r="R95" s="45"/>
      <c r="T95" s="45"/>
      <c r="U95" s="53"/>
      <c r="V95" s="45"/>
      <c r="X95" s="86"/>
      <c r="Y95" s="45"/>
      <c r="Z95" s="87"/>
      <c r="AA95" s="62"/>
      <c r="AB95" s="105"/>
      <c r="AC95" s="105"/>
      <c r="AD95" s="67"/>
      <c r="AE95" s="92"/>
      <c r="AF95" s="67"/>
      <c r="AG95" s="90"/>
      <c r="AH95" s="45"/>
      <c r="AI95" s="90"/>
      <c r="AJ95" s="45"/>
    </row>
    <row r="96" spans="1:36" s="60" customFormat="1" x14ac:dyDescent="0.2">
      <c r="A96" s="55"/>
      <c r="B96" s="55"/>
      <c r="C96" s="2" t="s">
        <v>24</v>
      </c>
      <c r="D96" s="86"/>
      <c r="E96" s="86"/>
      <c r="F96" s="86"/>
      <c r="G96" s="86"/>
      <c r="H96" s="136"/>
      <c r="I96" s="86"/>
      <c r="J96" s="134"/>
      <c r="K96" s="56"/>
      <c r="L96" s="46"/>
      <c r="M96" s="47"/>
      <c r="N96" s="58"/>
      <c r="O96" s="45"/>
      <c r="P96" s="58"/>
      <c r="Q96" s="92"/>
      <c r="R96" s="45"/>
      <c r="T96" s="45"/>
      <c r="U96" s="53"/>
      <c r="V96" s="45"/>
      <c r="X96" s="86"/>
      <c r="Y96" s="45"/>
      <c r="Z96" s="87"/>
      <c r="AA96" s="62"/>
      <c r="AB96" s="105"/>
      <c r="AC96" s="105"/>
      <c r="AD96" s="67"/>
      <c r="AE96" s="92"/>
      <c r="AF96" s="67"/>
      <c r="AG96" s="90"/>
      <c r="AH96" s="45"/>
      <c r="AI96" s="90"/>
      <c r="AJ96" s="45"/>
    </row>
    <row r="97" spans="1:36" s="60" customFormat="1" x14ac:dyDescent="0.2">
      <c r="A97" s="55"/>
      <c r="B97" s="55"/>
      <c r="C97" s="2" t="s">
        <v>43</v>
      </c>
      <c r="D97" s="86"/>
      <c r="E97" s="86"/>
      <c r="F97" s="86"/>
      <c r="G97" s="86"/>
      <c r="H97" s="136"/>
      <c r="I97" s="86"/>
      <c r="J97" s="134"/>
      <c r="K97" s="56"/>
      <c r="L97" s="46"/>
      <c r="M97" s="47"/>
      <c r="N97" s="58"/>
      <c r="O97" s="45"/>
      <c r="P97" s="58"/>
      <c r="Q97" s="92"/>
      <c r="R97" s="45"/>
      <c r="T97" s="45"/>
      <c r="U97" s="53"/>
      <c r="V97" s="45"/>
      <c r="X97" s="86"/>
      <c r="Y97" s="45"/>
      <c r="Z97" s="87"/>
      <c r="AA97" s="62"/>
      <c r="AB97" s="105"/>
      <c r="AC97" s="105"/>
      <c r="AD97" s="67"/>
      <c r="AE97" s="92"/>
      <c r="AF97" s="67"/>
      <c r="AG97" s="90"/>
      <c r="AH97" s="45"/>
      <c r="AI97" s="90"/>
      <c r="AJ97" s="45"/>
    </row>
    <row r="98" spans="1:36" s="60" customFormat="1" x14ac:dyDescent="0.2">
      <c r="A98" s="55"/>
      <c r="B98" s="55"/>
      <c r="C98" s="2" t="s">
        <v>29</v>
      </c>
      <c r="D98" s="86"/>
      <c r="E98" s="86"/>
      <c r="F98" s="86"/>
      <c r="G98" s="86"/>
      <c r="H98" s="136"/>
      <c r="I98" s="86"/>
      <c r="J98" s="135">
        <f>J93</f>
        <v>0</v>
      </c>
      <c r="K98" s="56"/>
      <c r="L98" s="46"/>
      <c r="M98" s="47"/>
      <c r="N98" s="58"/>
      <c r="O98" s="45"/>
      <c r="P98" s="58"/>
      <c r="Q98" s="92"/>
      <c r="R98" s="45"/>
      <c r="T98" s="45"/>
      <c r="U98" s="53"/>
      <c r="V98" s="45"/>
      <c r="X98" s="86"/>
      <c r="Y98" s="45"/>
      <c r="Z98" s="87"/>
      <c r="AA98" s="62"/>
      <c r="AB98" s="105"/>
      <c r="AC98" s="105"/>
      <c r="AD98" s="67"/>
      <c r="AE98" s="92"/>
      <c r="AF98" s="67"/>
      <c r="AG98" s="90"/>
      <c r="AH98" s="45"/>
      <c r="AI98" s="90"/>
      <c r="AJ98" s="45"/>
    </row>
    <row r="99" spans="1:36" s="60" customFormat="1" x14ac:dyDescent="0.2">
      <c r="A99" s="55"/>
      <c r="B99" s="55"/>
      <c r="C99" s="2" t="s">
        <v>30</v>
      </c>
      <c r="D99" s="86"/>
      <c r="E99" s="86"/>
      <c r="F99" s="86"/>
      <c r="G99" s="86"/>
      <c r="H99" s="136"/>
      <c r="I99" s="86"/>
      <c r="J99" s="134">
        <f>J96-J97-J98</f>
        <v>0</v>
      </c>
      <c r="K99" s="56"/>
      <c r="L99" s="46"/>
      <c r="M99" s="47"/>
      <c r="N99" s="58"/>
      <c r="O99" s="45"/>
      <c r="P99" s="58"/>
      <c r="Q99" s="92"/>
      <c r="R99" s="45"/>
      <c r="T99" s="45"/>
      <c r="U99" s="53"/>
      <c r="V99" s="45"/>
      <c r="X99" s="86"/>
      <c r="Y99" s="45"/>
      <c r="Z99" s="87"/>
      <c r="AA99" s="62"/>
      <c r="AB99" s="105"/>
      <c r="AC99" s="105"/>
      <c r="AD99" s="67"/>
      <c r="AE99" s="92"/>
      <c r="AF99" s="67"/>
      <c r="AG99" s="90"/>
      <c r="AH99" s="45"/>
      <c r="AI99" s="90"/>
      <c r="AJ99" s="45"/>
    </row>
  </sheetData>
  <phoneticPr fontId="13" type="noConversion"/>
  <printOptions gridLines="1"/>
  <pageMargins left="0.23" right="0.17" top="0.75" bottom="0.5" header="0.32" footer="0.25"/>
  <pageSetup paperSize="17" scale="73" fitToHeight="0" orientation="landscape" r:id="rId1"/>
  <headerFooter alignWithMargins="0">
    <oddHeader>&amp;L&amp;G
NAME:&amp;C
ESTIMATE NO.&amp;R
REV NO.___ 
ESTIMATE DATE:</oddHeader>
    <oddFooter>&amp;L
&amp;Z&amp;F&amp;C&amp;P of &amp;N &amp;R
Revised: 5/24/18
Reviewed: 9/10/20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tabColor theme="9" tint="0.59999389629810485"/>
    <pageSetUpPr fitToPage="1"/>
  </sheetPr>
  <dimension ref="A1:AJ121"/>
  <sheetViews>
    <sheetView zoomScaleNormal="100" workbookViewId="0">
      <pane ySplit="3" topLeftCell="A4" activePane="bottomLeft" state="frozen"/>
      <selection activeCell="J16" sqref="J16"/>
      <selection pane="bottomLeft" activeCell="J22" sqref="J22"/>
    </sheetView>
  </sheetViews>
  <sheetFormatPr defaultColWidth="9.140625" defaultRowHeight="12.75" x14ac:dyDescent="0.2"/>
  <cols>
    <col min="1" max="1" width="8.5703125" style="55" customWidth="1"/>
    <col min="2" max="2" width="9.28515625" style="55" customWidth="1"/>
    <col min="3" max="3" width="53.5703125" style="67" customWidth="1"/>
    <col min="4" max="4" width="11.7109375" style="86" customWidth="1"/>
    <col min="5" max="5" width="11.28515625" style="86" customWidth="1"/>
    <col min="6" max="6" width="10.5703125" style="86" customWidth="1"/>
    <col min="7" max="7" width="11.42578125" style="86" customWidth="1"/>
    <col min="8" max="8" width="8.7109375" style="136" customWidth="1"/>
    <col min="9" max="9" width="9.7109375" style="86" customWidth="1"/>
    <col min="10" max="10" width="11.28515625" style="85" customWidth="1"/>
    <col min="11" max="11" width="6.85546875" style="56" customWidth="1"/>
    <col min="12" max="12" width="11.7109375" style="46" customWidth="1"/>
    <col min="13" max="13" width="11.85546875" style="47" customWidth="1"/>
    <col min="14" max="14" width="2.28515625" style="58" customWidth="1"/>
    <col min="15" max="15" width="13.140625" style="45" customWidth="1"/>
    <col min="16" max="16" width="2.28515625" style="58" customWidth="1"/>
    <col min="17" max="17" width="12.42578125" style="92" customWidth="1"/>
    <col min="18" max="18" width="13.5703125" style="45" customWidth="1"/>
    <col min="19" max="19" width="2.28515625" style="60" customWidth="1"/>
    <col min="20" max="20" width="14.5703125" style="45" customWidth="1"/>
    <col min="21" max="21" width="10.42578125" style="53" customWidth="1"/>
    <col min="22" max="22" width="9.5703125" style="45" customWidth="1"/>
    <col min="23" max="23" width="2.28515625" style="60" customWidth="1"/>
    <col min="24" max="24" width="7.42578125" style="86" customWidth="1"/>
    <col min="25" max="25" width="16.42578125" style="45" customWidth="1"/>
    <col min="26" max="26" width="6.85546875" style="87" customWidth="1"/>
    <col min="27" max="27" width="2.28515625" style="62" customWidth="1"/>
    <col min="28" max="28" width="16.28515625" style="105" hidden="1" customWidth="1"/>
    <col min="29" max="29" width="14.5703125" style="105" hidden="1" customWidth="1"/>
    <col min="30" max="30" width="14.5703125" style="67" hidden="1" customWidth="1"/>
    <col min="31" max="31" width="12.5703125" style="92" hidden="1" customWidth="1"/>
    <col min="32" max="32" width="14.5703125" style="67" hidden="1" customWidth="1"/>
    <col min="33" max="33" width="14.42578125" style="90" hidden="1" customWidth="1"/>
    <col min="34" max="34" width="14.42578125" style="45" hidden="1" customWidth="1"/>
    <col min="35" max="35" width="16" style="90" hidden="1" customWidth="1"/>
    <col min="36" max="36" width="14.42578125" style="45" hidden="1" customWidth="1"/>
    <col min="37" max="16384" width="9.140625" style="67"/>
  </cols>
  <sheetData>
    <row r="1" spans="1:36" x14ac:dyDescent="0.2">
      <c r="D1" s="101"/>
      <c r="E1" s="101"/>
      <c r="F1" s="101"/>
      <c r="Y1" s="87" t="s">
        <v>31</v>
      </c>
      <c r="Z1" s="87" t="s">
        <v>38</v>
      </c>
    </row>
    <row r="2" spans="1:36" x14ac:dyDescent="0.2">
      <c r="L2" s="43"/>
      <c r="O2" s="106">
        <v>75</v>
      </c>
      <c r="Q2" s="85"/>
      <c r="U2" s="90"/>
      <c r="X2" s="86" t="s">
        <v>41</v>
      </c>
      <c r="Y2" s="107">
        <f>$J121</f>
        <v>0</v>
      </c>
      <c r="Z2" s="87" t="s">
        <v>39</v>
      </c>
      <c r="AB2" s="107">
        <f>$J115</f>
        <v>0</v>
      </c>
    </row>
    <row r="3" spans="1:36" ht="26.25" thickBot="1" x14ac:dyDescent="0.25">
      <c r="A3" s="108" t="s">
        <v>158</v>
      </c>
      <c r="B3" s="108" t="s">
        <v>159</v>
      </c>
      <c r="C3" s="109" t="s">
        <v>4</v>
      </c>
      <c r="D3" s="137" t="s">
        <v>152</v>
      </c>
      <c r="E3" s="109" t="s">
        <v>153</v>
      </c>
      <c r="F3" s="109" t="s">
        <v>154</v>
      </c>
      <c r="G3" s="109" t="s">
        <v>155</v>
      </c>
      <c r="H3" s="138" t="s">
        <v>156</v>
      </c>
      <c r="I3" s="109" t="s">
        <v>157</v>
      </c>
      <c r="J3" s="110" t="s">
        <v>5</v>
      </c>
      <c r="K3" s="109" t="s">
        <v>0</v>
      </c>
      <c r="L3" s="111" t="s">
        <v>6</v>
      </c>
      <c r="M3" s="112" t="s">
        <v>7</v>
      </c>
      <c r="N3" s="59"/>
      <c r="O3" s="113" t="s">
        <v>21</v>
      </c>
      <c r="P3" s="59"/>
      <c r="Q3" s="110" t="s">
        <v>8</v>
      </c>
      <c r="R3" s="113" t="s">
        <v>9</v>
      </c>
      <c r="S3" s="61"/>
      <c r="T3" s="113" t="s">
        <v>10</v>
      </c>
      <c r="U3" s="68" t="s">
        <v>160</v>
      </c>
      <c r="V3" s="113" t="s">
        <v>161</v>
      </c>
      <c r="W3" s="61"/>
      <c r="X3" s="114" t="s">
        <v>37</v>
      </c>
      <c r="Y3" s="113" t="s">
        <v>23</v>
      </c>
      <c r="Z3" s="113" t="s">
        <v>40</v>
      </c>
      <c r="AA3" s="63"/>
      <c r="AB3" s="113" t="s">
        <v>22</v>
      </c>
      <c r="AC3" s="30" t="s">
        <v>24</v>
      </c>
      <c r="AD3" s="82" t="s">
        <v>25</v>
      </c>
      <c r="AE3" s="115" t="s">
        <v>26</v>
      </c>
      <c r="AF3" s="82" t="s">
        <v>83</v>
      </c>
      <c r="AG3" s="116" t="s">
        <v>12</v>
      </c>
      <c r="AH3" s="117" t="s">
        <v>13</v>
      </c>
      <c r="AI3" s="116" t="s">
        <v>14</v>
      </c>
      <c r="AJ3" s="117" t="s">
        <v>15</v>
      </c>
    </row>
    <row r="4" spans="1:36" ht="13.5" thickTop="1" x14ac:dyDescent="0.2">
      <c r="M4" s="57" t="s">
        <v>32</v>
      </c>
      <c r="N4" s="118" t="str">
        <f t="shared" ref="N4:N84" si="0">IF(L4&gt;0,IF(ROUND(J4*L4,0)&lt;&gt;M4,"E",""),"")</f>
        <v/>
      </c>
      <c r="O4" s="57" t="s">
        <v>32</v>
      </c>
      <c r="P4" s="118" t="str">
        <f t="shared" ref="P4:P84" si="1">IF(ROUND(M4*O$2,0)&lt;&gt;O4,"E","")</f>
        <v/>
      </c>
      <c r="R4" s="57" t="s">
        <v>32</v>
      </c>
      <c r="S4" s="119" t="str">
        <f t="shared" ref="S4:S12" si="2">IF(Q4&gt;0,IF(ROUND(J4*Q4,0)&lt;&gt;R4,"E",""),"")</f>
        <v/>
      </c>
      <c r="V4" s="57" t="s">
        <v>32</v>
      </c>
      <c r="W4" s="119" t="str">
        <f t="shared" ref="W4:W84" si="3">IF(U4&gt;0,IF(ROUND(J4*U4,0)&lt;&gt;V4,"E",""),"")</f>
        <v/>
      </c>
      <c r="Y4" s="57" t="s">
        <v>32</v>
      </c>
      <c r="AA4" s="120" t="str">
        <f t="shared" ref="AA4:AA84" si="4">IF(ROUND(O4+R4+T4+V4,2)&lt;&gt;Y4,"E","")</f>
        <v/>
      </c>
      <c r="AB4" s="45">
        <f t="shared" ref="AB4:AB84" si="5">IF($Y$2&gt;0,((Y4/$Y$2)*$AB$2),0)</f>
        <v>0</v>
      </c>
      <c r="AC4" s="45">
        <f t="shared" ref="AC4:AC84" si="6">Y4+AB4</f>
        <v>0</v>
      </c>
      <c r="AD4" s="85">
        <f t="shared" ref="AD4:AD84" si="7">J4</f>
        <v>0</v>
      </c>
      <c r="AE4" s="85">
        <f t="shared" ref="AE4:AE84" si="8">IF(AD4&gt;0,AC4/AD4,0)</f>
        <v>0</v>
      </c>
      <c r="AF4" s="48"/>
      <c r="AH4" s="45">
        <f t="shared" ref="AH4:AH84" si="9">ROUND(J4*AG4,0)</f>
        <v>0</v>
      </c>
      <c r="AJ4" s="45">
        <f t="shared" ref="AJ4:AJ84" si="10">ROUND(AH4*AI4*0.01,0)</f>
        <v>0</v>
      </c>
    </row>
    <row r="5" spans="1:36" x14ac:dyDescent="0.2">
      <c r="M5" s="57" t="s">
        <v>32</v>
      </c>
      <c r="N5" s="118" t="str">
        <f t="shared" si="0"/>
        <v/>
      </c>
      <c r="O5" s="57" t="s">
        <v>32</v>
      </c>
      <c r="P5" s="118" t="str">
        <f t="shared" si="1"/>
        <v/>
      </c>
      <c r="R5" s="57" t="s">
        <v>32</v>
      </c>
      <c r="S5" s="119" t="str">
        <f t="shared" si="2"/>
        <v/>
      </c>
      <c r="V5" s="57" t="s">
        <v>32</v>
      </c>
      <c r="W5" s="119" t="str">
        <f t="shared" si="3"/>
        <v/>
      </c>
      <c r="Y5" s="57" t="s">
        <v>32</v>
      </c>
      <c r="AA5" s="120" t="str">
        <f t="shared" si="4"/>
        <v/>
      </c>
      <c r="AB5" s="45">
        <f t="shared" si="5"/>
        <v>0</v>
      </c>
      <c r="AC5" s="45">
        <f t="shared" si="6"/>
        <v>0</v>
      </c>
      <c r="AD5" s="85">
        <f t="shared" si="7"/>
        <v>0</v>
      </c>
      <c r="AE5" s="85">
        <f t="shared" si="8"/>
        <v>0</v>
      </c>
      <c r="AF5" s="48"/>
      <c r="AH5" s="45">
        <f t="shared" si="9"/>
        <v>0</v>
      </c>
      <c r="AJ5" s="45">
        <f t="shared" si="10"/>
        <v>0</v>
      </c>
    </row>
    <row r="6" spans="1:36" s="156" customFormat="1" ht="15" x14ac:dyDescent="0.25">
      <c r="A6" s="157"/>
      <c r="B6" s="157"/>
      <c r="C6" s="229" t="s">
        <v>643</v>
      </c>
      <c r="D6" s="193"/>
      <c r="E6" s="220"/>
      <c r="F6" s="193"/>
      <c r="G6" s="193"/>
      <c r="H6" s="221"/>
      <c r="I6" s="193"/>
      <c r="J6" s="170"/>
      <c r="K6" s="163"/>
      <c r="L6" s="164"/>
      <c r="M6" s="162"/>
      <c r="N6" s="165"/>
      <c r="O6" s="162"/>
      <c r="P6" s="165"/>
      <c r="Q6" s="166"/>
      <c r="R6" s="162"/>
      <c r="S6" s="167"/>
      <c r="T6" s="162"/>
      <c r="U6" s="168"/>
      <c r="V6" s="162"/>
      <c r="W6" s="167"/>
      <c r="X6" s="160"/>
      <c r="Y6" s="162"/>
      <c r="Z6" s="159"/>
      <c r="AA6" s="169"/>
      <c r="AB6" s="162"/>
      <c r="AC6" s="162"/>
      <c r="AD6" s="170"/>
      <c r="AE6" s="170"/>
      <c r="AF6" s="171"/>
      <c r="AG6" s="172"/>
      <c r="AH6" s="162"/>
      <c r="AI6" s="172"/>
      <c r="AJ6" s="162"/>
    </row>
    <row r="7" spans="1:36" x14ac:dyDescent="0.2">
      <c r="C7" s="121" t="s">
        <v>644</v>
      </c>
      <c r="D7" s="86">
        <v>117</v>
      </c>
      <c r="E7" s="86">
        <v>1</v>
      </c>
      <c r="F7" s="139">
        <v>1</v>
      </c>
      <c r="G7" s="86">
        <v>1</v>
      </c>
      <c r="H7" s="136">
        <v>1.05</v>
      </c>
      <c r="I7" s="139">
        <v>1</v>
      </c>
      <c r="J7" s="85">
        <f t="shared" ref="J7:J84" si="11">ROUNDUP(I7*H7*G7*F7*E7*D7,0)</f>
        <v>123</v>
      </c>
      <c r="K7" s="56" t="s">
        <v>71</v>
      </c>
      <c r="M7" s="45">
        <f t="shared" ref="M7:M84" si="12">ROUND(J7*L7,0)</f>
        <v>0</v>
      </c>
      <c r="N7" s="58" t="str">
        <f t="shared" si="0"/>
        <v/>
      </c>
      <c r="O7" s="45">
        <f t="shared" ref="O7:O84" si="13">ROUND($O$2*M7,0)</f>
        <v>0</v>
      </c>
      <c r="P7" s="58" t="str">
        <f t="shared" si="1"/>
        <v/>
      </c>
      <c r="R7" s="45">
        <f t="shared" ref="R7:R84" si="14">ROUND(J7*Q7,0)</f>
        <v>0</v>
      </c>
      <c r="S7" s="60" t="str">
        <f t="shared" si="2"/>
        <v/>
      </c>
      <c r="V7" s="45">
        <f t="shared" ref="V7:V84" si="15">ROUND(J7*U7,0)</f>
        <v>0</v>
      </c>
      <c r="W7" s="60" t="str">
        <f t="shared" si="3"/>
        <v/>
      </c>
      <c r="Y7" s="45">
        <f t="shared" ref="Y7:Y84" si="16">ROUND(SUM(O7+R7+T7+V7,0),2)</f>
        <v>0</v>
      </c>
      <c r="AA7" s="64" t="str">
        <f t="shared" si="4"/>
        <v/>
      </c>
      <c r="AB7" s="45">
        <f t="shared" si="5"/>
        <v>0</v>
      </c>
      <c r="AC7" s="45">
        <f t="shared" si="6"/>
        <v>0</v>
      </c>
      <c r="AD7" s="85">
        <f t="shared" si="7"/>
        <v>123</v>
      </c>
      <c r="AE7" s="85">
        <f t="shared" si="8"/>
        <v>0</v>
      </c>
      <c r="AF7" s="48"/>
      <c r="AH7" s="45">
        <f t="shared" si="9"/>
        <v>0</v>
      </c>
      <c r="AJ7" s="45">
        <f t="shared" si="10"/>
        <v>0</v>
      </c>
    </row>
    <row r="8" spans="1:36" x14ac:dyDescent="0.2">
      <c r="C8" s="121" t="s">
        <v>645</v>
      </c>
      <c r="D8" s="86">
        <v>78</v>
      </c>
      <c r="E8" s="86">
        <v>1</v>
      </c>
      <c r="F8" s="139">
        <v>1</v>
      </c>
      <c r="G8" s="86">
        <v>1</v>
      </c>
      <c r="H8" s="136">
        <v>1.05</v>
      </c>
      <c r="I8" s="139">
        <v>1</v>
      </c>
      <c r="J8" s="85">
        <f t="shared" si="11"/>
        <v>82</v>
      </c>
      <c r="K8" s="56" t="s">
        <v>71</v>
      </c>
      <c r="M8" s="45">
        <f t="shared" si="12"/>
        <v>0</v>
      </c>
      <c r="N8" s="58" t="str">
        <f t="shared" si="0"/>
        <v/>
      </c>
      <c r="O8" s="45">
        <f t="shared" si="13"/>
        <v>0</v>
      </c>
      <c r="P8" s="58" t="str">
        <f t="shared" si="1"/>
        <v/>
      </c>
      <c r="R8" s="45">
        <f t="shared" si="14"/>
        <v>0</v>
      </c>
      <c r="S8" s="60" t="str">
        <f t="shared" si="2"/>
        <v/>
      </c>
      <c r="V8" s="45">
        <f t="shared" si="15"/>
        <v>0</v>
      </c>
      <c r="W8" s="60" t="str">
        <f t="shared" si="3"/>
        <v/>
      </c>
      <c r="Y8" s="45">
        <f t="shared" si="16"/>
        <v>0</v>
      </c>
      <c r="AA8" s="64" t="str">
        <f t="shared" si="4"/>
        <v/>
      </c>
      <c r="AB8" s="45">
        <f t="shared" si="5"/>
        <v>0</v>
      </c>
      <c r="AC8" s="45">
        <f t="shared" si="6"/>
        <v>0</v>
      </c>
      <c r="AD8" s="85">
        <f t="shared" si="7"/>
        <v>82</v>
      </c>
      <c r="AE8" s="85">
        <f t="shared" si="8"/>
        <v>0</v>
      </c>
      <c r="AF8" s="48"/>
      <c r="AH8" s="45">
        <f t="shared" si="9"/>
        <v>0</v>
      </c>
      <c r="AJ8" s="45">
        <f t="shared" si="10"/>
        <v>0</v>
      </c>
    </row>
    <row r="9" spans="1:36" x14ac:dyDescent="0.2">
      <c r="C9" s="121" t="s">
        <v>670</v>
      </c>
      <c r="F9" s="139"/>
      <c r="I9" s="139"/>
      <c r="J9" s="85">
        <v>14</v>
      </c>
      <c r="K9" s="56" t="s">
        <v>71</v>
      </c>
      <c r="M9" s="45">
        <f t="shared" ref="M9:M10" si="17">ROUND(J9*L9,0)</f>
        <v>0</v>
      </c>
      <c r="N9" s="58" t="str">
        <f t="shared" ref="N9:N10" si="18">IF(L9&gt;0,IF(ROUND(J9*L9,0)&lt;&gt;M9,"E",""),"")</f>
        <v/>
      </c>
      <c r="O9" s="45">
        <f t="shared" ref="O9:O10" si="19">ROUND($O$2*M9,0)</f>
        <v>0</v>
      </c>
      <c r="R9" s="45">
        <f t="shared" ref="R9:R10" si="20">ROUND(J9*Q9,0)</f>
        <v>0</v>
      </c>
      <c r="V9" s="45">
        <f t="shared" ref="V9:V10" si="21">ROUND(J9*U9,0)</f>
        <v>0</v>
      </c>
      <c r="W9" s="60" t="str">
        <f t="shared" ref="W9:W10" si="22">IF(U9&gt;0,IF(ROUND(J9*U9,0)&lt;&gt;V9,"E",""),"")</f>
        <v/>
      </c>
      <c r="Y9" s="45">
        <f t="shared" ref="Y9:Y10" si="23">ROUND(SUM(O9+R9+T9+V9,0),2)</f>
        <v>0</v>
      </c>
      <c r="AA9" s="64" t="str">
        <f t="shared" ref="AA9:AA10" si="24">IF(ROUND(O9+R9+T9+V9,2)&lt;&gt;Y9,"E","")</f>
        <v/>
      </c>
      <c r="AB9" s="45">
        <f t="shared" ref="AB9:AB10" si="25">IF($Y$2&gt;0,((Y9/$Y$2)*$AB$2),0)</f>
        <v>0</v>
      </c>
      <c r="AC9" s="45">
        <f t="shared" ref="AC9:AC10" si="26">Y9+AB9</f>
        <v>0</v>
      </c>
      <c r="AD9" s="85">
        <f t="shared" ref="AD9:AD10" si="27">J9</f>
        <v>14</v>
      </c>
      <c r="AE9" s="85">
        <f t="shared" ref="AE9:AE10" si="28">IF(AD9&gt;0,AC9/AD9,0)</f>
        <v>0</v>
      </c>
      <c r="AF9" s="48"/>
      <c r="AH9" s="45">
        <f t="shared" ref="AH9:AH10" si="29">ROUND(J9*AG9,0)</f>
        <v>0</v>
      </c>
      <c r="AJ9" s="45">
        <f t="shared" ref="AJ9:AJ10" si="30">ROUND(AH9*AI9*0.01,0)</f>
        <v>0</v>
      </c>
    </row>
    <row r="10" spans="1:36" x14ac:dyDescent="0.2">
      <c r="C10" s="121" t="s">
        <v>671</v>
      </c>
      <c r="F10" s="139"/>
      <c r="I10" s="139"/>
      <c r="J10" s="85">
        <v>18</v>
      </c>
      <c r="K10" s="56" t="s">
        <v>71</v>
      </c>
      <c r="M10" s="45">
        <f t="shared" si="17"/>
        <v>0</v>
      </c>
      <c r="N10" s="58" t="str">
        <f t="shared" si="18"/>
        <v/>
      </c>
      <c r="O10" s="45">
        <f t="shared" si="19"/>
        <v>0</v>
      </c>
      <c r="R10" s="45">
        <f t="shared" si="20"/>
        <v>0</v>
      </c>
      <c r="V10" s="45">
        <f t="shared" si="21"/>
        <v>0</v>
      </c>
      <c r="W10" s="60" t="str">
        <f t="shared" si="22"/>
        <v/>
      </c>
      <c r="Y10" s="45">
        <f t="shared" si="23"/>
        <v>0</v>
      </c>
      <c r="AA10" s="64" t="str">
        <f t="shared" si="24"/>
        <v/>
      </c>
      <c r="AB10" s="45">
        <f t="shared" si="25"/>
        <v>0</v>
      </c>
      <c r="AC10" s="45">
        <f t="shared" si="26"/>
        <v>0</v>
      </c>
      <c r="AD10" s="85">
        <f t="shared" si="27"/>
        <v>18</v>
      </c>
      <c r="AE10" s="85">
        <f t="shared" si="28"/>
        <v>0</v>
      </c>
      <c r="AF10" s="48"/>
      <c r="AH10" s="45">
        <f t="shared" si="29"/>
        <v>0</v>
      </c>
      <c r="AJ10" s="45">
        <f t="shared" si="30"/>
        <v>0</v>
      </c>
    </row>
    <row r="11" spans="1:36" x14ac:dyDescent="0.2">
      <c r="C11" s="121" t="s">
        <v>646</v>
      </c>
      <c r="F11" s="139"/>
      <c r="I11" s="139"/>
      <c r="J11" s="85">
        <v>7</v>
      </c>
      <c r="K11" s="56" t="s">
        <v>462</v>
      </c>
      <c r="M11" s="45">
        <f t="shared" si="12"/>
        <v>0</v>
      </c>
      <c r="N11" s="58" t="str">
        <f t="shared" si="0"/>
        <v/>
      </c>
      <c r="O11" s="45">
        <f t="shared" si="13"/>
        <v>0</v>
      </c>
      <c r="P11" s="58" t="str">
        <f t="shared" si="1"/>
        <v/>
      </c>
      <c r="R11" s="45">
        <f t="shared" si="14"/>
        <v>0</v>
      </c>
      <c r="S11" s="60" t="str">
        <f t="shared" si="2"/>
        <v/>
      </c>
      <c r="V11" s="45">
        <f t="shared" si="15"/>
        <v>0</v>
      </c>
      <c r="W11" s="60" t="str">
        <f t="shared" si="3"/>
        <v/>
      </c>
      <c r="Y11" s="45">
        <f t="shared" si="16"/>
        <v>0</v>
      </c>
      <c r="AA11" s="64" t="str">
        <f t="shared" si="4"/>
        <v/>
      </c>
      <c r="AB11" s="45">
        <f t="shared" si="5"/>
        <v>0</v>
      </c>
      <c r="AC11" s="45">
        <f t="shared" si="6"/>
        <v>0</v>
      </c>
      <c r="AD11" s="85">
        <f t="shared" si="7"/>
        <v>7</v>
      </c>
      <c r="AE11" s="85">
        <f t="shared" si="8"/>
        <v>0</v>
      </c>
      <c r="AF11" s="48"/>
      <c r="AH11" s="45">
        <f t="shared" si="9"/>
        <v>0</v>
      </c>
      <c r="AJ11" s="45">
        <f t="shared" si="10"/>
        <v>0</v>
      </c>
    </row>
    <row r="12" spans="1:36" x14ac:dyDescent="0.2">
      <c r="C12" s="121"/>
      <c r="F12" s="139"/>
      <c r="I12" s="139"/>
      <c r="J12" s="85">
        <f t="shared" ref="J12" si="31">ROUNDUP(I12*H12*G12*F12*E12*D12,0)</f>
        <v>0</v>
      </c>
      <c r="M12" s="45">
        <f t="shared" ref="M12" si="32">ROUND(J12*L12,0)</f>
        <v>0</v>
      </c>
      <c r="N12" s="58" t="str">
        <f t="shared" ref="N12" si="33">IF(L12&gt;0,IF(ROUND(J12*L12,0)&lt;&gt;M12,"E",""),"")</f>
        <v/>
      </c>
      <c r="O12" s="45">
        <f t="shared" ref="O12" si="34">ROUND($O$2*M12,0)</f>
        <v>0</v>
      </c>
      <c r="P12" s="58" t="str">
        <f t="shared" si="1"/>
        <v/>
      </c>
      <c r="R12" s="45">
        <f t="shared" ref="R12" si="35">ROUND(J12*Q12,0)</f>
        <v>0</v>
      </c>
      <c r="S12" s="60" t="str">
        <f t="shared" si="2"/>
        <v/>
      </c>
      <c r="V12" s="45">
        <f t="shared" ref="V12" si="36">ROUND(J12*U12,0)</f>
        <v>0</v>
      </c>
      <c r="W12" s="60" t="str">
        <f t="shared" ref="W12" si="37">IF(U12&gt;0,IF(ROUND(J12*U12,0)&lt;&gt;V12,"E",""),"")</f>
        <v/>
      </c>
      <c r="Y12" s="45">
        <f t="shared" ref="Y12" si="38">ROUND(SUM(O12+R12+T12+V12,0),2)</f>
        <v>0</v>
      </c>
      <c r="AA12" s="64" t="str">
        <f t="shared" ref="AA12" si="39">IF(ROUND(O12+R12+T12+V12,2)&lt;&gt;Y12,"E","")</f>
        <v/>
      </c>
      <c r="AB12" s="45">
        <f t="shared" ref="AB12" si="40">IF($Y$2&gt;0,((Y12/$Y$2)*$AB$2),0)</f>
        <v>0</v>
      </c>
      <c r="AC12" s="45">
        <f t="shared" ref="AC12" si="41">Y12+AB12</f>
        <v>0</v>
      </c>
      <c r="AD12" s="85">
        <f t="shared" ref="AD12" si="42">J12</f>
        <v>0</v>
      </c>
      <c r="AE12" s="85">
        <f t="shared" ref="AE12" si="43">IF(AD12&gt;0,AC12/AD12,0)</f>
        <v>0</v>
      </c>
      <c r="AF12" s="48"/>
      <c r="AH12" s="45">
        <f t="shared" ref="AH12" si="44">ROUND(J12*AG12,0)</f>
        <v>0</v>
      </c>
      <c r="AJ12" s="45">
        <f t="shared" ref="AJ12" si="45">ROUND(AH12*AI12*0.01,0)</f>
        <v>0</v>
      </c>
    </row>
    <row r="13" spans="1:36" x14ac:dyDescent="0.2">
      <c r="C13" s="121"/>
      <c r="F13" s="139"/>
      <c r="I13" s="146" t="s">
        <v>672</v>
      </c>
      <c r="J13" s="96">
        <f>J7+J9</f>
        <v>137</v>
      </c>
      <c r="K13" s="95" t="s">
        <v>71</v>
      </c>
      <c r="M13" s="45">
        <f t="shared" si="12"/>
        <v>0</v>
      </c>
      <c r="N13" s="58" t="str">
        <f t="shared" si="0"/>
        <v/>
      </c>
      <c r="O13" s="45">
        <f t="shared" si="13"/>
        <v>0</v>
      </c>
      <c r="R13" s="45">
        <f t="shared" si="14"/>
        <v>0</v>
      </c>
      <c r="V13" s="45">
        <f t="shared" si="15"/>
        <v>0</v>
      </c>
      <c r="W13" s="60" t="str">
        <f t="shared" si="3"/>
        <v/>
      </c>
      <c r="Y13" s="45">
        <f t="shared" si="16"/>
        <v>0</v>
      </c>
      <c r="AA13" s="64" t="str">
        <f t="shared" si="4"/>
        <v/>
      </c>
      <c r="AB13" s="45">
        <f t="shared" si="5"/>
        <v>0</v>
      </c>
      <c r="AC13" s="45">
        <f t="shared" si="6"/>
        <v>0</v>
      </c>
      <c r="AD13" s="85">
        <f t="shared" si="7"/>
        <v>137</v>
      </c>
      <c r="AE13" s="85">
        <f t="shared" si="8"/>
        <v>0</v>
      </c>
      <c r="AF13" s="48"/>
      <c r="AH13" s="45">
        <f t="shared" si="9"/>
        <v>0</v>
      </c>
      <c r="AJ13" s="45">
        <f t="shared" si="10"/>
        <v>0</v>
      </c>
    </row>
    <row r="14" spans="1:36" x14ac:dyDescent="0.2">
      <c r="C14" s="121"/>
      <c r="F14" s="139"/>
      <c r="I14" s="146" t="s">
        <v>673</v>
      </c>
      <c r="J14" s="96">
        <f>J8+J10</f>
        <v>100</v>
      </c>
      <c r="K14" s="95" t="s">
        <v>71</v>
      </c>
      <c r="M14" s="45">
        <f t="shared" ref="M14:M17" si="46">ROUND(J14*L14,0)</f>
        <v>0</v>
      </c>
      <c r="N14" s="58" t="str">
        <f t="shared" ref="N14:N17" si="47">IF(L14&gt;0,IF(ROUND(J14*L14,0)&lt;&gt;M14,"E",""),"")</f>
        <v/>
      </c>
      <c r="O14" s="45">
        <f t="shared" ref="O14:O17" si="48">ROUND($O$2*M14,0)</f>
        <v>0</v>
      </c>
      <c r="R14" s="45">
        <f t="shared" ref="R14:R17" si="49">ROUND(J14*Q14,0)</f>
        <v>0</v>
      </c>
      <c r="V14" s="45">
        <f t="shared" ref="V14:V17" si="50">ROUND(J14*U14,0)</f>
        <v>0</v>
      </c>
      <c r="W14" s="60" t="str">
        <f t="shared" ref="W14:W17" si="51">IF(U14&gt;0,IF(ROUND(J14*U14,0)&lt;&gt;V14,"E",""),"")</f>
        <v/>
      </c>
      <c r="Y14" s="45">
        <f t="shared" ref="Y14:Y17" si="52">ROUND(SUM(O14+R14+T14+V14,0),2)</f>
        <v>0</v>
      </c>
      <c r="AA14" s="64" t="str">
        <f t="shared" ref="AA14:AA17" si="53">IF(ROUND(O14+R14+T14+V14,2)&lt;&gt;Y14,"E","")</f>
        <v/>
      </c>
      <c r="AB14" s="45">
        <f t="shared" ref="AB14:AB17" si="54">IF($Y$2&gt;0,((Y14/$Y$2)*$AB$2),0)</f>
        <v>0</v>
      </c>
      <c r="AC14" s="45">
        <f t="shared" ref="AC14:AC17" si="55">Y14+AB14</f>
        <v>0</v>
      </c>
      <c r="AD14" s="85">
        <f t="shared" ref="AD14:AD17" si="56">J14</f>
        <v>100</v>
      </c>
      <c r="AE14" s="85">
        <f t="shared" ref="AE14:AE17" si="57">IF(AD14&gt;0,AC14/AD14,0)</f>
        <v>0</v>
      </c>
      <c r="AF14" s="48"/>
      <c r="AH14" s="45">
        <f t="shared" ref="AH14:AH17" si="58">ROUND(J14*AG14,0)</f>
        <v>0</v>
      </c>
      <c r="AJ14" s="45">
        <f t="shared" ref="AJ14:AJ17" si="59">ROUND(AH14*AI14*0.01,0)</f>
        <v>0</v>
      </c>
    </row>
    <row r="15" spans="1:36" x14ac:dyDescent="0.2">
      <c r="C15" s="121"/>
      <c r="F15" s="139"/>
      <c r="I15" s="139"/>
      <c r="J15" s="85">
        <f t="shared" ref="J15:J17" si="60">ROUNDUP(I15*H15*G15*F15*E15*D15,0)</f>
        <v>0</v>
      </c>
      <c r="M15" s="45">
        <f t="shared" si="46"/>
        <v>0</v>
      </c>
      <c r="N15" s="123" t="str">
        <f t="shared" si="47"/>
        <v/>
      </c>
      <c r="O15" s="45">
        <f t="shared" si="48"/>
        <v>0</v>
      </c>
      <c r="P15" s="123" t="str">
        <f t="shared" ref="P15:P17" si="61">IF(ROUND(M15*O$2,0)&lt;&gt;O15,"E","")</f>
        <v/>
      </c>
      <c r="R15" s="45">
        <f t="shared" si="49"/>
        <v>0</v>
      </c>
      <c r="S15" s="102"/>
      <c r="V15" s="45">
        <f t="shared" si="50"/>
        <v>0</v>
      </c>
      <c r="W15" s="60" t="str">
        <f t="shared" si="51"/>
        <v/>
      </c>
      <c r="Y15" s="45">
        <f t="shared" si="52"/>
        <v>0</v>
      </c>
      <c r="AA15" s="64" t="str">
        <f t="shared" si="53"/>
        <v/>
      </c>
      <c r="AB15" s="45">
        <f t="shared" si="54"/>
        <v>0</v>
      </c>
      <c r="AC15" s="45">
        <f t="shared" si="55"/>
        <v>0</v>
      </c>
      <c r="AD15" s="85">
        <f t="shared" si="56"/>
        <v>0</v>
      </c>
      <c r="AE15" s="85">
        <f t="shared" si="57"/>
        <v>0</v>
      </c>
      <c r="AF15" s="48"/>
      <c r="AH15" s="45">
        <f t="shared" si="58"/>
        <v>0</v>
      </c>
      <c r="AJ15" s="45">
        <f t="shared" si="59"/>
        <v>0</v>
      </c>
    </row>
    <row r="16" spans="1:36" x14ac:dyDescent="0.2">
      <c r="F16" s="139"/>
      <c r="I16" s="145" t="s">
        <v>24</v>
      </c>
      <c r="J16" s="96">
        <f>J13+J14</f>
        <v>237</v>
      </c>
      <c r="K16" s="95" t="s">
        <v>71</v>
      </c>
      <c r="M16" s="45">
        <f t="shared" si="46"/>
        <v>0</v>
      </c>
      <c r="N16" s="123" t="str">
        <f t="shared" si="47"/>
        <v/>
      </c>
      <c r="O16" s="45">
        <f t="shared" si="48"/>
        <v>0</v>
      </c>
      <c r="P16" s="123" t="str">
        <f t="shared" si="61"/>
        <v/>
      </c>
      <c r="R16" s="45">
        <f t="shared" si="49"/>
        <v>0</v>
      </c>
      <c r="S16" s="102" t="str">
        <f t="shared" ref="S16:S17" si="62">IF(Q16&gt;0,IF(ROUND(J16*Q16,0)&lt;&gt;R16,"E",""),"")</f>
        <v/>
      </c>
      <c r="V16" s="45">
        <f t="shared" si="50"/>
        <v>0</v>
      </c>
      <c r="W16" s="60" t="str">
        <f t="shared" si="51"/>
        <v/>
      </c>
      <c r="Y16" s="45">
        <f t="shared" si="52"/>
        <v>0</v>
      </c>
      <c r="AA16" s="64" t="str">
        <f t="shared" si="53"/>
        <v/>
      </c>
      <c r="AB16" s="45">
        <f t="shared" si="54"/>
        <v>0</v>
      </c>
      <c r="AC16" s="45">
        <f t="shared" si="55"/>
        <v>0</v>
      </c>
      <c r="AD16" s="85">
        <f t="shared" si="56"/>
        <v>237</v>
      </c>
      <c r="AE16" s="85">
        <f t="shared" si="57"/>
        <v>0</v>
      </c>
      <c r="AF16" s="48"/>
      <c r="AH16" s="45">
        <f t="shared" si="58"/>
        <v>0</v>
      </c>
      <c r="AJ16" s="45">
        <f t="shared" si="59"/>
        <v>0</v>
      </c>
    </row>
    <row r="17" spans="1:36" x14ac:dyDescent="0.2">
      <c r="C17" s="121"/>
      <c r="F17" s="139"/>
      <c r="I17" s="139"/>
      <c r="J17" s="85">
        <f t="shared" si="60"/>
        <v>0</v>
      </c>
      <c r="M17" s="45">
        <f t="shared" si="46"/>
        <v>0</v>
      </c>
      <c r="N17" s="123" t="str">
        <f t="shared" si="47"/>
        <v/>
      </c>
      <c r="O17" s="45">
        <f t="shared" si="48"/>
        <v>0</v>
      </c>
      <c r="P17" s="123" t="str">
        <f t="shared" si="61"/>
        <v/>
      </c>
      <c r="R17" s="45">
        <f t="shared" si="49"/>
        <v>0</v>
      </c>
      <c r="S17" s="102" t="str">
        <f t="shared" si="62"/>
        <v/>
      </c>
      <c r="V17" s="45">
        <f t="shared" si="50"/>
        <v>0</v>
      </c>
      <c r="W17" s="60" t="str">
        <f t="shared" si="51"/>
        <v/>
      </c>
      <c r="Y17" s="45">
        <f t="shared" si="52"/>
        <v>0</v>
      </c>
      <c r="AA17" s="64" t="str">
        <f t="shared" si="53"/>
        <v/>
      </c>
      <c r="AB17" s="45">
        <f t="shared" si="54"/>
        <v>0</v>
      </c>
      <c r="AC17" s="45">
        <f t="shared" si="55"/>
        <v>0</v>
      </c>
      <c r="AD17" s="85">
        <f t="shared" si="56"/>
        <v>0</v>
      </c>
      <c r="AE17" s="85">
        <f t="shared" si="57"/>
        <v>0</v>
      </c>
      <c r="AF17" s="48"/>
      <c r="AH17" s="45">
        <f t="shared" si="58"/>
        <v>0</v>
      </c>
      <c r="AJ17" s="45">
        <f t="shared" si="59"/>
        <v>0</v>
      </c>
    </row>
    <row r="18" spans="1:36" s="156" customFormat="1" ht="15" x14ac:dyDescent="0.25">
      <c r="A18" s="157"/>
      <c r="B18" s="157"/>
      <c r="C18" s="229" t="s">
        <v>680</v>
      </c>
      <c r="D18" s="193"/>
      <c r="E18" s="220"/>
      <c r="F18" s="193"/>
      <c r="G18" s="193"/>
      <c r="H18" s="221"/>
      <c r="I18" s="193"/>
      <c r="J18" s="170"/>
      <c r="K18" s="163"/>
      <c r="L18" s="164"/>
      <c r="M18" s="162"/>
      <c r="N18" s="165"/>
      <c r="O18" s="162"/>
      <c r="P18" s="165"/>
      <c r="Q18" s="166"/>
      <c r="R18" s="162"/>
      <c r="S18" s="167"/>
      <c r="T18" s="162"/>
      <c r="U18" s="168"/>
      <c r="V18" s="162"/>
      <c r="W18" s="167"/>
      <c r="X18" s="160"/>
      <c r="Y18" s="162"/>
      <c r="Z18" s="159"/>
      <c r="AA18" s="169"/>
      <c r="AB18" s="162"/>
      <c r="AC18" s="162"/>
      <c r="AD18" s="170"/>
      <c r="AE18" s="170"/>
      <c r="AF18" s="171"/>
      <c r="AG18" s="172"/>
      <c r="AH18" s="162"/>
      <c r="AI18" s="172"/>
      <c r="AJ18" s="162"/>
    </row>
    <row r="19" spans="1:36" x14ac:dyDescent="0.2">
      <c r="C19" s="121" t="s">
        <v>644</v>
      </c>
      <c r="D19" s="86">
        <v>117</v>
      </c>
      <c r="E19" s="86">
        <v>1</v>
      </c>
      <c r="F19" s="139">
        <v>2</v>
      </c>
      <c r="G19" s="86">
        <v>1</v>
      </c>
      <c r="H19" s="136">
        <v>1.05</v>
      </c>
      <c r="I19" s="139">
        <v>1</v>
      </c>
      <c r="J19" s="85">
        <f t="shared" ref="J19:J20" si="63">ROUNDUP(I19*H19*G19*F19*E19*D19,0)</f>
        <v>246</v>
      </c>
      <c r="K19" s="56" t="s">
        <v>72</v>
      </c>
      <c r="M19" s="45">
        <f t="shared" ref="M19:M22" si="64">ROUND(J19*L19,0)</f>
        <v>0</v>
      </c>
      <c r="N19" s="58" t="str">
        <f t="shared" ref="N19:N22" si="65">IF(L19&gt;0,IF(ROUND(J19*L19,0)&lt;&gt;M19,"E",""),"")</f>
        <v/>
      </c>
      <c r="O19" s="45">
        <f t="shared" ref="O19:O22" si="66">ROUND($O$2*M19,0)</f>
        <v>0</v>
      </c>
      <c r="P19" s="58" t="str">
        <f t="shared" ref="P19" si="67">IF(ROUND(M19*O$2,0)&lt;&gt;O19,"E","")</f>
        <v/>
      </c>
      <c r="R19" s="45">
        <f t="shared" ref="R19:R22" si="68">ROUND(J19*Q19,0)</f>
        <v>0</v>
      </c>
      <c r="S19" s="60" t="str">
        <f t="shared" ref="S19" si="69">IF(Q19&gt;0,IF(ROUND(J19*Q19,0)&lt;&gt;R19,"E",""),"")</f>
        <v/>
      </c>
      <c r="V19" s="45">
        <f t="shared" ref="V19:V22" si="70">ROUND(J19*U19,0)</f>
        <v>0</v>
      </c>
      <c r="W19" s="60" t="str">
        <f t="shared" ref="W19:W22" si="71">IF(U19&gt;0,IF(ROUND(J19*U19,0)&lt;&gt;V19,"E",""),"")</f>
        <v/>
      </c>
      <c r="Y19" s="45">
        <f t="shared" ref="Y19:Y22" si="72">ROUND(SUM(O19+R19+T19+V19,0),2)</f>
        <v>0</v>
      </c>
      <c r="AA19" s="64" t="str">
        <f t="shared" ref="AA19:AA22" si="73">IF(ROUND(O19+R19+T19+V19,2)&lt;&gt;Y19,"E","")</f>
        <v/>
      </c>
      <c r="AB19" s="45">
        <f t="shared" ref="AB19:AB22" si="74">IF($Y$2&gt;0,((Y19/$Y$2)*$AB$2),0)</f>
        <v>0</v>
      </c>
      <c r="AC19" s="45">
        <f t="shared" ref="AC19:AC22" si="75">Y19+AB19</f>
        <v>0</v>
      </c>
      <c r="AD19" s="85">
        <f t="shared" ref="AD19:AD22" si="76">J19</f>
        <v>246</v>
      </c>
      <c r="AE19" s="85">
        <f t="shared" ref="AE19:AE22" si="77">IF(AD19&gt;0,AC19/AD19,0)</f>
        <v>0</v>
      </c>
      <c r="AF19" s="48"/>
      <c r="AH19" s="45">
        <f t="shared" ref="AH19:AH22" si="78">ROUND(J19*AG19,0)</f>
        <v>0</v>
      </c>
      <c r="AJ19" s="45">
        <f t="shared" ref="AJ19:AJ22" si="79">ROUND(AH19*AI19*0.01,0)</f>
        <v>0</v>
      </c>
    </row>
    <row r="20" spans="1:36" x14ac:dyDescent="0.2">
      <c r="C20" s="121" t="s">
        <v>670</v>
      </c>
      <c r="D20" s="86">
        <v>14</v>
      </c>
      <c r="E20" s="86">
        <v>1</v>
      </c>
      <c r="F20" s="139">
        <v>2</v>
      </c>
      <c r="G20" s="86">
        <v>1</v>
      </c>
      <c r="H20" s="136">
        <v>1.05</v>
      </c>
      <c r="I20" s="139">
        <v>1</v>
      </c>
      <c r="J20" s="85">
        <f t="shared" si="63"/>
        <v>30</v>
      </c>
      <c r="K20" s="56" t="s">
        <v>72</v>
      </c>
      <c r="M20" s="45">
        <f t="shared" si="64"/>
        <v>0</v>
      </c>
      <c r="N20" s="58" t="str">
        <f t="shared" si="65"/>
        <v/>
      </c>
      <c r="O20" s="45">
        <f t="shared" si="66"/>
        <v>0</v>
      </c>
      <c r="R20" s="45">
        <f t="shared" si="68"/>
        <v>0</v>
      </c>
      <c r="V20" s="45">
        <f t="shared" si="70"/>
        <v>0</v>
      </c>
      <c r="W20" s="60" t="str">
        <f t="shared" si="71"/>
        <v/>
      </c>
      <c r="Y20" s="45">
        <f t="shared" si="72"/>
        <v>0</v>
      </c>
      <c r="AA20" s="64" t="str">
        <f t="shared" si="73"/>
        <v/>
      </c>
      <c r="AB20" s="45">
        <f t="shared" si="74"/>
        <v>0</v>
      </c>
      <c r="AC20" s="45">
        <f t="shared" si="75"/>
        <v>0</v>
      </c>
      <c r="AD20" s="85">
        <f t="shared" si="76"/>
        <v>30</v>
      </c>
      <c r="AE20" s="85">
        <f t="shared" si="77"/>
        <v>0</v>
      </c>
      <c r="AF20" s="48"/>
      <c r="AH20" s="45">
        <f t="shared" si="78"/>
        <v>0</v>
      </c>
      <c r="AJ20" s="45">
        <f t="shared" si="79"/>
        <v>0</v>
      </c>
    </row>
    <row r="21" spans="1:36" x14ac:dyDescent="0.2">
      <c r="C21" s="121"/>
      <c r="F21" s="139"/>
      <c r="I21" s="139"/>
      <c r="J21" s="85">
        <f t="shared" ref="J21" si="80">ROUNDUP(I21*H21*G21*F21*E21*D21,0)</f>
        <v>0</v>
      </c>
      <c r="M21" s="45">
        <f t="shared" si="64"/>
        <v>0</v>
      </c>
      <c r="N21" s="58" t="str">
        <f t="shared" si="65"/>
        <v/>
      </c>
      <c r="O21" s="45">
        <f t="shared" si="66"/>
        <v>0</v>
      </c>
      <c r="P21" s="58" t="str">
        <f t="shared" ref="P21" si="81">IF(ROUND(M21*O$2,0)&lt;&gt;O21,"E","")</f>
        <v/>
      </c>
      <c r="R21" s="45">
        <f t="shared" si="68"/>
        <v>0</v>
      </c>
      <c r="S21" s="60" t="str">
        <f t="shared" ref="S21" si="82">IF(Q21&gt;0,IF(ROUND(J21*Q21,0)&lt;&gt;R21,"E",""),"")</f>
        <v/>
      </c>
      <c r="V21" s="45">
        <f t="shared" si="70"/>
        <v>0</v>
      </c>
      <c r="W21" s="60" t="str">
        <f t="shared" si="71"/>
        <v/>
      </c>
      <c r="Y21" s="45">
        <f t="shared" si="72"/>
        <v>0</v>
      </c>
      <c r="AA21" s="64" t="str">
        <f t="shared" si="73"/>
        <v/>
      </c>
      <c r="AB21" s="45">
        <f t="shared" si="74"/>
        <v>0</v>
      </c>
      <c r="AC21" s="45">
        <f t="shared" si="75"/>
        <v>0</v>
      </c>
      <c r="AD21" s="85">
        <f t="shared" si="76"/>
        <v>0</v>
      </c>
      <c r="AE21" s="85">
        <f t="shared" si="77"/>
        <v>0</v>
      </c>
      <c r="AF21" s="48"/>
      <c r="AH21" s="45">
        <f t="shared" si="78"/>
        <v>0</v>
      </c>
      <c r="AJ21" s="45">
        <f t="shared" si="79"/>
        <v>0</v>
      </c>
    </row>
    <row r="22" spans="1:36" x14ac:dyDescent="0.2">
      <c r="C22" s="121"/>
      <c r="F22" s="139"/>
      <c r="I22" s="146" t="s">
        <v>681</v>
      </c>
      <c r="J22" s="96">
        <f>SUM(J19:J21)</f>
        <v>276</v>
      </c>
      <c r="K22" s="95" t="s">
        <v>72</v>
      </c>
      <c r="M22" s="45">
        <f t="shared" si="64"/>
        <v>0</v>
      </c>
      <c r="N22" s="58" t="str">
        <f t="shared" si="65"/>
        <v/>
      </c>
      <c r="O22" s="45">
        <f t="shared" si="66"/>
        <v>0</v>
      </c>
      <c r="R22" s="45">
        <f t="shared" si="68"/>
        <v>0</v>
      </c>
      <c r="V22" s="45">
        <f t="shared" si="70"/>
        <v>0</v>
      </c>
      <c r="W22" s="60" t="str">
        <f t="shared" si="71"/>
        <v/>
      </c>
      <c r="Y22" s="45">
        <f t="shared" si="72"/>
        <v>0</v>
      </c>
      <c r="AA22" s="64" t="str">
        <f t="shared" si="73"/>
        <v/>
      </c>
      <c r="AB22" s="45">
        <f t="shared" si="74"/>
        <v>0</v>
      </c>
      <c r="AC22" s="45">
        <f t="shared" si="75"/>
        <v>0</v>
      </c>
      <c r="AD22" s="85">
        <f t="shared" si="76"/>
        <v>276</v>
      </c>
      <c r="AE22" s="85">
        <f t="shared" si="77"/>
        <v>0</v>
      </c>
      <c r="AF22" s="48"/>
      <c r="AH22" s="45">
        <f t="shared" si="78"/>
        <v>0</v>
      </c>
      <c r="AJ22" s="45">
        <f t="shared" si="79"/>
        <v>0</v>
      </c>
    </row>
    <row r="23" spans="1:36" x14ac:dyDescent="0.2">
      <c r="C23" s="121"/>
      <c r="F23" s="139"/>
      <c r="I23" s="139"/>
      <c r="J23" s="85">
        <f t="shared" si="11"/>
        <v>0</v>
      </c>
      <c r="M23" s="45">
        <f t="shared" si="12"/>
        <v>0</v>
      </c>
      <c r="N23" s="58" t="str">
        <f t="shared" si="0"/>
        <v/>
      </c>
      <c r="O23" s="45">
        <f t="shared" si="13"/>
        <v>0</v>
      </c>
      <c r="P23" s="58" t="str">
        <f t="shared" ref="P23" si="83">IF(ROUND(M23*O$2,0)&lt;&gt;O23,"E","")</f>
        <v/>
      </c>
      <c r="R23" s="45">
        <f t="shared" si="14"/>
        <v>0</v>
      </c>
      <c r="S23" s="60" t="str">
        <f t="shared" ref="S23:S42" si="84">IF(Q23&gt;0,IF(ROUND(J23*Q23,0)&lt;&gt;R23,"E",""),"")</f>
        <v/>
      </c>
      <c r="V23" s="45">
        <f t="shared" si="15"/>
        <v>0</v>
      </c>
      <c r="W23" s="60" t="str">
        <f t="shared" si="3"/>
        <v/>
      </c>
      <c r="Y23" s="45">
        <f t="shared" si="16"/>
        <v>0</v>
      </c>
      <c r="AA23" s="64" t="str">
        <f t="shared" si="4"/>
        <v/>
      </c>
      <c r="AB23" s="45">
        <f t="shared" si="5"/>
        <v>0</v>
      </c>
      <c r="AC23" s="45">
        <f t="shared" si="6"/>
        <v>0</v>
      </c>
      <c r="AD23" s="85">
        <f t="shared" si="7"/>
        <v>0</v>
      </c>
      <c r="AE23" s="85">
        <f t="shared" si="8"/>
        <v>0</v>
      </c>
      <c r="AF23" s="48"/>
      <c r="AH23" s="45">
        <f t="shared" si="9"/>
        <v>0</v>
      </c>
      <c r="AJ23" s="45">
        <f t="shared" si="10"/>
        <v>0</v>
      </c>
    </row>
    <row r="24" spans="1:36" s="156" customFormat="1" ht="15" x14ac:dyDescent="0.25">
      <c r="A24" s="157"/>
      <c r="B24" s="157"/>
      <c r="C24" s="229" t="s">
        <v>647</v>
      </c>
      <c r="D24" s="193"/>
      <c r="E24" s="220"/>
      <c r="F24" s="193"/>
      <c r="G24" s="193"/>
      <c r="H24" s="221"/>
      <c r="I24" s="193"/>
      <c r="J24" s="170"/>
      <c r="K24" s="163"/>
      <c r="L24" s="164"/>
      <c r="M24" s="162"/>
      <c r="N24" s="165"/>
      <c r="O24" s="162"/>
      <c r="P24" s="165"/>
      <c r="Q24" s="166"/>
      <c r="R24" s="162"/>
      <c r="S24" s="167"/>
      <c r="T24" s="162"/>
      <c r="U24" s="168"/>
      <c r="V24" s="162"/>
      <c r="W24" s="167"/>
      <c r="X24" s="160"/>
      <c r="Y24" s="162"/>
      <c r="Z24" s="159"/>
      <c r="AA24" s="169"/>
      <c r="AB24" s="162"/>
      <c r="AC24" s="162"/>
      <c r="AD24" s="170"/>
      <c r="AE24" s="170"/>
      <c r="AF24" s="171"/>
      <c r="AG24" s="172"/>
      <c r="AH24" s="162"/>
      <c r="AI24" s="172"/>
      <c r="AJ24" s="162"/>
    </row>
    <row r="25" spans="1:36" x14ac:dyDescent="0.2">
      <c r="C25" s="121" t="s">
        <v>648</v>
      </c>
      <c r="D25" s="86">
        <v>14</v>
      </c>
      <c r="E25" s="86">
        <v>1</v>
      </c>
      <c r="F25" s="139">
        <v>1</v>
      </c>
      <c r="G25" s="86">
        <v>25</v>
      </c>
      <c r="H25" s="136">
        <v>1.05</v>
      </c>
      <c r="I25" s="139">
        <v>1</v>
      </c>
      <c r="J25" s="85">
        <f t="shared" si="11"/>
        <v>368</v>
      </c>
      <c r="K25" s="56" t="s">
        <v>71</v>
      </c>
      <c r="M25" s="45">
        <f t="shared" si="12"/>
        <v>0</v>
      </c>
      <c r="N25" s="58" t="str">
        <f t="shared" si="0"/>
        <v/>
      </c>
      <c r="O25" s="45">
        <f t="shared" si="13"/>
        <v>0</v>
      </c>
      <c r="P25" s="58" t="str">
        <f>IF(ROUND(M25*O$2,0)&lt;&gt;O25,"E","")</f>
        <v/>
      </c>
      <c r="R25" s="45">
        <f t="shared" si="14"/>
        <v>0</v>
      </c>
      <c r="S25" s="60" t="str">
        <f t="shared" si="84"/>
        <v/>
      </c>
      <c r="V25" s="45">
        <f t="shared" si="15"/>
        <v>0</v>
      </c>
      <c r="W25" s="60" t="str">
        <f t="shared" si="3"/>
        <v/>
      </c>
      <c r="Y25" s="45">
        <f t="shared" si="16"/>
        <v>0</v>
      </c>
      <c r="AA25" s="64" t="str">
        <f t="shared" si="4"/>
        <v/>
      </c>
      <c r="AB25" s="45">
        <f t="shared" si="5"/>
        <v>0</v>
      </c>
      <c r="AC25" s="45">
        <f t="shared" si="6"/>
        <v>0</v>
      </c>
      <c r="AD25" s="85">
        <f t="shared" si="7"/>
        <v>368</v>
      </c>
      <c r="AE25" s="85">
        <f t="shared" si="8"/>
        <v>0</v>
      </c>
      <c r="AF25" s="48"/>
      <c r="AH25" s="45">
        <f t="shared" si="9"/>
        <v>0</v>
      </c>
      <c r="AJ25" s="45">
        <f t="shared" si="10"/>
        <v>0</v>
      </c>
    </row>
    <row r="26" spans="1:36" x14ac:dyDescent="0.2">
      <c r="C26" s="121" t="s">
        <v>649</v>
      </c>
      <c r="D26" s="86">
        <v>10.5</v>
      </c>
      <c r="E26" s="86">
        <v>1</v>
      </c>
      <c r="F26" s="139">
        <v>1</v>
      </c>
      <c r="G26" s="86">
        <v>25</v>
      </c>
      <c r="H26" s="136">
        <v>1.05</v>
      </c>
      <c r="I26" s="139">
        <v>1</v>
      </c>
      <c r="J26" s="85">
        <f t="shared" si="11"/>
        <v>276</v>
      </c>
      <c r="K26" s="56" t="s">
        <v>71</v>
      </c>
      <c r="M26" s="45">
        <f t="shared" si="12"/>
        <v>0</v>
      </c>
      <c r="N26" s="58" t="str">
        <f t="shared" si="0"/>
        <v/>
      </c>
      <c r="O26" s="45">
        <f t="shared" si="13"/>
        <v>0</v>
      </c>
      <c r="P26" s="58" t="str">
        <f>IF(ROUND(M26*O$2,0)&lt;&gt;O26,"E","")</f>
        <v/>
      </c>
      <c r="R26" s="45">
        <f t="shared" si="14"/>
        <v>0</v>
      </c>
      <c r="S26" s="60" t="str">
        <f t="shared" si="84"/>
        <v/>
      </c>
      <c r="V26" s="45">
        <f t="shared" si="15"/>
        <v>0</v>
      </c>
      <c r="W26" s="60" t="str">
        <f t="shared" si="3"/>
        <v/>
      </c>
      <c r="Y26" s="45">
        <f t="shared" si="16"/>
        <v>0</v>
      </c>
      <c r="AA26" s="64" t="str">
        <f t="shared" si="4"/>
        <v/>
      </c>
      <c r="AB26" s="45">
        <f t="shared" si="5"/>
        <v>0</v>
      </c>
      <c r="AC26" s="45">
        <f t="shared" si="6"/>
        <v>0</v>
      </c>
      <c r="AD26" s="85">
        <f t="shared" si="7"/>
        <v>276</v>
      </c>
      <c r="AE26" s="85">
        <f t="shared" si="8"/>
        <v>0</v>
      </c>
      <c r="AF26" s="48"/>
      <c r="AH26" s="45">
        <f t="shared" si="9"/>
        <v>0</v>
      </c>
      <c r="AJ26" s="45">
        <f t="shared" si="10"/>
        <v>0</v>
      </c>
    </row>
    <row r="27" spans="1:36" x14ac:dyDescent="0.2">
      <c r="C27" s="121" t="s">
        <v>650</v>
      </c>
      <c r="D27" s="86">
        <v>15</v>
      </c>
      <c r="E27" s="86">
        <v>1</v>
      </c>
      <c r="F27" s="139">
        <v>1</v>
      </c>
      <c r="G27" s="86">
        <v>21</v>
      </c>
      <c r="H27" s="136">
        <v>1.05</v>
      </c>
      <c r="I27" s="139">
        <v>1</v>
      </c>
      <c r="J27" s="85">
        <f t="shared" si="11"/>
        <v>331</v>
      </c>
      <c r="K27" s="56" t="s">
        <v>71</v>
      </c>
      <c r="M27" s="45">
        <f t="shared" si="12"/>
        <v>0</v>
      </c>
      <c r="N27" s="58" t="str">
        <f t="shared" si="0"/>
        <v/>
      </c>
      <c r="O27" s="45">
        <f t="shared" si="13"/>
        <v>0</v>
      </c>
      <c r="P27" s="58" t="str">
        <f t="shared" ref="P27:P32" si="85">IF(ROUND(M27*O$2,0)&lt;&gt;O27,"E","")</f>
        <v/>
      </c>
      <c r="R27" s="45">
        <f t="shared" si="14"/>
        <v>0</v>
      </c>
      <c r="S27" s="60" t="str">
        <f t="shared" si="84"/>
        <v/>
      </c>
      <c r="V27" s="45">
        <f t="shared" si="15"/>
        <v>0</v>
      </c>
      <c r="W27" s="60" t="str">
        <f t="shared" si="3"/>
        <v/>
      </c>
      <c r="Y27" s="45">
        <f t="shared" si="16"/>
        <v>0</v>
      </c>
      <c r="AA27" s="64" t="str">
        <f t="shared" si="4"/>
        <v/>
      </c>
      <c r="AB27" s="45">
        <f t="shared" si="5"/>
        <v>0</v>
      </c>
      <c r="AC27" s="45">
        <f t="shared" si="6"/>
        <v>0</v>
      </c>
      <c r="AD27" s="85">
        <f t="shared" si="7"/>
        <v>331</v>
      </c>
      <c r="AE27" s="85">
        <f t="shared" si="8"/>
        <v>0</v>
      </c>
      <c r="AF27" s="48"/>
      <c r="AH27" s="45">
        <f t="shared" si="9"/>
        <v>0</v>
      </c>
      <c r="AJ27" s="45">
        <f t="shared" si="10"/>
        <v>0</v>
      </c>
    </row>
    <row r="28" spans="1:36" x14ac:dyDescent="0.2">
      <c r="C28" s="121" t="s">
        <v>651</v>
      </c>
      <c r="D28" s="86">
        <v>21</v>
      </c>
      <c r="E28" s="86">
        <v>1</v>
      </c>
      <c r="F28" s="139">
        <v>1</v>
      </c>
      <c r="G28" s="86">
        <v>21</v>
      </c>
      <c r="H28" s="136">
        <v>1.05</v>
      </c>
      <c r="I28" s="139">
        <v>1</v>
      </c>
      <c r="J28" s="85">
        <f t="shared" si="11"/>
        <v>464</v>
      </c>
      <c r="K28" s="56" t="s">
        <v>71</v>
      </c>
      <c r="M28" s="45">
        <f t="shared" si="12"/>
        <v>0</v>
      </c>
      <c r="N28" s="58" t="str">
        <f t="shared" si="0"/>
        <v/>
      </c>
      <c r="O28" s="45">
        <f t="shared" si="13"/>
        <v>0</v>
      </c>
      <c r="P28" s="58" t="str">
        <f t="shared" si="85"/>
        <v/>
      </c>
      <c r="R28" s="45">
        <f t="shared" si="14"/>
        <v>0</v>
      </c>
      <c r="S28" s="60" t="str">
        <f t="shared" si="84"/>
        <v/>
      </c>
      <c r="V28" s="45">
        <f t="shared" si="15"/>
        <v>0</v>
      </c>
      <c r="W28" s="60" t="str">
        <f t="shared" si="3"/>
        <v/>
      </c>
      <c r="Y28" s="45">
        <f t="shared" si="16"/>
        <v>0</v>
      </c>
      <c r="AA28" s="64" t="str">
        <f t="shared" si="4"/>
        <v/>
      </c>
      <c r="AB28" s="45">
        <f t="shared" si="5"/>
        <v>0</v>
      </c>
      <c r="AC28" s="45">
        <f t="shared" si="6"/>
        <v>0</v>
      </c>
      <c r="AD28" s="85">
        <f t="shared" si="7"/>
        <v>464</v>
      </c>
      <c r="AE28" s="85">
        <f t="shared" si="8"/>
        <v>0</v>
      </c>
      <c r="AF28" s="48"/>
      <c r="AH28" s="45">
        <f t="shared" si="9"/>
        <v>0</v>
      </c>
      <c r="AJ28" s="45">
        <f t="shared" si="10"/>
        <v>0</v>
      </c>
    </row>
    <row r="29" spans="1:36" x14ac:dyDescent="0.2">
      <c r="C29" s="121" t="s">
        <v>652</v>
      </c>
      <c r="D29" s="86">
        <v>21</v>
      </c>
      <c r="E29" s="86">
        <v>1</v>
      </c>
      <c r="F29" s="139">
        <v>1</v>
      </c>
      <c r="G29" s="86">
        <v>15</v>
      </c>
      <c r="H29" s="136">
        <v>1.05</v>
      </c>
      <c r="I29" s="139">
        <v>1</v>
      </c>
      <c r="J29" s="85">
        <f t="shared" si="11"/>
        <v>331</v>
      </c>
      <c r="K29" s="56" t="s">
        <v>71</v>
      </c>
      <c r="M29" s="45">
        <f t="shared" si="12"/>
        <v>0</v>
      </c>
      <c r="N29" s="58" t="str">
        <f t="shared" si="0"/>
        <v/>
      </c>
      <c r="O29" s="45">
        <f t="shared" si="13"/>
        <v>0</v>
      </c>
      <c r="P29" s="58" t="str">
        <f t="shared" si="85"/>
        <v/>
      </c>
      <c r="R29" s="45">
        <f t="shared" si="14"/>
        <v>0</v>
      </c>
      <c r="S29" s="60" t="str">
        <f t="shared" si="84"/>
        <v/>
      </c>
      <c r="V29" s="45">
        <f t="shared" si="15"/>
        <v>0</v>
      </c>
      <c r="W29" s="60" t="str">
        <f t="shared" si="3"/>
        <v/>
      </c>
      <c r="Y29" s="45">
        <f t="shared" si="16"/>
        <v>0</v>
      </c>
      <c r="AA29" s="64" t="str">
        <f t="shared" si="4"/>
        <v/>
      </c>
      <c r="AB29" s="45">
        <f t="shared" si="5"/>
        <v>0</v>
      </c>
      <c r="AC29" s="45">
        <f t="shared" si="6"/>
        <v>0</v>
      </c>
      <c r="AD29" s="85">
        <f t="shared" si="7"/>
        <v>331</v>
      </c>
      <c r="AE29" s="85">
        <f t="shared" si="8"/>
        <v>0</v>
      </c>
      <c r="AF29" s="48"/>
      <c r="AH29" s="45">
        <f t="shared" si="9"/>
        <v>0</v>
      </c>
      <c r="AJ29" s="45">
        <f t="shared" si="10"/>
        <v>0</v>
      </c>
    </row>
    <row r="30" spans="1:36" x14ac:dyDescent="0.2">
      <c r="C30" s="121" t="s">
        <v>653</v>
      </c>
      <c r="D30" s="86">
        <v>21</v>
      </c>
      <c r="E30" s="86">
        <v>1</v>
      </c>
      <c r="F30" s="139">
        <v>1</v>
      </c>
      <c r="G30" s="86">
        <v>15</v>
      </c>
      <c r="H30" s="136">
        <v>1.05</v>
      </c>
      <c r="I30" s="139">
        <v>1</v>
      </c>
      <c r="J30" s="85">
        <f t="shared" si="11"/>
        <v>331</v>
      </c>
      <c r="K30" s="56" t="s">
        <v>71</v>
      </c>
      <c r="M30" s="45">
        <f t="shared" si="12"/>
        <v>0</v>
      </c>
      <c r="N30" s="58" t="str">
        <f t="shared" si="0"/>
        <v/>
      </c>
      <c r="O30" s="45">
        <f t="shared" si="13"/>
        <v>0</v>
      </c>
      <c r="P30" s="58" t="str">
        <f t="shared" si="85"/>
        <v/>
      </c>
      <c r="R30" s="45">
        <f t="shared" si="14"/>
        <v>0</v>
      </c>
      <c r="S30" s="60" t="str">
        <f t="shared" si="84"/>
        <v/>
      </c>
      <c r="V30" s="45">
        <f t="shared" si="15"/>
        <v>0</v>
      </c>
      <c r="W30" s="60" t="str">
        <f t="shared" si="3"/>
        <v/>
      </c>
      <c r="Y30" s="45">
        <f t="shared" si="16"/>
        <v>0</v>
      </c>
      <c r="AA30" s="64" t="str">
        <f t="shared" si="4"/>
        <v/>
      </c>
      <c r="AB30" s="45">
        <f t="shared" si="5"/>
        <v>0</v>
      </c>
      <c r="AC30" s="45">
        <f t="shared" si="6"/>
        <v>0</v>
      </c>
      <c r="AD30" s="85">
        <f t="shared" si="7"/>
        <v>331</v>
      </c>
      <c r="AE30" s="85">
        <f t="shared" si="8"/>
        <v>0</v>
      </c>
      <c r="AF30" s="48"/>
      <c r="AH30" s="45">
        <f t="shared" si="9"/>
        <v>0</v>
      </c>
      <c r="AJ30" s="45">
        <f t="shared" si="10"/>
        <v>0</v>
      </c>
    </row>
    <row r="31" spans="1:36" x14ac:dyDescent="0.2">
      <c r="C31" s="121" t="s">
        <v>654</v>
      </c>
      <c r="D31" s="230">
        <v>15.5</v>
      </c>
      <c r="E31" s="86">
        <v>1</v>
      </c>
      <c r="F31" s="139">
        <v>1</v>
      </c>
      <c r="G31" s="86">
        <v>4</v>
      </c>
      <c r="H31" s="136">
        <v>1.05</v>
      </c>
      <c r="I31" s="139">
        <v>1</v>
      </c>
      <c r="J31" s="85">
        <f t="shared" si="11"/>
        <v>66</v>
      </c>
      <c r="K31" s="56" t="s">
        <v>71</v>
      </c>
      <c r="M31" s="45">
        <f t="shared" si="12"/>
        <v>0</v>
      </c>
      <c r="N31" s="58" t="str">
        <f t="shared" si="0"/>
        <v/>
      </c>
      <c r="O31" s="45">
        <f t="shared" si="13"/>
        <v>0</v>
      </c>
      <c r="P31" s="58" t="str">
        <f t="shared" si="85"/>
        <v/>
      </c>
      <c r="R31" s="45">
        <f t="shared" si="14"/>
        <v>0</v>
      </c>
      <c r="S31" s="60" t="str">
        <f t="shared" si="84"/>
        <v/>
      </c>
      <c r="V31" s="45">
        <f t="shared" si="15"/>
        <v>0</v>
      </c>
      <c r="W31" s="60" t="str">
        <f t="shared" si="3"/>
        <v/>
      </c>
      <c r="Y31" s="45">
        <f t="shared" si="16"/>
        <v>0</v>
      </c>
      <c r="AA31" s="64" t="str">
        <f t="shared" si="4"/>
        <v/>
      </c>
      <c r="AB31" s="45">
        <f t="shared" si="5"/>
        <v>0</v>
      </c>
      <c r="AC31" s="45">
        <f t="shared" si="6"/>
        <v>0</v>
      </c>
      <c r="AD31" s="85">
        <f t="shared" si="7"/>
        <v>66</v>
      </c>
      <c r="AE31" s="85">
        <f t="shared" si="8"/>
        <v>0</v>
      </c>
      <c r="AF31" s="48"/>
      <c r="AH31" s="45">
        <f t="shared" si="9"/>
        <v>0</v>
      </c>
      <c r="AJ31" s="45">
        <f t="shared" si="10"/>
        <v>0</v>
      </c>
    </row>
    <row r="32" spans="1:36" x14ac:dyDescent="0.2">
      <c r="C32" s="121" t="s">
        <v>656</v>
      </c>
      <c r="D32" s="87">
        <v>18</v>
      </c>
      <c r="E32" s="86">
        <v>1</v>
      </c>
      <c r="F32" s="139">
        <v>1</v>
      </c>
      <c r="G32" s="86">
        <v>4</v>
      </c>
      <c r="H32" s="136">
        <v>1.05</v>
      </c>
      <c r="I32" s="139">
        <v>1</v>
      </c>
      <c r="J32" s="85">
        <f t="shared" si="11"/>
        <v>76</v>
      </c>
      <c r="K32" s="56" t="s">
        <v>71</v>
      </c>
      <c r="M32" s="45">
        <f t="shared" si="12"/>
        <v>0</v>
      </c>
      <c r="N32" s="58" t="str">
        <f t="shared" si="0"/>
        <v/>
      </c>
      <c r="O32" s="45">
        <f t="shared" si="13"/>
        <v>0</v>
      </c>
      <c r="P32" s="58" t="str">
        <f t="shared" si="85"/>
        <v/>
      </c>
      <c r="R32" s="45">
        <f t="shared" si="14"/>
        <v>0</v>
      </c>
      <c r="S32" s="60" t="str">
        <f t="shared" si="84"/>
        <v/>
      </c>
      <c r="V32" s="45">
        <f t="shared" si="15"/>
        <v>0</v>
      </c>
      <c r="W32" s="60" t="str">
        <f t="shared" si="3"/>
        <v/>
      </c>
      <c r="Y32" s="45">
        <f t="shared" si="16"/>
        <v>0</v>
      </c>
      <c r="AA32" s="64" t="str">
        <f t="shared" si="4"/>
        <v/>
      </c>
      <c r="AB32" s="45">
        <f t="shared" si="5"/>
        <v>0</v>
      </c>
      <c r="AC32" s="45">
        <f t="shared" si="6"/>
        <v>0</v>
      </c>
      <c r="AD32" s="85">
        <f t="shared" si="7"/>
        <v>76</v>
      </c>
      <c r="AE32" s="85">
        <f t="shared" si="8"/>
        <v>0</v>
      </c>
      <c r="AF32" s="48"/>
      <c r="AH32" s="45">
        <f t="shared" si="9"/>
        <v>0</v>
      </c>
      <c r="AJ32" s="45">
        <f t="shared" si="10"/>
        <v>0</v>
      </c>
    </row>
    <row r="33" spans="3:36" x14ac:dyDescent="0.2">
      <c r="C33" s="121" t="s">
        <v>657</v>
      </c>
      <c r="D33" s="230">
        <v>14.5</v>
      </c>
      <c r="E33" s="86">
        <v>1</v>
      </c>
      <c r="F33" s="139">
        <v>1</v>
      </c>
      <c r="G33" s="86">
        <v>3</v>
      </c>
      <c r="H33" s="136">
        <v>1.05</v>
      </c>
      <c r="I33" s="139">
        <v>1</v>
      </c>
      <c r="J33" s="85">
        <f t="shared" si="11"/>
        <v>46</v>
      </c>
      <c r="K33" s="56" t="s">
        <v>71</v>
      </c>
      <c r="M33" s="45">
        <f t="shared" si="12"/>
        <v>0</v>
      </c>
      <c r="N33" s="58" t="str">
        <f t="shared" si="0"/>
        <v/>
      </c>
      <c r="O33" s="45">
        <f t="shared" si="13"/>
        <v>0</v>
      </c>
      <c r="P33" s="58" t="str">
        <f t="shared" si="1"/>
        <v/>
      </c>
      <c r="R33" s="45">
        <f t="shared" si="14"/>
        <v>0</v>
      </c>
      <c r="S33" s="60" t="str">
        <f t="shared" si="84"/>
        <v/>
      </c>
      <c r="V33" s="45">
        <f t="shared" si="15"/>
        <v>0</v>
      </c>
      <c r="W33" s="60" t="str">
        <f t="shared" si="3"/>
        <v/>
      </c>
      <c r="Y33" s="45">
        <f t="shared" si="16"/>
        <v>0</v>
      </c>
      <c r="AA33" s="64" t="str">
        <f t="shared" si="4"/>
        <v/>
      </c>
      <c r="AB33" s="45">
        <f t="shared" si="5"/>
        <v>0</v>
      </c>
      <c r="AC33" s="45">
        <f t="shared" si="6"/>
        <v>0</v>
      </c>
      <c r="AD33" s="85">
        <f t="shared" si="7"/>
        <v>46</v>
      </c>
      <c r="AE33" s="85">
        <f t="shared" si="8"/>
        <v>0</v>
      </c>
      <c r="AF33" s="48"/>
      <c r="AH33" s="45">
        <f t="shared" si="9"/>
        <v>0</v>
      </c>
      <c r="AJ33" s="45">
        <f t="shared" si="10"/>
        <v>0</v>
      </c>
    </row>
    <row r="34" spans="3:36" x14ac:dyDescent="0.2">
      <c r="C34" s="121" t="s">
        <v>655</v>
      </c>
      <c r="D34" s="139">
        <v>17.5</v>
      </c>
      <c r="E34" s="86">
        <v>1</v>
      </c>
      <c r="F34" s="139">
        <v>1</v>
      </c>
      <c r="G34" s="86">
        <v>3</v>
      </c>
      <c r="H34" s="136">
        <v>1.05</v>
      </c>
      <c r="I34" s="139">
        <v>1</v>
      </c>
      <c r="J34" s="85">
        <f t="shared" si="11"/>
        <v>56</v>
      </c>
      <c r="K34" s="56" t="s">
        <v>71</v>
      </c>
      <c r="M34" s="45">
        <f t="shared" si="12"/>
        <v>0</v>
      </c>
      <c r="N34" s="58" t="str">
        <f t="shared" si="0"/>
        <v/>
      </c>
      <c r="O34" s="45">
        <f t="shared" si="13"/>
        <v>0</v>
      </c>
      <c r="P34" s="58" t="str">
        <f t="shared" si="1"/>
        <v/>
      </c>
      <c r="R34" s="45">
        <f t="shared" si="14"/>
        <v>0</v>
      </c>
      <c r="S34" s="60" t="str">
        <f t="shared" si="84"/>
        <v/>
      </c>
      <c r="V34" s="45">
        <f t="shared" si="15"/>
        <v>0</v>
      </c>
      <c r="W34" s="60" t="str">
        <f t="shared" si="3"/>
        <v/>
      </c>
      <c r="Y34" s="45">
        <f t="shared" si="16"/>
        <v>0</v>
      </c>
      <c r="AA34" s="64" t="str">
        <f t="shared" si="4"/>
        <v/>
      </c>
      <c r="AB34" s="45">
        <f t="shared" si="5"/>
        <v>0</v>
      </c>
      <c r="AC34" s="45">
        <f t="shared" si="6"/>
        <v>0</v>
      </c>
      <c r="AD34" s="85">
        <f t="shared" si="7"/>
        <v>56</v>
      </c>
      <c r="AE34" s="85">
        <f t="shared" si="8"/>
        <v>0</v>
      </c>
      <c r="AF34" s="48"/>
      <c r="AH34" s="45">
        <f t="shared" si="9"/>
        <v>0</v>
      </c>
      <c r="AJ34" s="45">
        <f t="shared" si="10"/>
        <v>0</v>
      </c>
    </row>
    <row r="35" spans="3:36" x14ac:dyDescent="0.2">
      <c r="C35" s="121" t="s">
        <v>658</v>
      </c>
      <c r="D35" s="87">
        <v>18</v>
      </c>
      <c r="E35" s="86">
        <v>1</v>
      </c>
      <c r="F35" s="139">
        <v>1</v>
      </c>
      <c r="G35" s="86">
        <v>2</v>
      </c>
      <c r="H35" s="136">
        <v>1.05</v>
      </c>
      <c r="I35" s="139">
        <v>1</v>
      </c>
      <c r="J35" s="85">
        <f t="shared" si="11"/>
        <v>38</v>
      </c>
      <c r="K35" s="56" t="s">
        <v>71</v>
      </c>
      <c r="M35" s="45">
        <f t="shared" si="12"/>
        <v>0</v>
      </c>
      <c r="N35" s="58" t="str">
        <f t="shared" si="0"/>
        <v/>
      </c>
      <c r="O35" s="45">
        <f t="shared" si="13"/>
        <v>0</v>
      </c>
      <c r="P35" s="58" t="str">
        <f t="shared" si="1"/>
        <v/>
      </c>
      <c r="R35" s="45">
        <f t="shared" si="14"/>
        <v>0</v>
      </c>
      <c r="S35" s="60" t="str">
        <f t="shared" si="84"/>
        <v/>
      </c>
      <c r="V35" s="45">
        <f t="shared" si="15"/>
        <v>0</v>
      </c>
      <c r="W35" s="60" t="str">
        <f t="shared" si="3"/>
        <v/>
      </c>
      <c r="Y35" s="45">
        <f t="shared" si="16"/>
        <v>0</v>
      </c>
      <c r="AA35" s="64" t="str">
        <f t="shared" si="4"/>
        <v/>
      </c>
      <c r="AB35" s="45">
        <f t="shared" si="5"/>
        <v>0</v>
      </c>
      <c r="AC35" s="45">
        <f t="shared" si="6"/>
        <v>0</v>
      </c>
      <c r="AD35" s="85">
        <f t="shared" si="7"/>
        <v>38</v>
      </c>
      <c r="AE35" s="85">
        <f t="shared" si="8"/>
        <v>0</v>
      </c>
      <c r="AF35" s="48"/>
      <c r="AH35" s="45">
        <f t="shared" si="9"/>
        <v>0</v>
      </c>
      <c r="AJ35" s="45">
        <f t="shared" si="10"/>
        <v>0</v>
      </c>
    </row>
    <row r="36" spans="3:36" x14ac:dyDescent="0.2">
      <c r="C36" s="121" t="s">
        <v>659</v>
      </c>
      <c r="D36" s="87">
        <v>18</v>
      </c>
      <c r="E36" s="86">
        <v>1</v>
      </c>
      <c r="F36" s="139">
        <v>1</v>
      </c>
      <c r="G36" s="86">
        <v>2</v>
      </c>
      <c r="H36" s="136">
        <v>1.05</v>
      </c>
      <c r="I36" s="139">
        <v>1</v>
      </c>
      <c r="J36" s="85">
        <f t="shared" si="11"/>
        <v>38</v>
      </c>
      <c r="K36" s="56" t="s">
        <v>71</v>
      </c>
      <c r="M36" s="45">
        <f t="shared" si="12"/>
        <v>0</v>
      </c>
      <c r="N36" s="58" t="str">
        <f t="shared" si="0"/>
        <v/>
      </c>
      <c r="O36" s="45">
        <f t="shared" si="13"/>
        <v>0</v>
      </c>
      <c r="P36" s="58" t="str">
        <f t="shared" si="1"/>
        <v/>
      </c>
      <c r="R36" s="45">
        <f t="shared" si="14"/>
        <v>0</v>
      </c>
      <c r="S36" s="60" t="str">
        <f t="shared" si="84"/>
        <v/>
      </c>
      <c r="V36" s="45">
        <f t="shared" si="15"/>
        <v>0</v>
      </c>
      <c r="W36" s="60" t="str">
        <f t="shared" si="3"/>
        <v/>
      </c>
      <c r="Y36" s="45">
        <f t="shared" si="16"/>
        <v>0</v>
      </c>
      <c r="AA36" s="64" t="str">
        <f t="shared" si="4"/>
        <v/>
      </c>
      <c r="AB36" s="45">
        <f t="shared" si="5"/>
        <v>0</v>
      </c>
      <c r="AC36" s="45">
        <f t="shared" si="6"/>
        <v>0</v>
      </c>
      <c r="AD36" s="85">
        <f t="shared" si="7"/>
        <v>38</v>
      </c>
      <c r="AE36" s="85">
        <f t="shared" si="8"/>
        <v>0</v>
      </c>
      <c r="AF36" s="48"/>
      <c r="AH36" s="45">
        <f t="shared" si="9"/>
        <v>0</v>
      </c>
      <c r="AJ36" s="45">
        <f t="shared" si="10"/>
        <v>0</v>
      </c>
    </row>
    <row r="37" spans="3:36" x14ac:dyDescent="0.2">
      <c r="C37" s="121" t="s">
        <v>660</v>
      </c>
      <c r="D37" s="230">
        <v>13.5</v>
      </c>
      <c r="E37" s="86">
        <v>1</v>
      </c>
      <c r="F37" s="139">
        <v>1</v>
      </c>
      <c r="G37" s="86">
        <v>3</v>
      </c>
      <c r="H37" s="136">
        <v>1.05</v>
      </c>
      <c r="I37" s="139">
        <v>1</v>
      </c>
      <c r="J37" s="85">
        <f t="shared" si="11"/>
        <v>43</v>
      </c>
      <c r="K37" s="56" t="s">
        <v>71</v>
      </c>
      <c r="M37" s="45">
        <f t="shared" si="12"/>
        <v>0</v>
      </c>
      <c r="N37" s="58" t="str">
        <f t="shared" si="0"/>
        <v/>
      </c>
      <c r="O37" s="45">
        <f t="shared" si="13"/>
        <v>0</v>
      </c>
      <c r="P37" s="58" t="str">
        <f t="shared" si="1"/>
        <v/>
      </c>
      <c r="R37" s="45">
        <f t="shared" si="14"/>
        <v>0</v>
      </c>
      <c r="S37" s="60" t="str">
        <f t="shared" si="84"/>
        <v/>
      </c>
      <c r="V37" s="45">
        <f t="shared" si="15"/>
        <v>0</v>
      </c>
      <c r="W37" s="60" t="str">
        <f t="shared" si="3"/>
        <v/>
      </c>
      <c r="Y37" s="45">
        <f t="shared" si="16"/>
        <v>0</v>
      </c>
      <c r="AA37" s="64" t="str">
        <f t="shared" si="4"/>
        <v/>
      </c>
      <c r="AB37" s="45">
        <f t="shared" si="5"/>
        <v>0</v>
      </c>
      <c r="AC37" s="45">
        <f t="shared" si="6"/>
        <v>0</v>
      </c>
      <c r="AD37" s="85">
        <f t="shared" si="7"/>
        <v>43</v>
      </c>
      <c r="AE37" s="85">
        <f t="shared" si="8"/>
        <v>0</v>
      </c>
      <c r="AF37" s="48"/>
      <c r="AH37" s="45">
        <f t="shared" si="9"/>
        <v>0</v>
      </c>
      <c r="AJ37" s="45">
        <f t="shared" si="10"/>
        <v>0</v>
      </c>
    </row>
    <row r="38" spans="3:36" x14ac:dyDescent="0.2">
      <c r="C38" s="121" t="s">
        <v>661</v>
      </c>
      <c r="D38" s="86">
        <v>10.5</v>
      </c>
      <c r="E38" s="86">
        <v>1</v>
      </c>
      <c r="F38" s="139">
        <v>1</v>
      </c>
      <c r="G38" s="86">
        <v>3</v>
      </c>
      <c r="H38" s="136">
        <v>1.05</v>
      </c>
      <c r="I38" s="139">
        <v>1</v>
      </c>
      <c r="J38" s="85">
        <f t="shared" si="11"/>
        <v>34</v>
      </c>
      <c r="K38" s="56" t="s">
        <v>71</v>
      </c>
      <c r="L38" s="122"/>
      <c r="M38" s="45">
        <f t="shared" si="12"/>
        <v>0</v>
      </c>
      <c r="N38" s="58" t="str">
        <f t="shared" si="0"/>
        <v/>
      </c>
      <c r="O38" s="45">
        <f t="shared" si="13"/>
        <v>0</v>
      </c>
      <c r="P38" s="58" t="str">
        <f t="shared" si="1"/>
        <v/>
      </c>
      <c r="R38" s="45">
        <f t="shared" si="14"/>
        <v>0</v>
      </c>
      <c r="S38" s="60" t="str">
        <f t="shared" si="84"/>
        <v/>
      </c>
      <c r="V38" s="45">
        <f t="shared" si="15"/>
        <v>0</v>
      </c>
      <c r="W38" s="60" t="str">
        <f t="shared" si="3"/>
        <v/>
      </c>
      <c r="Y38" s="45">
        <f t="shared" si="16"/>
        <v>0</v>
      </c>
      <c r="AA38" s="64" t="str">
        <f t="shared" si="4"/>
        <v/>
      </c>
      <c r="AB38" s="45">
        <f t="shared" si="5"/>
        <v>0</v>
      </c>
      <c r="AC38" s="45">
        <f t="shared" si="6"/>
        <v>0</v>
      </c>
      <c r="AD38" s="85">
        <f t="shared" si="7"/>
        <v>34</v>
      </c>
      <c r="AE38" s="85">
        <f t="shared" si="8"/>
        <v>0</v>
      </c>
      <c r="AF38" s="48"/>
      <c r="AH38" s="45">
        <f t="shared" si="9"/>
        <v>0</v>
      </c>
      <c r="AJ38" s="45">
        <f t="shared" si="10"/>
        <v>0</v>
      </c>
    </row>
    <row r="39" spans="3:36" x14ac:dyDescent="0.2">
      <c r="C39" s="121" t="s">
        <v>662</v>
      </c>
      <c r="D39" s="86">
        <v>16.5</v>
      </c>
      <c r="E39" s="86">
        <v>1</v>
      </c>
      <c r="F39" s="139">
        <v>1</v>
      </c>
      <c r="G39" s="86">
        <v>2</v>
      </c>
      <c r="H39" s="136">
        <v>1.05</v>
      </c>
      <c r="I39" s="139">
        <v>1</v>
      </c>
      <c r="J39" s="85">
        <f t="shared" si="11"/>
        <v>35</v>
      </c>
      <c r="K39" s="56" t="s">
        <v>71</v>
      </c>
      <c r="M39" s="45">
        <f t="shared" si="12"/>
        <v>0</v>
      </c>
      <c r="N39" s="58" t="str">
        <f t="shared" si="0"/>
        <v/>
      </c>
      <c r="O39" s="45">
        <f t="shared" si="13"/>
        <v>0</v>
      </c>
      <c r="P39" s="58" t="str">
        <f t="shared" si="1"/>
        <v/>
      </c>
      <c r="R39" s="45">
        <f t="shared" si="14"/>
        <v>0</v>
      </c>
      <c r="S39" s="60" t="str">
        <f t="shared" si="84"/>
        <v/>
      </c>
      <c r="V39" s="45">
        <f t="shared" si="15"/>
        <v>0</v>
      </c>
      <c r="W39" s="60" t="str">
        <f t="shared" si="3"/>
        <v/>
      </c>
      <c r="Y39" s="45">
        <f t="shared" si="16"/>
        <v>0</v>
      </c>
      <c r="AA39" s="64" t="str">
        <f t="shared" si="4"/>
        <v/>
      </c>
      <c r="AB39" s="45">
        <f t="shared" si="5"/>
        <v>0</v>
      </c>
      <c r="AC39" s="45">
        <f t="shared" si="6"/>
        <v>0</v>
      </c>
      <c r="AD39" s="85">
        <f t="shared" si="7"/>
        <v>35</v>
      </c>
      <c r="AE39" s="85">
        <f t="shared" si="8"/>
        <v>0</v>
      </c>
      <c r="AF39" s="48"/>
      <c r="AH39" s="45">
        <f t="shared" si="9"/>
        <v>0</v>
      </c>
      <c r="AJ39" s="45">
        <f t="shared" si="10"/>
        <v>0</v>
      </c>
    </row>
    <row r="40" spans="3:36" x14ac:dyDescent="0.2">
      <c r="C40" s="121" t="s">
        <v>663</v>
      </c>
      <c r="D40" s="86">
        <v>17</v>
      </c>
      <c r="E40" s="86">
        <v>1</v>
      </c>
      <c r="F40" s="139">
        <v>1</v>
      </c>
      <c r="G40" s="86">
        <v>2</v>
      </c>
      <c r="H40" s="136">
        <v>1.05</v>
      </c>
      <c r="I40" s="139">
        <v>1</v>
      </c>
      <c r="J40" s="85">
        <f t="shared" si="11"/>
        <v>36</v>
      </c>
      <c r="K40" s="56" t="s">
        <v>71</v>
      </c>
      <c r="M40" s="45">
        <f t="shared" si="12"/>
        <v>0</v>
      </c>
      <c r="N40" s="58" t="str">
        <f t="shared" si="0"/>
        <v/>
      </c>
      <c r="O40" s="45">
        <f t="shared" si="13"/>
        <v>0</v>
      </c>
      <c r="P40" s="58" t="str">
        <f t="shared" si="1"/>
        <v/>
      </c>
      <c r="R40" s="45">
        <f t="shared" si="14"/>
        <v>0</v>
      </c>
      <c r="S40" s="60" t="str">
        <f t="shared" si="84"/>
        <v/>
      </c>
      <c r="V40" s="45">
        <f t="shared" si="15"/>
        <v>0</v>
      </c>
      <c r="W40" s="60" t="str">
        <f t="shared" si="3"/>
        <v/>
      </c>
      <c r="Y40" s="45">
        <f t="shared" si="16"/>
        <v>0</v>
      </c>
      <c r="AA40" s="64" t="str">
        <f t="shared" si="4"/>
        <v/>
      </c>
      <c r="AB40" s="45">
        <f t="shared" si="5"/>
        <v>0</v>
      </c>
      <c r="AC40" s="45">
        <f t="shared" si="6"/>
        <v>0</v>
      </c>
      <c r="AD40" s="85">
        <f t="shared" si="7"/>
        <v>36</v>
      </c>
      <c r="AE40" s="85">
        <f t="shared" si="8"/>
        <v>0</v>
      </c>
      <c r="AF40" s="48"/>
      <c r="AH40" s="45">
        <f t="shared" si="9"/>
        <v>0</v>
      </c>
      <c r="AJ40" s="45">
        <f t="shared" si="10"/>
        <v>0</v>
      </c>
    </row>
    <row r="41" spans="3:36" x14ac:dyDescent="0.2">
      <c r="C41" s="121" t="s">
        <v>664</v>
      </c>
      <c r="D41" s="86">
        <v>17</v>
      </c>
      <c r="E41" s="86">
        <v>1</v>
      </c>
      <c r="F41" s="139">
        <v>1</v>
      </c>
      <c r="G41" s="86">
        <v>1</v>
      </c>
      <c r="H41" s="136">
        <v>1.05</v>
      </c>
      <c r="I41" s="139">
        <v>1</v>
      </c>
      <c r="J41" s="85">
        <f t="shared" si="11"/>
        <v>18</v>
      </c>
      <c r="K41" s="56" t="s">
        <v>71</v>
      </c>
      <c r="M41" s="45">
        <f t="shared" si="12"/>
        <v>0</v>
      </c>
      <c r="N41" s="58" t="str">
        <f t="shared" si="0"/>
        <v/>
      </c>
      <c r="O41" s="45">
        <f t="shared" si="13"/>
        <v>0</v>
      </c>
      <c r="P41" s="58" t="str">
        <f t="shared" si="1"/>
        <v/>
      </c>
      <c r="R41" s="45">
        <f t="shared" si="14"/>
        <v>0</v>
      </c>
      <c r="S41" s="60" t="str">
        <f t="shared" si="84"/>
        <v/>
      </c>
      <c r="V41" s="45">
        <f t="shared" si="15"/>
        <v>0</v>
      </c>
      <c r="W41" s="60" t="str">
        <f t="shared" si="3"/>
        <v/>
      </c>
      <c r="Y41" s="45">
        <f t="shared" si="16"/>
        <v>0</v>
      </c>
      <c r="AA41" s="64" t="str">
        <f t="shared" si="4"/>
        <v/>
      </c>
      <c r="AB41" s="45">
        <f t="shared" si="5"/>
        <v>0</v>
      </c>
      <c r="AC41" s="45">
        <f t="shared" si="6"/>
        <v>0</v>
      </c>
      <c r="AD41" s="85">
        <f t="shared" si="7"/>
        <v>18</v>
      </c>
      <c r="AE41" s="85">
        <f t="shared" si="8"/>
        <v>0</v>
      </c>
      <c r="AF41" s="48"/>
      <c r="AH41" s="45">
        <f t="shared" si="9"/>
        <v>0</v>
      </c>
      <c r="AJ41" s="45">
        <f t="shared" si="10"/>
        <v>0</v>
      </c>
    </row>
    <row r="42" spans="3:36" x14ac:dyDescent="0.2">
      <c r="C42" s="121" t="s">
        <v>665</v>
      </c>
      <c r="D42" s="86">
        <v>18</v>
      </c>
      <c r="E42" s="86">
        <v>1</v>
      </c>
      <c r="F42" s="139">
        <v>1</v>
      </c>
      <c r="G42" s="86">
        <v>1</v>
      </c>
      <c r="H42" s="136">
        <v>1.05</v>
      </c>
      <c r="I42" s="139">
        <v>1</v>
      </c>
      <c r="J42" s="85">
        <f t="shared" si="11"/>
        <v>19</v>
      </c>
      <c r="K42" s="56" t="s">
        <v>71</v>
      </c>
      <c r="M42" s="45">
        <f t="shared" si="12"/>
        <v>0</v>
      </c>
      <c r="N42" s="58" t="str">
        <f t="shared" si="0"/>
        <v/>
      </c>
      <c r="O42" s="45">
        <f t="shared" si="13"/>
        <v>0</v>
      </c>
      <c r="P42" s="58" t="str">
        <f t="shared" si="1"/>
        <v/>
      </c>
      <c r="R42" s="45">
        <f t="shared" si="14"/>
        <v>0</v>
      </c>
      <c r="S42" s="60" t="str">
        <f t="shared" si="84"/>
        <v/>
      </c>
      <c r="V42" s="45">
        <f t="shared" si="15"/>
        <v>0</v>
      </c>
      <c r="W42" s="60" t="str">
        <f t="shared" si="3"/>
        <v/>
      </c>
      <c r="Y42" s="45">
        <f t="shared" si="16"/>
        <v>0</v>
      </c>
      <c r="AA42" s="64" t="str">
        <f t="shared" si="4"/>
        <v/>
      </c>
      <c r="AB42" s="45">
        <f t="shared" si="5"/>
        <v>0</v>
      </c>
      <c r="AC42" s="45">
        <f t="shared" si="6"/>
        <v>0</v>
      </c>
      <c r="AD42" s="85">
        <f t="shared" si="7"/>
        <v>19</v>
      </c>
      <c r="AE42" s="85">
        <f t="shared" si="8"/>
        <v>0</v>
      </c>
      <c r="AF42" s="48"/>
      <c r="AH42" s="45">
        <f t="shared" si="9"/>
        <v>0</v>
      </c>
      <c r="AJ42" s="45">
        <f t="shared" si="10"/>
        <v>0</v>
      </c>
    </row>
    <row r="43" spans="3:36" x14ac:dyDescent="0.2">
      <c r="C43" s="121" t="s">
        <v>666</v>
      </c>
      <c r="D43" s="86">
        <v>17</v>
      </c>
      <c r="E43" s="86">
        <v>1</v>
      </c>
      <c r="F43" s="139">
        <v>1</v>
      </c>
      <c r="G43" s="86">
        <v>1</v>
      </c>
      <c r="H43" s="136">
        <v>1.05</v>
      </c>
      <c r="I43" s="139">
        <v>1</v>
      </c>
      <c r="J43" s="85">
        <f t="shared" si="11"/>
        <v>18</v>
      </c>
      <c r="K43" s="56" t="s">
        <v>71</v>
      </c>
      <c r="M43" s="45">
        <f t="shared" si="12"/>
        <v>0</v>
      </c>
      <c r="N43" s="58" t="str">
        <f t="shared" si="0"/>
        <v/>
      </c>
      <c r="O43" s="45">
        <f t="shared" si="13"/>
        <v>0</v>
      </c>
      <c r="P43" s="58" t="str">
        <f t="shared" si="1"/>
        <v/>
      </c>
      <c r="R43" s="45">
        <f t="shared" si="14"/>
        <v>0</v>
      </c>
      <c r="V43" s="45">
        <f t="shared" si="15"/>
        <v>0</v>
      </c>
      <c r="W43" s="60" t="str">
        <f t="shared" si="3"/>
        <v/>
      </c>
      <c r="Y43" s="45">
        <f t="shared" si="16"/>
        <v>0</v>
      </c>
      <c r="AA43" s="64" t="str">
        <f t="shared" si="4"/>
        <v/>
      </c>
      <c r="AB43" s="45">
        <f t="shared" si="5"/>
        <v>0</v>
      </c>
      <c r="AC43" s="45">
        <f t="shared" si="6"/>
        <v>0</v>
      </c>
      <c r="AD43" s="85">
        <f t="shared" si="7"/>
        <v>18</v>
      </c>
      <c r="AE43" s="85">
        <f t="shared" si="8"/>
        <v>0</v>
      </c>
      <c r="AF43" s="48"/>
      <c r="AH43" s="45">
        <f t="shared" si="9"/>
        <v>0</v>
      </c>
      <c r="AJ43" s="45">
        <f t="shared" si="10"/>
        <v>0</v>
      </c>
    </row>
    <row r="44" spans="3:36" x14ac:dyDescent="0.2">
      <c r="C44" s="121" t="s">
        <v>667</v>
      </c>
      <c r="D44" s="86">
        <v>18</v>
      </c>
      <c r="E44" s="86">
        <v>1</v>
      </c>
      <c r="F44" s="139">
        <v>1</v>
      </c>
      <c r="G44" s="86">
        <v>1</v>
      </c>
      <c r="H44" s="136">
        <v>1.05</v>
      </c>
      <c r="I44" s="139">
        <v>1</v>
      </c>
      <c r="J44" s="85">
        <f t="shared" si="11"/>
        <v>19</v>
      </c>
      <c r="K44" s="56" t="s">
        <v>71</v>
      </c>
      <c r="M44" s="45">
        <f t="shared" si="12"/>
        <v>0</v>
      </c>
      <c r="N44" s="58" t="str">
        <f t="shared" si="0"/>
        <v/>
      </c>
      <c r="O44" s="45">
        <f t="shared" si="13"/>
        <v>0</v>
      </c>
      <c r="P44" s="58" t="str">
        <f t="shared" si="1"/>
        <v/>
      </c>
      <c r="R44" s="45">
        <f t="shared" si="14"/>
        <v>0</v>
      </c>
      <c r="S44" s="60" t="str">
        <f>IF(Q44&gt;0,IF(ROUND(J44*Q44,0)&lt;&gt;R44,"E",""),"")</f>
        <v/>
      </c>
      <c r="V44" s="45">
        <f t="shared" si="15"/>
        <v>0</v>
      </c>
      <c r="W44" s="60" t="str">
        <f t="shared" si="3"/>
        <v/>
      </c>
      <c r="Y44" s="45">
        <f t="shared" si="16"/>
        <v>0</v>
      </c>
      <c r="AA44" s="64" t="str">
        <f t="shared" si="4"/>
        <v/>
      </c>
      <c r="AB44" s="45">
        <f t="shared" si="5"/>
        <v>0</v>
      </c>
      <c r="AC44" s="45">
        <f t="shared" si="6"/>
        <v>0</v>
      </c>
      <c r="AD44" s="85">
        <f t="shared" si="7"/>
        <v>19</v>
      </c>
      <c r="AE44" s="85">
        <f t="shared" si="8"/>
        <v>0</v>
      </c>
      <c r="AF44" s="48"/>
      <c r="AH44" s="45">
        <f t="shared" si="9"/>
        <v>0</v>
      </c>
      <c r="AJ44" s="45">
        <f t="shared" si="10"/>
        <v>0</v>
      </c>
    </row>
    <row r="45" spans="3:36" x14ac:dyDescent="0.2">
      <c r="C45" s="121" t="s">
        <v>668</v>
      </c>
      <c r="D45" s="86">
        <v>10</v>
      </c>
      <c r="E45" s="86">
        <v>1</v>
      </c>
      <c r="F45" s="139">
        <v>1</v>
      </c>
      <c r="G45" s="86">
        <v>1</v>
      </c>
      <c r="H45" s="136">
        <v>1.05</v>
      </c>
      <c r="I45" s="139">
        <v>1</v>
      </c>
      <c r="J45" s="85">
        <f t="shared" si="11"/>
        <v>11</v>
      </c>
      <c r="K45" s="56" t="s">
        <v>71</v>
      </c>
      <c r="M45" s="45">
        <f t="shared" si="12"/>
        <v>0</v>
      </c>
      <c r="N45" s="58" t="str">
        <f t="shared" si="0"/>
        <v/>
      </c>
      <c r="O45" s="45">
        <f t="shared" si="13"/>
        <v>0</v>
      </c>
      <c r="R45" s="45">
        <f t="shared" si="14"/>
        <v>0</v>
      </c>
      <c r="V45" s="45">
        <f t="shared" si="15"/>
        <v>0</v>
      </c>
      <c r="W45" s="60" t="str">
        <f t="shared" si="3"/>
        <v/>
      </c>
      <c r="Y45" s="45">
        <f t="shared" si="16"/>
        <v>0</v>
      </c>
      <c r="AA45" s="64" t="str">
        <f t="shared" si="4"/>
        <v/>
      </c>
      <c r="AB45" s="45">
        <f t="shared" si="5"/>
        <v>0</v>
      </c>
      <c r="AC45" s="45">
        <f t="shared" si="6"/>
        <v>0</v>
      </c>
      <c r="AD45" s="85">
        <f t="shared" si="7"/>
        <v>11</v>
      </c>
      <c r="AE45" s="85">
        <f t="shared" si="8"/>
        <v>0</v>
      </c>
      <c r="AF45" s="48"/>
      <c r="AH45" s="45">
        <f t="shared" si="9"/>
        <v>0</v>
      </c>
      <c r="AJ45" s="45">
        <f t="shared" si="10"/>
        <v>0</v>
      </c>
    </row>
    <row r="46" spans="3:36" x14ac:dyDescent="0.2">
      <c r="C46" s="121" t="s">
        <v>669</v>
      </c>
      <c r="D46" s="86">
        <v>14</v>
      </c>
      <c r="E46" s="86">
        <v>1</v>
      </c>
      <c r="F46" s="139">
        <v>1</v>
      </c>
      <c r="G46" s="86">
        <v>1</v>
      </c>
      <c r="H46" s="136">
        <v>1.05</v>
      </c>
      <c r="I46" s="139">
        <v>1</v>
      </c>
      <c r="J46" s="85">
        <f t="shared" si="11"/>
        <v>15</v>
      </c>
      <c r="K46" s="56" t="s">
        <v>71</v>
      </c>
      <c r="M46" s="45">
        <f t="shared" si="12"/>
        <v>0</v>
      </c>
      <c r="N46" s="58" t="str">
        <f t="shared" si="0"/>
        <v/>
      </c>
      <c r="O46" s="45">
        <f t="shared" si="13"/>
        <v>0</v>
      </c>
      <c r="P46" s="58" t="str">
        <f t="shared" ref="P46" si="86">IF(ROUND(M46*O$2,0)&lt;&gt;O46,"E","")</f>
        <v/>
      </c>
      <c r="R46" s="45">
        <f t="shared" si="14"/>
        <v>0</v>
      </c>
      <c r="S46" s="60" t="str">
        <f>IF(Q46&gt;0,IF(ROUND(J46*Q46,0)&lt;&gt;R46,"E",""),"")</f>
        <v/>
      </c>
      <c r="V46" s="45">
        <f t="shared" si="15"/>
        <v>0</v>
      </c>
      <c r="W46" s="60" t="str">
        <f t="shared" si="3"/>
        <v/>
      </c>
      <c r="Y46" s="45">
        <f t="shared" si="16"/>
        <v>0</v>
      </c>
      <c r="AA46" s="64" t="str">
        <f t="shared" si="4"/>
        <v/>
      </c>
      <c r="AB46" s="45">
        <f t="shared" si="5"/>
        <v>0</v>
      </c>
      <c r="AC46" s="45">
        <f t="shared" si="6"/>
        <v>0</v>
      </c>
      <c r="AD46" s="85">
        <f t="shared" si="7"/>
        <v>15</v>
      </c>
      <c r="AE46" s="85">
        <f t="shared" si="8"/>
        <v>0</v>
      </c>
      <c r="AF46" s="48"/>
      <c r="AH46" s="45">
        <f t="shared" si="9"/>
        <v>0</v>
      </c>
      <c r="AJ46" s="45">
        <f t="shared" si="10"/>
        <v>0</v>
      </c>
    </row>
    <row r="47" spans="3:36" x14ac:dyDescent="0.2">
      <c r="C47" s="121"/>
      <c r="F47" s="139"/>
      <c r="I47" s="139"/>
      <c r="J47" s="85">
        <f t="shared" si="11"/>
        <v>0</v>
      </c>
      <c r="M47" s="45">
        <f t="shared" si="12"/>
        <v>0</v>
      </c>
      <c r="N47" s="58" t="str">
        <f t="shared" si="0"/>
        <v/>
      </c>
      <c r="O47" s="45">
        <f t="shared" si="13"/>
        <v>0</v>
      </c>
      <c r="R47" s="45">
        <f t="shared" si="14"/>
        <v>0</v>
      </c>
      <c r="V47" s="45">
        <f t="shared" si="15"/>
        <v>0</v>
      </c>
      <c r="W47" s="60" t="str">
        <f t="shared" si="3"/>
        <v/>
      </c>
      <c r="Y47" s="45">
        <f t="shared" si="16"/>
        <v>0</v>
      </c>
      <c r="AA47" s="64" t="str">
        <f t="shared" si="4"/>
        <v/>
      </c>
      <c r="AB47" s="45">
        <f t="shared" si="5"/>
        <v>0</v>
      </c>
      <c r="AC47" s="45">
        <f t="shared" si="6"/>
        <v>0</v>
      </c>
      <c r="AD47" s="85">
        <f t="shared" si="7"/>
        <v>0</v>
      </c>
      <c r="AE47" s="85">
        <f t="shared" si="8"/>
        <v>0</v>
      </c>
      <c r="AF47" s="48"/>
      <c r="AH47" s="45">
        <f t="shared" si="9"/>
        <v>0</v>
      </c>
      <c r="AJ47" s="45">
        <f t="shared" si="10"/>
        <v>0</v>
      </c>
    </row>
    <row r="48" spans="3:36" x14ac:dyDescent="0.2">
      <c r="C48" s="2" t="s">
        <v>674</v>
      </c>
      <c r="D48" s="231">
        <f>SUM(J25:J46)-J48-J49</f>
        <v>0</v>
      </c>
      <c r="F48" s="139"/>
      <c r="I48" s="146" t="s">
        <v>672</v>
      </c>
      <c r="J48" s="96">
        <f>J25+J27+J29+J31+J33+J35+J37+J39+J41+J43+J45</f>
        <v>1305</v>
      </c>
      <c r="K48" s="95" t="s">
        <v>71</v>
      </c>
      <c r="M48" s="45">
        <f t="shared" si="12"/>
        <v>0</v>
      </c>
      <c r="N48" s="58" t="str">
        <f t="shared" si="0"/>
        <v/>
      </c>
      <c r="O48" s="45">
        <f t="shared" si="13"/>
        <v>0</v>
      </c>
      <c r="P48" s="58" t="str">
        <f t="shared" si="1"/>
        <v/>
      </c>
      <c r="R48" s="45">
        <f t="shared" si="14"/>
        <v>0</v>
      </c>
      <c r="S48" s="60" t="str">
        <f>IF(Q48&gt;0,IF(ROUND(J48*Q48,0)&lt;&gt;R48,"E",""),"")</f>
        <v/>
      </c>
      <c r="V48" s="45">
        <f t="shared" si="15"/>
        <v>0</v>
      </c>
      <c r="W48" s="60" t="str">
        <f t="shared" si="3"/>
        <v/>
      </c>
      <c r="Y48" s="45">
        <f t="shared" si="16"/>
        <v>0</v>
      </c>
      <c r="AA48" s="64" t="str">
        <f t="shared" si="4"/>
        <v/>
      </c>
      <c r="AB48" s="45">
        <f t="shared" si="5"/>
        <v>0</v>
      </c>
      <c r="AC48" s="45">
        <f t="shared" si="6"/>
        <v>0</v>
      </c>
      <c r="AD48" s="85">
        <f t="shared" si="7"/>
        <v>1305</v>
      </c>
      <c r="AE48" s="85">
        <f t="shared" si="8"/>
        <v>0</v>
      </c>
      <c r="AF48" s="48"/>
      <c r="AH48" s="45">
        <f t="shared" si="9"/>
        <v>0</v>
      </c>
      <c r="AJ48" s="45">
        <f t="shared" si="10"/>
        <v>0</v>
      </c>
    </row>
    <row r="49" spans="1:36" x14ac:dyDescent="0.2">
      <c r="C49" s="121"/>
      <c r="F49" s="139"/>
      <c r="I49" s="146" t="s">
        <v>673</v>
      </c>
      <c r="J49" s="96">
        <f>J26+J28+J30+J32+J34+J36+J38+J40+J42+J44+J46</f>
        <v>1364</v>
      </c>
      <c r="K49" s="95" t="s">
        <v>71</v>
      </c>
      <c r="M49" s="45">
        <f t="shared" si="12"/>
        <v>0</v>
      </c>
      <c r="N49" s="58" t="str">
        <f t="shared" si="0"/>
        <v/>
      </c>
      <c r="O49" s="45">
        <f t="shared" si="13"/>
        <v>0</v>
      </c>
      <c r="P49" s="58" t="str">
        <f t="shared" si="1"/>
        <v/>
      </c>
      <c r="R49" s="45">
        <f t="shared" si="14"/>
        <v>0</v>
      </c>
      <c r="S49" s="60" t="str">
        <f>IF(Q49&gt;0,IF(ROUND(J49*Q49,0)&lt;&gt;R49,"E",""),"")</f>
        <v/>
      </c>
      <c r="V49" s="45">
        <f t="shared" si="15"/>
        <v>0</v>
      </c>
      <c r="W49" s="60" t="str">
        <f t="shared" si="3"/>
        <v/>
      </c>
      <c r="Y49" s="45">
        <f t="shared" si="16"/>
        <v>0</v>
      </c>
      <c r="AA49" s="64" t="str">
        <f t="shared" si="4"/>
        <v/>
      </c>
      <c r="AB49" s="45">
        <f t="shared" si="5"/>
        <v>0</v>
      </c>
      <c r="AC49" s="45">
        <f t="shared" si="6"/>
        <v>0</v>
      </c>
      <c r="AD49" s="85">
        <f t="shared" si="7"/>
        <v>1364</v>
      </c>
      <c r="AE49" s="85">
        <f t="shared" si="8"/>
        <v>0</v>
      </c>
      <c r="AF49" s="48"/>
      <c r="AH49" s="45">
        <f t="shared" si="9"/>
        <v>0</v>
      </c>
      <c r="AJ49" s="45">
        <f t="shared" si="10"/>
        <v>0</v>
      </c>
    </row>
    <row r="50" spans="1:36" x14ac:dyDescent="0.2">
      <c r="C50" s="121"/>
      <c r="F50" s="139"/>
      <c r="I50" s="139"/>
      <c r="J50" s="85">
        <f t="shared" si="11"/>
        <v>0</v>
      </c>
      <c r="M50" s="45">
        <f t="shared" si="12"/>
        <v>0</v>
      </c>
      <c r="N50" s="123" t="str">
        <f t="shared" si="0"/>
        <v/>
      </c>
      <c r="O50" s="45">
        <f t="shared" si="13"/>
        <v>0</v>
      </c>
      <c r="P50" s="123" t="str">
        <f t="shared" si="1"/>
        <v/>
      </c>
      <c r="R50" s="45">
        <f t="shared" si="14"/>
        <v>0</v>
      </c>
      <c r="S50" s="102" t="str">
        <f>IF(Q50&gt;0,IF(ROUND(J50*Q50,0)&lt;&gt;R50,"E",""),"")</f>
        <v/>
      </c>
      <c r="V50" s="45">
        <f t="shared" si="15"/>
        <v>0</v>
      </c>
      <c r="W50" s="60" t="str">
        <f t="shared" si="3"/>
        <v/>
      </c>
      <c r="Y50" s="45">
        <f t="shared" si="16"/>
        <v>0</v>
      </c>
      <c r="AA50" s="64" t="str">
        <f t="shared" si="4"/>
        <v/>
      </c>
      <c r="AB50" s="45">
        <f t="shared" si="5"/>
        <v>0</v>
      </c>
      <c r="AC50" s="45">
        <f t="shared" si="6"/>
        <v>0</v>
      </c>
      <c r="AD50" s="85">
        <f t="shared" si="7"/>
        <v>0</v>
      </c>
      <c r="AE50" s="85">
        <f t="shared" si="8"/>
        <v>0</v>
      </c>
      <c r="AF50" s="48"/>
      <c r="AH50" s="45">
        <f t="shared" si="9"/>
        <v>0</v>
      </c>
      <c r="AJ50" s="45">
        <f t="shared" si="10"/>
        <v>0</v>
      </c>
    </row>
    <row r="51" spans="1:36" x14ac:dyDescent="0.2">
      <c r="C51" s="121"/>
      <c r="F51" s="139"/>
      <c r="I51" s="145" t="s">
        <v>24</v>
      </c>
      <c r="J51" s="96">
        <f>J48+J49</f>
        <v>2669</v>
      </c>
      <c r="K51" s="95" t="s">
        <v>71</v>
      </c>
      <c r="M51" s="45">
        <f t="shared" si="12"/>
        <v>0</v>
      </c>
      <c r="N51" s="58" t="str">
        <f t="shared" si="0"/>
        <v/>
      </c>
      <c r="O51" s="45">
        <f t="shared" si="13"/>
        <v>0</v>
      </c>
      <c r="P51" s="58" t="str">
        <f t="shared" si="1"/>
        <v/>
      </c>
      <c r="R51" s="45">
        <f t="shared" si="14"/>
        <v>0</v>
      </c>
      <c r="S51" s="60" t="str">
        <f>IF(Q51&gt;0,IF(ROUND(J51*Q51,0)&lt;&gt;R51,"E",""),"")</f>
        <v/>
      </c>
      <c r="V51" s="45">
        <f t="shared" si="15"/>
        <v>0</v>
      </c>
      <c r="W51" s="60" t="str">
        <f t="shared" si="3"/>
        <v/>
      </c>
      <c r="Y51" s="45">
        <f t="shared" si="16"/>
        <v>0</v>
      </c>
      <c r="AA51" s="64" t="str">
        <f t="shared" si="4"/>
        <v/>
      </c>
      <c r="AB51" s="45">
        <f t="shared" si="5"/>
        <v>0</v>
      </c>
      <c r="AC51" s="45">
        <f t="shared" si="6"/>
        <v>0</v>
      </c>
      <c r="AD51" s="85">
        <f t="shared" si="7"/>
        <v>2669</v>
      </c>
      <c r="AE51" s="85">
        <f t="shared" si="8"/>
        <v>0</v>
      </c>
      <c r="AF51" s="48"/>
      <c r="AH51" s="45">
        <f t="shared" si="9"/>
        <v>0</v>
      </c>
      <c r="AJ51" s="45">
        <f t="shared" si="10"/>
        <v>0</v>
      </c>
    </row>
    <row r="52" spans="1:36" x14ac:dyDescent="0.2">
      <c r="C52" s="121"/>
      <c r="F52" s="139"/>
      <c r="I52" s="139"/>
      <c r="J52" s="85">
        <f t="shared" si="11"/>
        <v>0</v>
      </c>
      <c r="M52" s="45">
        <f t="shared" si="12"/>
        <v>0</v>
      </c>
      <c r="N52" s="123" t="str">
        <f t="shared" si="0"/>
        <v/>
      </c>
      <c r="O52" s="45">
        <f t="shared" si="13"/>
        <v>0</v>
      </c>
      <c r="P52" s="123" t="str">
        <f t="shared" si="1"/>
        <v/>
      </c>
      <c r="R52" s="45">
        <f t="shared" si="14"/>
        <v>0</v>
      </c>
      <c r="S52" s="102"/>
      <c r="V52" s="45">
        <f t="shared" si="15"/>
        <v>0</v>
      </c>
      <c r="W52" s="60" t="str">
        <f t="shared" si="3"/>
        <v/>
      </c>
      <c r="Y52" s="45">
        <f t="shared" si="16"/>
        <v>0</v>
      </c>
      <c r="AA52" s="64" t="str">
        <f t="shared" si="4"/>
        <v/>
      </c>
      <c r="AB52" s="45">
        <f t="shared" si="5"/>
        <v>0</v>
      </c>
      <c r="AC52" s="45">
        <f t="shared" si="6"/>
        <v>0</v>
      </c>
      <c r="AD52" s="85">
        <f t="shared" si="7"/>
        <v>0</v>
      </c>
      <c r="AE52" s="85">
        <f t="shared" si="8"/>
        <v>0</v>
      </c>
      <c r="AF52" s="48"/>
      <c r="AH52" s="45">
        <f t="shared" si="9"/>
        <v>0</v>
      </c>
      <c r="AJ52" s="45">
        <f t="shared" si="10"/>
        <v>0</v>
      </c>
    </row>
    <row r="53" spans="1:36" x14ac:dyDescent="0.2">
      <c r="F53" s="139"/>
      <c r="I53" s="139"/>
      <c r="J53" s="85">
        <f t="shared" si="11"/>
        <v>0</v>
      </c>
      <c r="M53" s="45">
        <f t="shared" si="12"/>
        <v>0</v>
      </c>
      <c r="N53" s="123" t="str">
        <f t="shared" si="0"/>
        <v/>
      </c>
      <c r="O53" s="45">
        <f t="shared" si="13"/>
        <v>0</v>
      </c>
      <c r="P53" s="123" t="str">
        <f t="shared" si="1"/>
        <v/>
      </c>
      <c r="R53" s="45">
        <f t="shared" si="14"/>
        <v>0</v>
      </c>
      <c r="S53" s="102" t="str">
        <f t="shared" ref="S53:S84" si="87">IF(Q53&gt;0,IF(ROUND(J53*Q53,0)&lt;&gt;R53,"E",""),"")</f>
        <v/>
      </c>
      <c r="V53" s="45">
        <f t="shared" si="15"/>
        <v>0</v>
      </c>
      <c r="W53" s="60" t="str">
        <f t="shared" si="3"/>
        <v/>
      </c>
      <c r="Y53" s="45">
        <f t="shared" si="16"/>
        <v>0</v>
      </c>
      <c r="AA53" s="64" t="str">
        <f t="shared" si="4"/>
        <v/>
      </c>
      <c r="AB53" s="45">
        <f t="shared" si="5"/>
        <v>0</v>
      </c>
      <c r="AC53" s="45">
        <f t="shared" si="6"/>
        <v>0</v>
      </c>
      <c r="AD53" s="85">
        <f t="shared" si="7"/>
        <v>0</v>
      </c>
      <c r="AE53" s="85">
        <f t="shared" si="8"/>
        <v>0</v>
      </c>
      <c r="AF53" s="48"/>
      <c r="AH53" s="45">
        <f t="shared" si="9"/>
        <v>0</v>
      </c>
      <c r="AJ53" s="45">
        <f t="shared" si="10"/>
        <v>0</v>
      </c>
    </row>
    <row r="54" spans="1:36" s="156" customFormat="1" ht="15" x14ac:dyDescent="0.25">
      <c r="A54" s="157"/>
      <c r="B54" s="157"/>
      <c r="C54" s="229" t="s">
        <v>679</v>
      </c>
      <c r="D54" s="193"/>
      <c r="E54" s="220"/>
      <c r="F54" s="193"/>
      <c r="G54" s="193"/>
      <c r="H54" s="221"/>
      <c r="I54" s="193"/>
      <c r="J54" s="170"/>
      <c r="K54" s="163"/>
      <c r="L54" s="164"/>
      <c r="M54" s="162"/>
      <c r="N54" s="165"/>
      <c r="O54" s="162"/>
      <c r="P54" s="165"/>
      <c r="Q54" s="166"/>
      <c r="R54" s="162"/>
      <c r="S54" s="167"/>
      <c r="T54" s="162"/>
      <c r="U54" s="168"/>
      <c r="V54" s="162"/>
      <c r="W54" s="167"/>
      <c r="X54" s="160"/>
      <c r="Y54" s="162"/>
      <c r="Z54" s="159"/>
      <c r="AA54" s="169"/>
      <c r="AB54" s="162"/>
      <c r="AC54" s="162"/>
      <c r="AD54" s="170"/>
      <c r="AE54" s="170"/>
      <c r="AF54" s="171"/>
      <c r="AG54" s="172"/>
      <c r="AH54" s="162"/>
      <c r="AI54" s="172"/>
      <c r="AJ54" s="162"/>
    </row>
    <row r="55" spans="1:36" x14ac:dyDescent="0.2">
      <c r="C55" s="121" t="s">
        <v>648</v>
      </c>
      <c r="D55" s="86">
        <v>14</v>
      </c>
      <c r="E55" s="86">
        <v>1</v>
      </c>
      <c r="F55" s="139">
        <v>2</v>
      </c>
      <c r="G55" s="86">
        <v>25</v>
      </c>
      <c r="H55" s="136">
        <v>1.05</v>
      </c>
      <c r="I55" s="139">
        <v>1</v>
      </c>
      <c r="J55" s="85">
        <f t="shared" ref="J55:J66" si="88">ROUNDUP(I55*H55*G55*F55*E55*D55,0)</f>
        <v>735</v>
      </c>
      <c r="K55" s="56" t="s">
        <v>72</v>
      </c>
      <c r="M55" s="45">
        <f t="shared" ref="M55:M67" si="89">ROUND(J55*L55,0)</f>
        <v>0</v>
      </c>
      <c r="N55" s="58" t="str">
        <f t="shared" ref="N55:N67" si="90">IF(L55&gt;0,IF(ROUND(J55*L55,0)&lt;&gt;M55,"E",""),"")</f>
        <v/>
      </c>
      <c r="O55" s="45">
        <f t="shared" ref="O55:O67" si="91">ROUND($O$2*M55,0)</f>
        <v>0</v>
      </c>
      <c r="P55" s="58" t="str">
        <f>IF(ROUND(M55*O$2,0)&lt;&gt;O55,"E","")</f>
        <v/>
      </c>
      <c r="R55" s="45">
        <f t="shared" ref="R55:R67" si="92">ROUND(J55*Q55,0)</f>
        <v>0</v>
      </c>
      <c r="S55" s="60" t="str">
        <f t="shared" ref="S55:S63" si="93">IF(Q55&gt;0,IF(ROUND(J55*Q55,0)&lt;&gt;R55,"E",""),"")</f>
        <v/>
      </c>
      <c r="V55" s="45">
        <f t="shared" ref="V55:V67" si="94">ROUND(J55*U55,0)</f>
        <v>0</v>
      </c>
      <c r="W55" s="60" t="str">
        <f t="shared" ref="W55:W67" si="95">IF(U55&gt;0,IF(ROUND(J55*U55,0)&lt;&gt;V55,"E",""),"")</f>
        <v/>
      </c>
      <c r="Y55" s="45">
        <f t="shared" ref="Y55:Y67" si="96">ROUND(SUM(O55+R55+T55+V55,0),2)</f>
        <v>0</v>
      </c>
      <c r="AA55" s="64" t="str">
        <f t="shared" ref="AA55:AA67" si="97">IF(ROUND(O55+R55+T55+V55,2)&lt;&gt;Y55,"E","")</f>
        <v/>
      </c>
      <c r="AB55" s="45">
        <f t="shared" ref="AB55:AB67" si="98">IF($Y$2&gt;0,((Y55/$Y$2)*$AB$2),0)</f>
        <v>0</v>
      </c>
      <c r="AC55" s="45">
        <f t="shared" ref="AC55:AC67" si="99">Y55+AB55</f>
        <v>0</v>
      </c>
      <c r="AD55" s="85">
        <f t="shared" ref="AD55:AD67" si="100">J55</f>
        <v>735</v>
      </c>
      <c r="AE55" s="85">
        <f t="shared" ref="AE55:AE67" si="101">IF(AD55&gt;0,AC55/AD55,0)</f>
        <v>0</v>
      </c>
      <c r="AF55" s="48"/>
      <c r="AH55" s="45">
        <f t="shared" ref="AH55:AH67" si="102">ROUND(J55*AG55,0)</f>
        <v>0</v>
      </c>
      <c r="AJ55" s="45">
        <f t="shared" ref="AJ55:AJ67" si="103">ROUND(AH55*AI55*0.01,0)</f>
        <v>0</v>
      </c>
    </row>
    <row r="56" spans="1:36" x14ac:dyDescent="0.2">
      <c r="C56" s="121" t="s">
        <v>650</v>
      </c>
      <c r="D56" s="86">
        <v>15</v>
      </c>
      <c r="E56" s="86">
        <v>1</v>
      </c>
      <c r="F56" s="139">
        <v>2</v>
      </c>
      <c r="G56" s="86">
        <v>21</v>
      </c>
      <c r="H56" s="136">
        <v>1.05</v>
      </c>
      <c r="I56" s="139">
        <v>1</v>
      </c>
      <c r="J56" s="85">
        <f t="shared" si="88"/>
        <v>662</v>
      </c>
      <c r="K56" s="56" t="s">
        <v>72</v>
      </c>
      <c r="M56" s="45">
        <f t="shared" si="89"/>
        <v>0</v>
      </c>
      <c r="N56" s="58" t="str">
        <f t="shared" si="90"/>
        <v/>
      </c>
      <c r="O56" s="45">
        <f t="shared" si="91"/>
        <v>0</v>
      </c>
      <c r="P56" s="58" t="str">
        <f t="shared" ref="P56:P64" si="104">IF(ROUND(M56*O$2,0)&lt;&gt;O56,"E","")</f>
        <v/>
      </c>
      <c r="R56" s="45">
        <f t="shared" si="92"/>
        <v>0</v>
      </c>
      <c r="S56" s="60" t="str">
        <f t="shared" si="93"/>
        <v/>
      </c>
      <c r="V56" s="45">
        <f t="shared" si="94"/>
        <v>0</v>
      </c>
      <c r="W56" s="60" t="str">
        <f t="shared" si="95"/>
        <v/>
      </c>
      <c r="Y56" s="45">
        <f t="shared" si="96"/>
        <v>0</v>
      </c>
      <c r="AA56" s="64" t="str">
        <f t="shared" si="97"/>
        <v/>
      </c>
      <c r="AB56" s="45">
        <f t="shared" si="98"/>
        <v>0</v>
      </c>
      <c r="AC56" s="45">
        <f t="shared" si="99"/>
        <v>0</v>
      </c>
      <c r="AD56" s="85">
        <f t="shared" si="100"/>
        <v>662</v>
      </c>
      <c r="AE56" s="85">
        <f t="shared" si="101"/>
        <v>0</v>
      </c>
      <c r="AF56" s="48"/>
      <c r="AH56" s="45">
        <f t="shared" si="102"/>
        <v>0</v>
      </c>
      <c r="AJ56" s="45">
        <f t="shared" si="103"/>
        <v>0</v>
      </c>
    </row>
    <row r="57" spans="1:36" x14ac:dyDescent="0.2">
      <c r="C57" s="121" t="s">
        <v>652</v>
      </c>
      <c r="D57" s="86">
        <v>21</v>
      </c>
      <c r="E57" s="86">
        <v>1</v>
      </c>
      <c r="F57" s="139">
        <v>2</v>
      </c>
      <c r="G57" s="86">
        <v>15</v>
      </c>
      <c r="H57" s="136">
        <v>1.05</v>
      </c>
      <c r="I57" s="139">
        <v>1</v>
      </c>
      <c r="J57" s="85">
        <f t="shared" si="88"/>
        <v>662</v>
      </c>
      <c r="K57" s="56" t="s">
        <v>72</v>
      </c>
      <c r="M57" s="45">
        <f t="shared" si="89"/>
        <v>0</v>
      </c>
      <c r="N57" s="58" t="str">
        <f t="shared" si="90"/>
        <v/>
      </c>
      <c r="O57" s="45">
        <f t="shared" si="91"/>
        <v>0</v>
      </c>
      <c r="P57" s="58" t="str">
        <f t="shared" si="104"/>
        <v/>
      </c>
      <c r="R57" s="45">
        <f t="shared" si="92"/>
        <v>0</v>
      </c>
      <c r="S57" s="60" t="str">
        <f t="shared" si="93"/>
        <v/>
      </c>
      <c r="V57" s="45">
        <f t="shared" si="94"/>
        <v>0</v>
      </c>
      <c r="W57" s="60" t="str">
        <f t="shared" si="95"/>
        <v/>
      </c>
      <c r="Y57" s="45">
        <f t="shared" si="96"/>
        <v>0</v>
      </c>
      <c r="AA57" s="64" t="str">
        <f t="shared" si="97"/>
        <v/>
      </c>
      <c r="AB57" s="45">
        <f t="shared" si="98"/>
        <v>0</v>
      </c>
      <c r="AC57" s="45">
        <f t="shared" si="99"/>
        <v>0</v>
      </c>
      <c r="AD57" s="85">
        <f t="shared" si="100"/>
        <v>662</v>
      </c>
      <c r="AE57" s="85">
        <f t="shared" si="101"/>
        <v>0</v>
      </c>
      <c r="AF57" s="48"/>
      <c r="AH57" s="45">
        <f t="shared" si="102"/>
        <v>0</v>
      </c>
      <c r="AJ57" s="45">
        <f t="shared" si="103"/>
        <v>0</v>
      </c>
    </row>
    <row r="58" spans="1:36" x14ac:dyDescent="0.2">
      <c r="C58" s="121" t="s">
        <v>654</v>
      </c>
      <c r="D58" s="230">
        <v>15.5</v>
      </c>
      <c r="E58" s="86">
        <v>1</v>
      </c>
      <c r="F58" s="139">
        <v>2</v>
      </c>
      <c r="G58" s="86">
        <v>4</v>
      </c>
      <c r="H58" s="136">
        <v>1.05</v>
      </c>
      <c r="I58" s="139">
        <v>1</v>
      </c>
      <c r="J58" s="85">
        <f t="shared" si="88"/>
        <v>131</v>
      </c>
      <c r="K58" s="56" t="s">
        <v>72</v>
      </c>
      <c r="M58" s="45">
        <f t="shared" si="89"/>
        <v>0</v>
      </c>
      <c r="N58" s="58" t="str">
        <f t="shared" si="90"/>
        <v/>
      </c>
      <c r="O58" s="45">
        <f t="shared" si="91"/>
        <v>0</v>
      </c>
      <c r="P58" s="58" t="str">
        <f t="shared" si="104"/>
        <v/>
      </c>
      <c r="R58" s="45">
        <f t="shared" si="92"/>
        <v>0</v>
      </c>
      <c r="S58" s="60" t="str">
        <f t="shared" si="93"/>
        <v/>
      </c>
      <c r="V58" s="45">
        <f t="shared" si="94"/>
        <v>0</v>
      </c>
      <c r="W58" s="60" t="str">
        <f t="shared" si="95"/>
        <v/>
      </c>
      <c r="Y58" s="45">
        <f t="shared" si="96"/>
        <v>0</v>
      </c>
      <c r="AA58" s="64" t="str">
        <f t="shared" si="97"/>
        <v/>
      </c>
      <c r="AB58" s="45">
        <f t="shared" si="98"/>
        <v>0</v>
      </c>
      <c r="AC58" s="45">
        <f t="shared" si="99"/>
        <v>0</v>
      </c>
      <c r="AD58" s="85">
        <f t="shared" si="100"/>
        <v>131</v>
      </c>
      <c r="AE58" s="85">
        <f t="shared" si="101"/>
        <v>0</v>
      </c>
      <c r="AF58" s="48"/>
      <c r="AH58" s="45">
        <f t="shared" si="102"/>
        <v>0</v>
      </c>
      <c r="AJ58" s="45">
        <f t="shared" si="103"/>
        <v>0</v>
      </c>
    </row>
    <row r="59" spans="1:36" x14ac:dyDescent="0.2">
      <c r="C59" s="121" t="s">
        <v>657</v>
      </c>
      <c r="D59" s="230">
        <v>14.5</v>
      </c>
      <c r="E59" s="86">
        <v>1</v>
      </c>
      <c r="F59" s="139">
        <v>2</v>
      </c>
      <c r="G59" s="86">
        <v>3</v>
      </c>
      <c r="H59" s="136">
        <v>1.05</v>
      </c>
      <c r="I59" s="139">
        <v>1</v>
      </c>
      <c r="J59" s="85">
        <f t="shared" si="88"/>
        <v>92</v>
      </c>
      <c r="K59" s="56" t="s">
        <v>72</v>
      </c>
      <c r="M59" s="45">
        <f t="shared" si="89"/>
        <v>0</v>
      </c>
      <c r="N59" s="58" t="str">
        <f t="shared" si="90"/>
        <v/>
      </c>
      <c r="O59" s="45">
        <f t="shared" si="91"/>
        <v>0</v>
      </c>
      <c r="P59" s="58" t="str">
        <f t="shared" si="104"/>
        <v/>
      </c>
      <c r="R59" s="45">
        <f t="shared" si="92"/>
        <v>0</v>
      </c>
      <c r="S59" s="60" t="str">
        <f t="shared" si="93"/>
        <v/>
      </c>
      <c r="V59" s="45">
        <f t="shared" si="94"/>
        <v>0</v>
      </c>
      <c r="W59" s="60" t="str">
        <f t="shared" si="95"/>
        <v/>
      </c>
      <c r="Y59" s="45">
        <f t="shared" si="96"/>
        <v>0</v>
      </c>
      <c r="AA59" s="64" t="str">
        <f t="shared" si="97"/>
        <v/>
      </c>
      <c r="AB59" s="45">
        <f t="shared" si="98"/>
        <v>0</v>
      </c>
      <c r="AC59" s="45">
        <f t="shared" si="99"/>
        <v>0</v>
      </c>
      <c r="AD59" s="85">
        <f t="shared" si="100"/>
        <v>92</v>
      </c>
      <c r="AE59" s="85">
        <f t="shared" si="101"/>
        <v>0</v>
      </c>
      <c r="AF59" s="48"/>
      <c r="AH59" s="45">
        <f t="shared" si="102"/>
        <v>0</v>
      </c>
      <c r="AJ59" s="45">
        <f t="shared" si="103"/>
        <v>0</v>
      </c>
    </row>
    <row r="60" spans="1:36" x14ac:dyDescent="0.2">
      <c r="C60" s="121" t="s">
        <v>658</v>
      </c>
      <c r="D60" s="87">
        <v>18</v>
      </c>
      <c r="E60" s="86">
        <v>1</v>
      </c>
      <c r="F60" s="139">
        <v>2</v>
      </c>
      <c r="G60" s="86">
        <v>2</v>
      </c>
      <c r="H60" s="136">
        <v>1.05</v>
      </c>
      <c r="I60" s="139">
        <v>1</v>
      </c>
      <c r="J60" s="85">
        <f t="shared" si="88"/>
        <v>76</v>
      </c>
      <c r="K60" s="56" t="s">
        <v>72</v>
      </c>
      <c r="M60" s="45">
        <f t="shared" si="89"/>
        <v>0</v>
      </c>
      <c r="N60" s="58" t="str">
        <f t="shared" si="90"/>
        <v/>
      </c>
      <c r="O60" s="45">
        <f t="shared" si="91"/>
        <v>0</v>
      </c>
      <c r="P60" s="58" t="str">
        <f t="shared" si="104"/>
        <v/>
      </c>
      <c r="R60" s="45">
        <f t="shared" si="92"/>
        <v>0</v>
      </c>
      <c r="S60" s="60" t="str">
        <f t="shared" si="93"/>
        <v/>
      </c>
      <c r="V60" s="45">
        <f t="shared" si="94"/>
        <v>0</v>
      </c>
      <c r="W60" s="60" t="str">
        <f t="shared" si="95"/>
        <v/>
      </c>
      <c r="Y60" s="45">
        <f t="shared" si="96"/>
        <v>0</v>
      </c>
      <c r="AA60" s="64" t="str">
        <f t="shared" si="97"/>
        <v/>
      </c>
      <c r="AB60" s="45">
        <f t="shared" si="98"/>
        <v>0</v>
      </c>
      <c r="AC60" s="45">
        <f t="shared" si="99"/>
        <v>0</v>
      </c>
      <c r="AD60" s="85">
        <f t="shared" si="100"/>
        <v>76</v>
      </c>
      <c r="AE60" s="85">
        <f t="shared" si="101"/>
        <v>0</v>
      </c>
      <c r="AF60" s="48"/>
      <c r="AH60" s="45">
        <f t="shared" si="102"/>
        <v>0</v>
      </c>
      <c r="AJ60" s="45">
        <f t="shared" si="103"/>
        <v>0</v>
      </c>
    </row>
    <row r="61" spans="1:36" x14ac:dyDescent="0.2">
      <c r="C61" s="121" t="s">
        <v>660</v>
      </c>
      <c r="D61" s="230">
        <v>13.5</v>
      </c>
      <c r="E61" s="86">
        <v>1</v>
      </c>
      <c r="F61" s="139">
        <v>2</v>
      </c>
      <c r="G61" s="86">
        <v>3</v>
      </c>
      <c r="H61" s="136">
        <v>1.05</v>
      </c>
      <c r="I61" s="139">
        <v>1</v>
      </c>
      <c r="J61" s="85">
        <f t="shared" si="88"/>
        <v>86</v>
      </c>
      <c r="K61" s="56" t="s">
        <v>72</v>
      </c>
      <c r="M61" s="45">
        <f t="shared" si="89"/>
        <v>0</v>
      </c>
      <c r="N61" s="58" t="str">
        <f t="shared" si="90"/>
        <v/>
      </c>
      <c r="O61" s="45">
        <f t="shared" si="91"/>
        <v>0</v>
      </c>
      <c r="P61" s="58" t="str">
        <f t="shared" si="104"/>
        <v/>
      </c>
      <c r="R61" s="45">
        <f t="shared" si="92"/>
        <v>0</v>
      </c>
      <c r="S61" s="60" t="str">
        <f t="shared" si="93"/>
        <v/>
      </c>
      <c r="V61" s="45">
        <f t="shared" si="94"/>
        <v>0</v>
      </c>
      <c r="W61" s="60" t="str">
        <f t="shared" si="95"/>
        <v/>
      </c>
      <c r="Y61" s="45">
        <f t="shared" si="96"/>
        <v>0</v>
      </c>
      <c r="AA61" s="64" t="str">
        <f t="shared" si="97"/>
        <v/>
      </c>
      <c r="AB61" s="45">
        <f t="shared" si="98"/>
        <v>0</v>
      </c>
      <c r="AC61" s="45">
        <f t="shared" si="99"/>
        <v>0</v>
      </c>
      <c r="AD61" s="85">
        <f t="shared" si="100"/>
        <v>86</v>
      </c>
      <c r="AE61" s="85">
        <f t="shared" si="101"/>
        <v>0</v>
      </c>
      <c r="AF61" s="48"/>
      <c r="AH61" s="45">
        <f t="shared" si="102"/>
        <v>0</v>
      </c>
      <c r="AJ61" s="45">
        <f t="shared" si="103"/>
        <v>0</v>
      </c>
    </row>
    <row r="62" spans="1:36" x14ac:dyDescent="0.2">
      <c r="C62" s="121" t="s">
        <v>662</v>
      </c>
      <c r="D62" s="86">
        <v>16.5</v>
      </c>
      <c r="E62" s="86">
        <v>1</v>
      </c>
      <c r="F62" s="139">
        <v>2</v>
      </c>
      <c r="G62" s="86">
        <v>2</v>
      </c>
      <c r="H62" s="136">
        <v>1.05</v>
      </c>
      <c r="I62" s="139">
        <v>1</v>
      </c>
      <c r="J62" s="85">
        <f t="shared" si="88"/>
        <v>70</v>
      </c>
      <c r="K62" s="56" t="s">
        <v>72</v>
      </c>
      <c r="M62" s="45">
        <f t="shared" si="89"/>
        <v>0</v>
      </c>
      <c r="N62" s="58" t="str">
        <f t="shared" si="90"/>
        <v/>
      </c>
      <c r="O62" s="45">
        <f t="shared" si="91"/>
        <v>0</v>
      </c>
      <c r="P62" s="58" t="str">
        <f t="shared" si="104"/>
        <v/>
      </c>
      <c r="R62" s="45">
        <f t="shared" si="92"/>
        <v>0</v>
      </c>
      <c r="S62" s="60" t="str">
        <f t="shared" si="93"/>
        <v/>
      </c>
      <c r="V62" s="45">
        <f t="shared" si="94"/>
        <v>0</v>
      </c>
      <c r="W62" s="60" t="str">
        <f t="shared" si="95"/>
        <v/>
      </c>
      <c r="Y62" s="45">
        <f t="shared" si="96"/>
        <v>0</v>
      </c>
      <c r="AA62" s="64" t="str">
        <f t="shared" si="97"/>
        <v/>
      </c>
      <c r="AB62" s="45">
        <f t="shared" si="98"/>
        <v>0</v>
      </c>
      <c r="AC62" s="45">
        <f t="shared" si="99"/>
        <v>0</v>
      </c>
      <c r="AD62" s="85">
        <f t="shared" si="100"/>
        <v>70</v>
      </c>
      <c r="AE62" s="85">
        <f t="shared" si="101"/>
        <v>0</v>
      </c>
      <c r="AF62" s="48"/>
      <c r="AH62" s="45">
        <f t="shared" si="102"/>
        <v>0</v>
      </c>
      <c r="AJ62" s="45">
        <f t="shared" si="103"/>
        <v>0</v>
      </c>
    </row>
    <row r="63" spans="1:36" x14ac:dyDescent="0.2">
      <c r="C63" s="121" t="s">
        <v>664</v>
      </c>
      <c r="D63" s="86">
        <v>17</v>
      </c>
      <c r="E63" s="86">
        <v>1</v>
      </c>
      <c r="F63" s="139">
        <v>2</v>
      </c>
      <c r="G63" s="86">
        <v>1</v>
      </c>
      <c r="H63" s="136">
        <v>1.05</v>
      </c>
      <c r="I63" s="139">
        <v>1</v>
      </c>
      <c r="J63" s="85">
        <f t="shared" si="88"/>
        <v>36</v>
      </c>
      <c r="K63" s="56" t="s">
        <v>72</v>
      </c>
      <c r="M63" s="45">
        <f t="shared" si="89"/>
        <v>0</v>
      </c>
      <c r="N63" s="58" t="str">
        <f t="shared" si="90"/>
        <v/>
      </c>
      <c r="O63" s="45">
        <f t="shared" si="91"/>
        <v>0</v>
      </c>
      <c r="P63" s="58" t="str">
        <f t="shared" si="104"/>
        <v/>
      </c>
      <c r="R63" s="45">
        <f t="shared" si="92"/>
        <v>0</v>
      </c>
      <c r="S63" s="60" t="str">
        <f t="shared" si="93"/>
        <v/>
      </c>
      <c r="V63" s="45">
        <f t="shared" si="94"/>
        <v>0</v>
      </c>
      <c r="W63" s="60" t="str">
        <f t="shared" si="95"/>
        <v/>
      </c>
      <c r="Y63" s="45">
        <f t="shared" si="96"/>
        <v>0</v>
      </c>
      <c r="AA63" s="64" t="str">
        <f t="shared" si="97"/>
        <v/>
      </c>
      <c r="AB63" s="45">
        <f t="shared" si="98"/>
        <v>0</v>
      </c>
      <c r="AC63" s="45">
        <f t="shared" si="99"/>
        <v>0</v>
      </c>
      <c r="AD63" s="85">
        <f t="shared" si="100"/>
        <v>36</v>
      </c>
      <c r="AE63" s="85">
        <f t="shared" si="101"/>
        <v>0</v>
      </c>
      <c r="AF63" s="48"/>
      <c r="AH63" s="45">
        <f t="shared" si="102"/>
        <v>0</v>
      </c>
      <c r="AJ63" s="45">
        <f t="shared" si="103"/>
        <v>0</v>
      </c>
    </row>
    <row r="64" spans="1:36" x14ac:dyDescent="0.2">
      <c r="C64" s="121" t="s">
        <v>666</v>
      </c>
      <c r="D64" s="86">
        <v>17</v>
      </c>
      <c r="E64" s="86">
        <v>1</v>
      </c>
      <c r="F64" s="139">
        <v>2</v>
      </c>
      <c r="G64" s="86">
        <v>1</v>
      </c>
      <c r="H64" s="136">
        <v>1.05</v>
      </c>
      <c r="I64" s="139">
        <v>1</v>
      </c>
      <c r="J64" s="85">
        <f t="shared" si="88"/>
        <v>36</v>
      </c>
      <c r="K64" s="56" t="s">
        <v>72</v>
      </c>
      <c r="M64" s="45">
        <f t="shared" si="89"/>
        <v>0</v>
      </c>
      <c r="N64" s="58" t="str">
        <f t="shared" si="90"/>
        <v/>
      </c>
      <c r="O64" s="45">
        <f t="shared" si="91"/>
        <v>0</v>
      </c>
      <c r="P64" s="58" t="str">
        <f t="shared" si="104"/>
        <v/>
      </c>
      <c r="R64" s="45">
        <f t="shared" si="92"/>
        <v>0</v>
      </c>
      <c r="V64" s="45">
        <f t="shared" si="94"/>
        <v>0</v>
      </c>
      <c r="W64" s="60" t="str">
        <f t="shared" si="95"/>
        <v/>
      </c>
      <c r="Y64" s="45">
        <f t="shared" si="96"/>
        <v>0</v>
      </c>
      <c r="AA64" s="64" t="str">
        <f t="shared" si="97"/>
        <v/>
      </c>
      <c r="AB64" s="45">
        <f t="shared" si="98"/>
        <v>0</v>
      </c>
      <c r="AC64" s="45">
        <f t="shared" si="99"/>
        <v>0</v>
      </c>
      <c r="AD64" s="85">
        <f t="shared" si="100"/>
        <v>36</v>
      </c>
      <c r="AE64" s="85">
        <f t="shared" si="101"/>
        <v>0</v>
      </c>
      <c r="AF64" s="48"/>
      <c r="AH64" s="45">
        <f t="shared" si="102"/>
        <v>0</v>
      </c>
      <c r="AJ64" s="45">
        <f t="shared" si="103"/>
        <v>0</v>
      </c>
    </row>
    <row r="65" spans="3:36" x14ac:dyDescent="0.2">
      <c r="C65" s="121" t="s">
        <v>668</v>
      </c>
      <c r="D65" s="86">
        <v>10</v>
      </c>
      <c r="E65" s="86">
        <v>1</v>
      </c>
      <c r="F65" s="139">
        <v>2</v>
      </c>
      <c r="G65" s="86">
        <v>1</v>
      </c>
      <c r="H65" s="136">
        <v>1.05</v>
      </c>
      <c r="I65" s="139">
        <v>1</v>
      </c>
      <c r="J65" s="85">
        <f t="shared" si="88"/>
        <v>21</v>
      </c>
      <c r="K65" s="56" t="s">
        <v>72</v>
      </c>
      <c r="M65" s="45">
        <f t="shared" si="89"/>
        <v>0</v>
      </c>
      <c r="N65" s="58" t="str">
        <f t="shared" si="90"/>
        <v/>
      </c>
      <c r="O65" s="45">
        <f t="shared" si="91"/>
        <v>0</v>
      </c>
      <c r="R65" s="45">
        <f t="shared" si="92"/>
        <v>0</v>
      </c>
      <c r="V65" s="45">
        <f t="shared" si="94"/>
        <v>0</v>
      </c>
      <c r="W65" s="60" t="str">
        <f t="shared" si="95"/>
        <v/>
      </c>
      <c r="Y65" s="45">
        <f t="shared" si="96"/>
        <v>0</v>
      </c>
      <c r="AA65" s="64" t="str">
        <f t="shared" si="97"/>
        <v/>
      </c>
      <c r="AB65" s="45">
        <f t="shared" si="98"/>
        <v>0</v>
      </c>
      <c r="AC65" s="45">
        <f t="shared" si="99"/>
        <v>0</v>
      </c>
      <c r="AD65" s="85">
        <f t="shared" si="100"/>
        <v>21</v>
      </c>
      <c r="AE65" s="85">
        <f t="shared" si="101"/>
        <v>0</v>
      </c>
      <c r="AF65" s="48"/>
      <c r="AH65" s="45">
        <f t="shared" si="102"/>
        <v>0</v>
      </c>
      <c r="AJ65" s="45">
        <f t="shared" si="103"/>
        <v>0</v>
      </c>
    </row>
    <row r="66" spans="3:36" x14ac:dyDescent="0.2">
      <c r="C66" s="121"/>
      <c r="F66" s="139"/>
      <c r="I66" s="139"/>
      <c r="J66" s="85">
        <f t="shared" si="88"/>
        <v>0</v>
      </c>
      <c r="M66" s="45">
        <f t="shared" si="89"/>
        <v>0</v>
      </c>
      <c r="N66" s="58" t="str">
        <f t="shared" si="90"/>
        <v/>
      </c>
      <c r="O66" s="45">
        <f t="shared" si="91"/>
        <v>0</v>
      </c>
      <c r="R66" s="45">
        <f t="shared" si="92"/>
        <v>0</v>
      </c>
      <c r="V66" s="45">
        <f t="shared" si="94"/>
        <v>0</v>
      </c>
      <c r="W66" s="60" t="str">
        <f t="shared" si="95"/>
        <v/>
      </c>
      <c r="Y66" s="45">
        <f t="shared" si="96"/>
        <v>0</v>
      </c>
      <c r="AA66" s="64" t="str">
        <f t="shared" si="97"/>
        <v/>
      </c>
      <c r="AB66" s="45">
        <f t="shared" si="98"/>
        <v>0</v>
      </c>
      <c r="AC66" s="45">
        <f t="shared" si="99"/>
        <v>0</v>
      </c>
      <c r="AD66" s="85">
        <f t="shared" si="100"/>
        <v>0</v>
      </c>
      <c r="AE66" s="85">
        <f t="shared" si="101"/>
        <v>0</v>
      </c>
      <c r="AF66" s="48"/>
      <c r="AH66" s="45">
        <f t="shared" si="102"/>
        <v>0</v>
      </c>
      <c r="AJ66" s="45">
        <f t="shared" si="103"/>
        <v>0</v>
      </c>
    </row>
    <row r="67" spans="3:36" x14ac:dyDescent="0.2">
      <c r="C67" s="2" t="s">
        <v>674</v>
      </c>
      <c r="D67" s="231">
        <f>SUM(J55:J65)-J67</f>
        <v>0</v>
      </c>
      <c r="F67" s="139"/>
      <c r="I67" s="146" t="s">
        <v>681</v>
      </c>
      <c r="J67" s="96">
        <f>SUM(J55:J66)</f>
        <v>2607</v>
      </c>
      <c r="K67" s="95" t="s">
        <v>72</v>
      </c>
      <c r="M67" s="45">
        <f t="shared" si="89"/>
        <v>0</v>
      </c>
      <c r="N67" s="58" t="str">
        <f t="shared" si="90"/>
        <v/>
      </c>
      <c r="O67" s="45">
        <f t="shared" si="91"/>
        <v>0</v>
      </c>
      <c r="P67" s="58" t="str">
        <f t="shared" ref="P67" si="105">IF(ROUND(M67*O$2,0)&lt;&gt;O67,"E","")</f>
        <v/>
      </c>
      <c r="R67" s="45">
        <f t="shared" si="92"/>
        <v>0</v>
      </c>
      <c r="S67" s="60" t="str">
        <f>IF(Q67&gt;0,IF(ROUND(J67*Q67,0)&lt;&gt;R67,"E",""),"")</f>
        <v/>
      </c>
      <c r="V67" s="45">
        <f t="shared" si="94"/>
        <v>0</v>
      </c>
      <c r="W67" s="60" t="str">
        <f t="shared" si="95"/>
        <v/>
      </c>
      <c r="Y67" s="45">
        <f t="shared" si="96"/>
        <v>0</v>
      </c>
      <c r="AA67" s="64" t="str">
        <f t="shared" si="97"/>
        <v/>
      </c>
      <c r="AB67" s="45">
        <f t="shared" si="98"/>
        <v>0</v>
      </c>
      <c r="AC67" s="45">
        <f t="shared" si="99"/>
        <v>0</v>
      </c>
      <c r="AD67" s="85">
        <f t="shared" si="100"/>
        <v>2607</v>
      </c>
      <c r="AE67" s="85">
        <f t="shared" si="101"/>
        <v>0</v>
      </c>
      <c r="AF67" s="48"/>
      <c r="AH67" s="45">
        <f t="shared" si="102"/>
        <v>0</v>
      </c>
      <c r="AJ67" s="45">
        <f t="shared" si="103"/>
        <v>0</v>
      </c>
    </row>
    <row r="68" spans="3:36" x14ac:dyDescent="0.2">
      <c r="C68" s="121"/>
      <c r="F68" s="139"/>
      <c r="I68" s="146" t="s">
        <v>351</v>
      </c>
      <c r="J68" s="96">
        <v>2610</v>
      </c>
      <c r="K68" s="95" t="s">
        <v>72</v>
      </c>
      <c r="M68" s="45">
        <f t="shared" si="12"/>
        <v>0</v>
      </c>
      <c r="N68" s="123" t="str">
        <f t="shared" si="0"/>
        <v/>
      </c>
      <c r="O68" s="45">
        <f t="shared" si="13"/>
        <v>0</v>
      </c>
      <c r="P68" s="123" t="str">
        <f t="shared" si="1"/>
        <v/>
      </c>
      <c r="R68" s="45">
        <f t="shared" si="14"/>
        <v>0</v>
      </c>
      <c r="S68" s="102" t="str">
        <f t="shared" si="87"/>
        <v/>
      </c>
      <c r="V68" s="45">
        <f t="shared" si="15"/>
        <v>0</v>
      </c>
      <c r="W68" s="60" t="str">
        <f t="shared" si="3"/>
        <v/>
      </c>
      <c r="Y68" s="45">
        <f t="shared" si="16"/>
        <v>0</v>
      </c>
      <c r="AA68" s="64" t="str">
        <f t="shared" si="4"/>
        <v/>
      </c>
      <c r="AB68" s="45">
        <f t="shared" si="5"/>
        <v>0</v>
      </c>
      <c r="AC68" s="45">
        <f t="shared" si="6"/>
        <v>0</v>
      </c>
      <c r="AD68" s="85">
        <f t="shared" si="7"/>
        <v>2610</v>
      </c>
      <c r="AE68" s="85">
        <f t="shared" si="8"/>
        <v>0</v>
      </c>
      <c r="AF68" s="48"/>
      <c r="AH68" s="45">
        <f t="shared" si="9"/>
        <v>0</v>
      </c>
      <c r="AJ68" s="45">
        <f t="shared" si="10"/>
        <v>0</v>
      </c>
    </row>
    <row r="69" spans="3:36" x14ac:dyDescent="0.2">
      <c r="J69" s="85">
        <f t="shared" si="11"/>
        <v>0</v>
      </c>
      <c r="M69" s="45">
        <f t="shared" si="12"/>
        <v>0</v>
      </c>
      <c r="N69" s="123" t="str">
        <f t="shared" si="0"/>
        <v/>
      </c>
      <c r="O69" s="45">
        <f t="shared" si="13"/>
        <v>0</v>
      </c>
      <c r="P69" s="123" t="str">
        <f t="shared" si="1"/>
        <v/>
      </c>
      <c r="R69" s="45">
        <f t="shared" si="14"/>
        <v>0</v>
      </c>
      <c r="S69" s="102" t="str">
        <f t="shared" si="87"/>
        <v/>
      </c>
      <c r="V69" s="45">
        <f t="shared" si="15"/>
        <v>0</v>
      </c>
      <c r="W69" s="60" t="str">
        <f t="shared" si="3"/>
        <v/>
      </c>
      <c r="Y69" s="45">
        <f t="shared" si="16"/>
        <v>0</v>
      </c>
      <c r="AA69" s="64" t="str">
        <f t="shared" si="4"/>
        <v/>
      </c>
      <c r="AB69" s="45">
        <f t="shared" si="5"/>
        <v>0</v>
      </c>
      <c r="AC69" s="45">
        <f t="shared" si="6"/>
        <v>0</v>
      </c>
      <c r="AD69" s="85">
        <f t="shared" si="7"/>
        <v>0</v>
      </c>
      <c r="AE69" s="85">
        <f t="shared" si="8"/>
        <v>0</v>
      </c>
      <c r="AF69" s="48"/>
      <c r="AH69" s="45">
        <f t="shared" si="9"/>
        <v>0</v>
      </c>
      <c r="AJ69" s="45">
        <f t="shared" si="10"/>
        <v>0</v>
      </c>
    </row>
    <row r="70" spans="3:36" x14ac:dyDescent="0.2">
      <c r="C70" s="121"/>
      <c r="D70" s="87"/>
      <c r="J70" s="85">
        <f t="shared" si="11"/>
        <v>0</v>
      </c>
      <c r="M70" s="45">
        <f t="shared" si="12"/>
        <v>0</v>
      </c>
      <c r="N70" s="123" t="str">
        <f t="shared" si="0"/>
        <v/>
      </c>
      <c r="O70" s="45">
        <f t="shared" si="13"/>
        <v>0</v>
      </c>
      <c r="P70" s="123" t="str">
        <f t="shared" si="1"/>
        <v/>
      </c>
      <c r="R70" s="45">
        <f t="shared" si="14"/>
        <v>0</v>
      </c>
      <c r="S70" s="102" t="str">
        <f t="shared" si="87"/>
        <v/>
      </c>
      <c r="V70" s="45">
        <f t="shared" si="15"/>
        <v>0</v>
      </c>
      <c r="W70" s="60" t="str">
        <f t="shared" si="3"/>
        <v/>
      </c>
      <c r="Y70" s="45">
        <f t="shared" si="16"/>
        <v>0</v>
      </c>
      <c r="AA70" s="64" t="str">
        <f t="shared" si="4"/>
        <v/>
      </c>
      <c r="AB70" s="45">
        <f t="shared" si="5"/>
        <v>0</v>
      </c>
      <c r="AC70" s="45">
        <f t="shared" si="6"/>
        <v>0</v>
      </c>
      <c r="AD70" s="85">
        <f t="shared" si="7"/>
        <v>0</v>
      </c>
      <c r="AE70" s="85">
        <f t="shared" si="8"/>
        <v>0</v>
      </c>
      <c r="AF70" s="48"/>
      <c r="AH70" s="45">
        <f t="shared" si="9"/>
        <v>0</v>
      </c>
      <c r="AJ70" s="45">
        <f t="shared" si="10"/>
        <v>0</v>
      </c>
    </row>
    <row r="71" spans="3:36" x14ac:dyDescent="0.2">
      <c r="D71" s="87"/>
      <c r="J71" s="85">
        <f t="shared" si="11"/>
        <v>0</v>
      </c>
      <c r="M71" s="45">
        <f t="shared" si="12"/>
        <v>0</v>
      </c>
      <c r="N71" s="124" t="str">
        <f t="shared" si="0"/>
        <v/>
      </c>
      <c r="O71" s="45">
        <f t="shared" si="13"/>
        <v>0</v>
      </c>
      <c r="P71" s="124" t="str">
        <f t="shared" si="1"/>
        <v/>
      </c>
      <c r="R71" s="45">
        <f t="shared" si="14"/>
        <v>0</v>
      </c>
      <c r="S71" s="87" t="str">
        <f t="shared" si="87"/>
        <v/>
      </c>
      <c r="V71" s="45">
        <f t="shared" si="15"/>
        <v>0</v>
      </c>
      <c r="W71" s="60" t="str">
        <f t="shared" si="3"/>
        <v/>
      </c>
      <c r="Y71" s="45">
        <f t="shared" si="16"/>
        <v>0</v>
      </c>
      <c r="AA71" s="64" t="str">
        <f t="shared" si="4"/>
        <v/>
      </c>
      <c r="AB71" s="45">
        <f t="shared" si="5"/>
        <v>0</v>
      </c>
      <c r="AC71" s="45">
        <f t="shared" si="6"/>
        <v>0</v>
      </c>
      <c r="AD71" s="85">
        <f t="shared" si="7"/>
        <v>0</v>
      </c>
      <c r="AE71" s="85">
        <f t="shared" si="8"/>
        <v>0</v>
      </c>
      <c r="AF71" s="48"/>
      <c r="AH71" s="45">
        <f t="shared" si="9"/>
        <v>0</v>
      </c>
      <c r="AJ71" s="45">
        <f t="shared" si="10"/>
        <v>0</v>
      </c>
    </row>
    <row r="72" spans="3:36" x14ac:dyDescent="0.2">
      <c r="C72" s="121"/>
      <c r="D72" s="87"/>
      <c r="J72" s="85">
        <f t="shared" si="11"/>
        <v>0</v>
      </c>
      <c r="M72" s="45">
        <f t="shared" si="12"/>
        <v>0</v>
      </c>
      <c r="N72" s="123" t="str">
        <f t="shared" si="0"/>
        <v/>
      </c>
      <c r="O72" s="45">
        <f t="shared" si="13"/>
        <v>0</v>
      </c>
      <c r="P72" s="123" t="str">
        <f t="shared" si="1"/>
        <v/>
      </c>
      <c r="R72" s="45">
        <f t="shared" si="14"/>
        <v>0</v>
      </c>
      <c r="S72" s="102" t="str">
        <f t="shared" si="87"/>
        <v/>
      </c>
      <c r="V72" s="45">
        <f t="shared" si="15"/>
        <v>0</v>
      </c>
      <c r="W72" s="60" t="str">
        <f t="shared" si="3"/>
        <v/>
      </c>
      <c r="Y72" s="45">
        <f t="shared" si="16"/>
        <v>0</v>
      </c>
      <c r="AA72" s="64" t="str">
        <f t="shared" si="4"/>
        <v/>
      </c>
      <c r="AB72" s="45">
        <f t="shared" si="5"/>
        <v>0</v>
      </c>
      <c r="AC72" s="45">
        <f t="shared" si="6"/>
        <v>0</v>
      </c>
      <c r="AD72" s="85">
        <f t="shared" si="7"/>
        <v>0</v>
      </c>
      <c r="AE72" s="85">
        <f t="shared" si="8"/>
        <v>0</v>
      </c>
      <c r="AF72" s="48"/>
      <c r="AH72" s="45">
        <f t="shared" si="9"/>
        <v>0</v>
      </c>
      <c r="AJ72" s="45">
        <f t="shared" si="10"/>
        <v>0</v>
      </c>
    </row>
    <row r="73" spans="3:36" x14ac:dyDescent="0.2">
      <c r="C73" s="121"/>
      <c r="D73" s="139"/>
      <c r="E73" s="139"/>
      <c r="F73" s="139"/>
      <c r="G73" s="139"/>
      <c r="H73" s="140"/>
      <c r="I73" s="139"/>
      <c r="J73" s="85">
        <f t="shared" si="11"/>
        <v>0</v>
      </c>
      <c r="M73" s="45">
        <f t="shared" si="12"/>
        <v>0</v>
      </c>
      <c r="N73" s="123" t="str">
        <f t="shared" si="0"/>
        <v/>
      </c>
      <c r="O73" s="45">
        <f t="shared" si="13"/>
        <v>0</v>
      </c>
      <c r="P73" s="123" t="str">
        <f t="shared" si="1"/>
        <v/>
      </c>
      <c r="R73" s="45">
        <f t="shared" si="14"/>
        <v>0</v>
      </c>
      <c r="S73" s="102" t="str">
        <f t="shared" si="87"/>
        <v/>
      </c>
      <c r="V73" s="45">
        <f t="shared" si="15"/>
        <v>0</v>
      </c>
      <c r="W73" s="60" t="str">
        <f t="shared" si="3"/>
        <v/>
      </c>
      <c r="Y73" s="45">
        <f t="shared" si="16"/>
        <v>0</v>
      </c>
      <c r="AA73" s="64" t="str">
        <f t="shared" si="4"/>
        <v/>
      </c>
      <c r="AB73" s="45">
        <f t="shared" si="5"/>
        <v>0</v>
      </c>
      <c r="AC73" s="45">
        <f t="shared" si="6"/>
        <v>0</v>
      </c>
      <c r="AD73" s="85">
        <f t="shared" si="7"/>
        <v>0</v>
      </c>
      <c r="AE73" s="85">
        <f t="shared" si="8"/>
        <v>0</v>
      </c>
      <c r="AF73" s="48"/>
      <c r="AH73" s="45">
        <f t="shared" si="9"/>
        <v>0</v>
      </c>
      <c r="AJ73" s="45">
        <f t="shared" si="10"/>
        <v>0</v>
      </c>
    </row>
    <row r="74" spans="3:36" x14ac:dyDescent="0.2">
      <c r="C74" s="121"/>
      <c r="D74" s="87"/>
      <c r="J74" s="85">
        <f t="shared" si="11"/>
        <v>0</v>
      </c>
      <c r="M74" s="45">
        <f t="shared" si="12"/>
        <v>0</v>
      </c>
      <c r="N74" s="123" t="str">
        <f t="shared" si="0"/>
        <v/>
      </c>
      <c r="O74" s="45">
        <f t="shared" si="13"/>
        <v>0</v>
      </c>
      <c r="P74" s="123" t="str">
        <f t="shared" si="1"/>
        <v/>
      </c>
      <c r="R74" s="45">
        <f t="shared" si="14"/>
        <v>0</v>
      </c>
      <c r="S74" s="102" t="str">
        <f t="shared" si="87"/>
        <v/>
      </c>
      <c r="V74" s="45">
        <f t="shared" si="15"/>
        <v>0</v>
      </c>
      <c r="W74" s="60" t="str">
        <f t="shared" si="3"/>
        <v/>
      </c>
      <c r="Y74" s="45">
        <f t="shared" si="16"/>
        <v>0</v>
      </c>
      <c r="AA74" s="64" t="str">
        <f t="shared" si="4"/>
        <v/>
      </c>
      <c r="AB74" s="45">
        <f t="shared" si="5"/>
        <v>0</v>
      </c>
      <c r="AC74" s="45">
        <f t="shared" si="6"/>
        <v>0</v>
      </c>
      <c r="AD74" s="85">
        <f t="shared" si="7"/>
        <v>0</v>
      </c>
      <c r="AE74" s="85">
        <f t="shared" si="8"/>
        <v>0</v>
      </c>
      <c r="AF74" s="48"/>
      <c r="AH74" s="45">
        <f t="shared" si="9"/>
        <v>0</v>
      </c>
      <c r="AJ74" s="45">
        <f t="shared" si="10"/>
        <v>0</v>
      </c>
    </row>
    <row r="75" spans="3:36" x14ac:dyDescent="0.2">
      <c r="C75" s="121"/>
      <c r="D75" s="87"/>
      <c r="J75" s="85">
        <f t="shared" si="11"/>
        <v>0</v>
      </c>
      <c r="M75" s="45">
        <f t="shared" si="12"/>
        <v>0</v>
      </c>
      <c r="N75" s="123" t="str">
        <f t="shared" si="0"/>
        <v/>
      </c>
      <c r="O75" s="45">
        <f t="shared" si="13"/>
        <v>0</v>
      </c>
      <c r="P75" s="123" t="str">
        <f t="shared" si="1"/>
        <v/>
      </c>
      <c r="R75" s="45">
        <f t="shared" si="14"/>
        <v>0</v>
      </c>
      <c r="S75" s="102" t="str">
        <f t="shared" si="87"/>
        <v/>
      </c>
      <c r="V75" s="45">
        <f t="shared" si="15"/>
        <v>0</v>
      </c>
      <c r="W75" s="60" t="str">
        <f t="shared" si="3"/>
        <v/>
      </c>
      <c r="Y75" s="45">
        <f t="shared" si="16"/>
        <v>0</v>
      </c>
      <c r="AA75" s="64" t="str">
        <f t="shared" si="4"/>
        <v/>
      </c>
      <c r="AB75" s="45">
        <f t="shared" si="5"/>
        <v>0</v>
      </c>
      <c r="AC75" s="45">
        <f t="shared" si="6"/>
        <v>0</v>
      </c>
      <c r="AD75" s="85">
        <f t="shared" si="7"/>
        <v>0</v>
      </c>
      <c r="AE75" s="85">
        <f t="shared" si="8"/>
        <v>0</v>
      </c>
      <c r="AF75" s="48"/>
      <c r="AH75" s="45">
        <f t="shared" si="9"/>
        <v>0</v>
      </c>
      <c r="AJ75" s="45">
        <f t="shared" si="10"/>
        <v>0</v>
      </c>
    </row>
    <row r="76" spans="3:36" x14ac:dyDescent="0.2">
      <c r="D76" s="87"/>
      <c r="J76" s="85">
        <f t="shared" si="11"/>
        <v>0</v>
      </c>
      <c r="M76" s="45">
        <f t="shared" si="12"/>
        <v>0</v>
      </c>
      <c r="N76" s="123" t="str">
        <f t="shared" si="0"/>
        <v/>
      </c>
      <c r="O76" s="45">
        <f t="shared" si="13"/>
        <v>0</v>
      </c>
      <c r="P76" s="123" t="str">
        <f t="shared" si="1"/>
        <v/>
      </c>
      <c r="R76" s="45">
        <f t="shared" si="14"/>
        <v>0</v>
      </c>
      <c r="S76" s="102" t="str">
        <f t="shared" si="87"/>
        <v/>
      </c>
      <c r="V76" s="45">
        <f t="shared" si="15"/>
        <v>0</v>
      </c>
      <c r="W76" s="60" t="str">
        <f t="shared" si="3"/>
        <v/>
      </c>
      <c r="Y76" s="45">
        <f t="shared" si="16"/>
        <v>0</v>
      </c>
      <c r="AA76" s="64" t="str">
        <f t="shared" si="4"/>
        <v/>
      </c>
      <c r="AB76" s="45">
        <f t="shared" si="5"/>
        <v>0</v>
      </c>
      <c r="AC76" s="45">
        <f t="shared" si="6"/>
        <v>0</v>
      </c>
      <c r="AD76" s="85">
        <f t="shared" si="7"/>
        <v>0</v>
      </c>
      <c r="AE76" s="85">
        <f t="shared" si="8"/>
        <v>0</v>
      </c>
      <c r="AF76" s="48"/>
      <c r="AH76" s="45">
        <f t="shared" si="9"/>
        <v>0</v>
      </c>
      <c r="AJ76" s="45">
        <f t="shared" si="10"/>
        <v>0</v>
      </c>
    </row>
    <row r="77" spans="3:36" x14ac:dyDescent="0.2">
      <c r="C77" s="121"/>
      <c r="F77" s="139"/>
      <c r="I77" s="139"/>
      <c r="J77" s="85">
        <f t="shared" si="11"/>
        <v>0</v>
      </c>
      <c r="M77" s="45">
        <f t="shared" si="12"/>
        <v>0</v>
      </c>
      <c r="N77" s="123" t="str">
        <f t="shared" si="0"/>
        <v/>
      </c>
      <c r="O77" s="45">
        <f t="shared" si="13"/>
        <v>0</v>
      </c>
      <c r="P77" s="123" t="str">
        <f>IF(ROUND(M77*O$2,0)&lt;&gt;O77,"E","")</f>
        <v/>
      </c>
      <c r="R77" s="45">
        <f t="shared" si="14"/>
        <v>0</v>
      </c>
      <c r="S77" s="102" t="str">
        <f t="shared" si="87"/>
        <v/>
      </c>
      <c r="V77" s="45">
        <f t="shared" si="15"/>
        <v>0</v>
      </c>
      <c r="W77" s="60" t="str">
        <f t="shared" si="3"/>
        <v/>
      </c>
      <c r="Y77" s="45">
        <f t="shared" si="16"/>
        <v>0</v>
      </c>
      <c r="AA77" s="64" t="str">
        <f t="shared" si="4"/>
        <v/>
      </c>
      <c r="AB77" s="45">
        <f t="shared" si="5"/>
        <v>0</v>
      </c>
      <c r="AC77" s="45">
        <f t="shared" si="6"/>
        <v>0</v>
      </c>
      <c r="AD77" s="85">
        <f t="shared" si="7"/>
        <v>0</v>
      </c>
      <c r="AE77" s="85">
        <f t="shared" si="8"/>
        <v>0</v>
      </c>
      <c r="AF77" s="48"/>
      <c r="AH77" s="45">
        <f t="shared" si="9"/>
        <v>0</v>
      </c>
      <c r="AJ77" s="45">
        <f t="shared" si="10"/>
        <v>0</v>
      </c>
    </row>
    <row r="78" spans="3:36" x14ac:dyDescent="0.2">
      <c r="C78" s="121"/>
      <c r="F78" s="139"/>
      <c r="I78" s="139"/>
      <c r="J78" s="85">
        <f t="shared" si="11"/>
        <v>0</v>
      </c>
      <c r="M78" s="45">
        <f t="shared" si="12"/>
        <v>0</v>
      </c>
      <c r="N78" s="123" t="str">
        <f t="shared" si="0"/>
        <v/>
      </c>
      <c r="O78" s="45">
        <f t="shared" si="13"/>
        <v>0</v>
      </c>
      <c r="P78" s="123" t="str">
        <f t="shared" si="1"/>
        <v/>
      </c>
      <c r="R78" s="45">
        <f t="shared" si="14"/>
        <v>0</v>
      </c>
      <c r="S78" s="102" t="str">
        <f t="shared" si="87"/>
        <v/>
      </c>
      <c r="V78" s="45">
        <f t="shared" si="15"/>
        <v>0</v>
      </c>
      <c r="W78" s="60" t="str">
        <f t="shared" si="3"/>
        <v/>
      </c>
      <c r="Y78" s="45">
        <f t="shared" si="16"/>
        <v>0</v>
      </c>
      <c r="AA78" s="64" t="str">
        <f t="shared" si="4"/>
        <v/>
      </c>
      <c r="AB78" s="45">
        <f t="shared" si="5"/>
        <v>0</v>
      </c>
      <c r="AC78" s="45">
        <f t="shared" si="6"/>
        <v>0</v>
      </c>
      <c r="AD78" s="85">
        <f t="shared" si="7"/>
        <v>0</v>
      </c>
      <c r="AE78" s="85">
        <f t="shared" si="8"/>
        <v>0</v>
      </c>
      <c r="AF78" s="48"/>
      <c r="AH78" s="45">
        <f t="shared" si="9"/>
        <v>0</v>
      </c>
      <c r="AJ78" s="45">
        <f t="shared" si="10"/>
        <v>0</v>
      </c>
    </row>
    <row r="79" spans="3:36" x14ac:dyDescent="0.2">
      <c r="F79" s="139"/>
      <c r="I79" s="139"/>
      <c r="J79" s="85">
        <f t="shared" si="11"/>
        <v>0</v>
      </c>
      <c r="M79" s="45">
        <f t="shared" si="12"/>
        <v>0</v>
      </c>
      <c r="N79" s="123" t="str">
        <f t="shared" si="0"/>
        <v/>
      </c>
      <c r="O79" s="45">
        <f t="shared" si="13"/>
        <v>0</v>
      </c>
      <c r="P79" s="123" t="str">
        <f t="shared" si="1"/>
        <v/>
      </c>
      <c r="R79" s="45">
        <f t="shared" si="14"/>
        <v>0</v>
      </c>
      <c r="S79" s="102" t="str">
        <f t="shared" si="87"/>
        <v/>
      </c>
      <c r="V79" s="45">
        <f t="shared" si="15"/>
        <v>0</v>
      </c>
      <c r="W79" s="60" t="str">
        <f t="shared" si="3"/>
        <v/>
      </c>
      <c r="Y79" s="45">
        <f t="shared" si="16"/>
        <v>0</v>
      </c>
      <c r="AA79" s="64" t="str">
        <f t="shared" si="4"/>
        <v/>
      </c>
      <c r="AB79" s="45">
        <f t="shared" si="5"/>
        <v>0</v>
      </c>
      <c r="AC79" s="45">
        <f t="shared" si="6"/>
        <v>0</v>
      </c>
      <c r="AD79" s="85">
        <f t="shared" si="7"/>
        <v>0</v>
      </c>
      <c r="AE79" s="85">
        <f t="shared" si="8"/>
        <v>0</v>
      </c>
      <c r="AF79" s="48"/>
      <c r="AH79" s="45">
        <f t="shared" si="9"/>
        <v>0</v>
      </c>
      <c r="AJ79" s="45">
        <f t="shared" si="10"/>
        <v>0</v>
      </c>
    </row>
    <row r="80" spans="3:36" x14ac:dyDescent="0.2">
      <c r="F80" s="139"/>
      <c r="I80" s="139"/>
      <c r="J80" s="85">
        <f t="shared" si="11"/>
        <v>0</v>
      </c>
      <c r="M80" s="45">
        <f t="shared" si="12"/>
        <v>0</v>
      </c>
      <c r="N80" s="123" t="str">
        <f t="shared" si="0"/>
        <v/>
      </c>
      <c r="O80" s="45">
        <f t="shared" si="13"/>
        <v>0</v>
      </c>
      <c r="P80" s="123" t="str">
        <f t="shared" si="1"/>
        <v/>
      </c>
      <c r="R80" s="45">
        <f t="shared" si="14"/>
        <v>0</v>
      </c>
      <c r="S80" s="102" t="str">
        <f t="shared" si="87"/>
        <v/>
      </c>
      <c r="V80" s="45">
        <f t="shared" si="15"/>
        <v>0</v>
      </c>
      <c r="W80" s="60" t="str">
        <f t="shared" si="3"/>
        <v/>
      </c>
      <c r="Y80" s="45">
        <f t="shared" si="16"/>
        <v>0</v>
      </c>
      <c r="AA80" s="64" t="str">
        <f t="shared" si="4"/>
        <v/>
      </c>
      <c r="AB80" s="45">
        <f t="shared" si="5"/>
        <v>0</v>
      </c>
      <c r="AC80" s="45">
        <f t="shared" si="6"/>
        <v>0</v>
      </c>
      <c r="AD80" s="85">
        <f t="shared" si="7"/>
        <v>0</v>
      </c>
      <c r="AE80" s="85">
        <f t="shared" si="8"/>
        <v>0</v>
      </c>
      <c r="AF80" s="48"/>
      <c r="AH80" s="45">
        <f t="shared" si="9"/>
        <v>0</v>
      </c>
      <c r="AJ80" s="45">
        <f t="shared" si="10"/>
        <v>0</v>
      </c>
    </row>
    <row r="81" spans="1:36" x14ac:dyDescent="0.2">
      <c r="F81" s="139"/>
      <c r="I81" s="139"/>
      <c r="J81" s="85">
        <f t="shared" si="11"/>
        <v>0</v>
      </c>
      <c r="M81" s="45">
        <f t="shared" si="12"/>
        <v>0</v>
      </c>
      <c r="N81" s="123" t="str">
        <f t="shared" si="0"/>
        <v/>
      </c>
      <c r="O81" s="45">
        <f t="shared" si="13"/>
        <v>0</v>
      </c>
      <c r="P81" s="123" t="str">
        <f t="shared" si="1"/>
        <v/>
      </c>
      <c r="R81" s="45">
        <f t="shared" si="14"/>
        <v>0</v>
      </c>
      <c r="S81" s="102" t="str">
        <f t="shared" si="87"/>
        <v/>
      </c>
      <c r="V81" s="45">
        <f t="shared" si="15"/>
        <v>0</v>
      </c>
      <c r="W81" s="60" t="str">
        <f t="shared" si="3"/>
        <v/>
      </c>
      <c r="Y81" s="45">
        <f t="shared" si="16"/>
        <v>0</v>
      </c>
      <c r="AA81" s="64" t="str">
        <f t="shared" si="4"/>
        <v/>
      </c>
      <c r="AB81" s="45">
        <f t="shared" si="5"/>
        <v>0</v>
      </c>
      <c r="AC81" s="45">
        <f t="shared" si="6"/>
        <v>0</v>
      </c>
      <c r="AD81" s="85">
        <f t="shared" si="7"/>
        <v>0</v>
      </c>
      <c r="AE81" s="85">
        <f t="shared" si="8"/>
        <v>0</v>
      </c>
      <c r="AF81" s="48"/>
      <c r="AH81" s="45">
        <f t="shared" si="9"/>
        <v>0</v>
      </c>
      <c r="AJ81" s="45">
        <f t="shared" si="10"/>
        <v>0</v>
      </c>
    </row>
    <row r="82" spans="1:36" x14ac:dyDescent="0.2">
      <c r="F82" s="139"/>
      <c r="I82" s="139"/>
      <c r="J82" s="85">
        <f t="shared" si="11"/>
        <v>0</v>
      </c>
      <c r="M82" s="45">
        <f t="shared" si="12"/>
        <v>0</v>
      </c>
      <c r="N82" s="123" t="str">
        <f t="shared" si="0"/>
        <v/>
      </c>
      <c r="O82" s="45">
        <f t="shared" si="13"/>
        <v>0</v>
      </c>
      <c r="P82" s="123" t="str">
        <f t="shared" si="1"/>
        <v/>
      </c>
      <c r="R82" s="45">
        <f t="shared" si="14"/>
        <v>0</v>
      </c>
      <c r="S82" s="102" t="str">
        <f t="shared" si="87"/>
        <v/>
      </c>
      <c r="V82" s="45">
        <f t="shared" si="15"/>
        <v>0</v>
      </c>
      <c r="W82" s="60" t="str">
        <f t="shared" si="3"/>
        <v/>
      </c>
      <c r="Y82" s="45">
        <f t="shared" si="16"/>
        <v>0</v>
      </c>
      <c r="AA82" s="64" t="str">
        <f t="shared" si="4"/>
        <v/>
      </c>
      <c r="AB82" s="45">
        <f t="shared" si="5"/>
        <v>0</v>
      </c>
      <c r="AC82" s="45">
        <f t="shared" si="6"/>
        <v>0</v>
      </c>
      <c r="AD82" s="85">
        <f t="shared" si="7"/>
        <v>0</v>
      </c>
      <c r="AE82" s="85">
        <f t="shared" si="8"/>
        <v>0</v>
      </c>
      <c r="AF82" s="48"/>
      <c r="AH82" s="45">
        <f t="shared" si="9"/>
        <v>0</v>
      </c>
      <c r="AJ82" s="45">
        <f t="shared" si="10"/>
        <v>0</v>
      </c>
    </row>
    <row r="83" spans="1:36" x14ac:dyDescent="0.2">
      <c r="F83" s="139"/>
      <c r="I83" s="139"/>
      <c r="J83" s="85">
        <f t="shared" si="11"/>
        <v>0</v>
      </c>
      <c r="M83" s="45">
        <f t="shared" si="12"/>
        <v>0</v>
      </c>
      <c r="N83" s="123" t="str">
        <f t="shared" si="0"/>
        <v/>
      </c>
      <c r="O83" s="45">
        <f t="shared" si="13"/>
        <v>0</v>
      </c>
      <c r="P83" s="123" t="str">
        <f t="shared" si="1"/>
        <v/>
      </c>
      <c r="R83" s="45">
        <f t="shared" si="14"/>
        <v>0</v>
      </c>
      <c r="S83" s="102" t="str">
        <f t="shared" si="87"/>
        <v/>
      </c>
      <c r="V83" s="45">
        <f t="shared" si="15"/>
        <v>0</v>
      </c>
      <c r="W83" s="60" t="str">
        <f t="shared" si="3"/>
        <v/>
      </c>
      <c r="Y83" s="45">
        <f t="shared" si="16"/>
        <v>0</v>
      </c>
      <c r="AA83" s="64" t="str">
        <f t="shared" si="4"/>
        <v/>
      </c>
      <c r="AB83" s="45">
        <f t="shared" si="5"/>
        <v>0</v>
      </c>
      <c r="AC83" s="45">
        <f t="shared" si="6"/>
        <v>0</v>
      </c>
      <c r="AD83" s="85">
        <f t="shared" si="7"/>
        <v>0</v>
      </c>
      <c r="AE83" s="85">
        <f t="shared" si="8"/>
        <v>0</v>
      </c>
      <c r="AF83" s="48"/>
      <c r="AH83" s="45">
        <f t="shared" si="9"/>
        <v>0</v>
      </c>
      <c r="AJ83" s="45">
        <f t="shared" si="10"/>
        <v>0</v>
      </c>
    </row>
    <row r="84" spans="1:36" x14ac:dyDescent="0.2">
      <c r="F84" s="139"/>
      <c r="I84" s="139"/>
      <c r="J84" s="85">
        <f t="shared" si="11"/>
        <v>0</v>
      </c>
      <c r="M84" s="45">
        <f t="shared" si="12"/>
        <v>0</v>
      </c>
      <c r="N84" s="123" t="str">
        <f t="shared" si="0"/>
        <v/>
      </c>
      <c r="O84" s="45">
        <f t="shared" si="13"/>
        <v>0</v>
      </c>
      <c r="P84" s="123" t="str">
        <f t="shared" si="1"/>
        <v/>
      </c>
      <c r="R84" s="45">
        <f t="shared" si="14"/>
        <v>0</v>
      </c>
      <c r="S84" s="102" t="str">
        <f t="shared" si="87"/>
        <v/>
      </c>
      <c r="V84" s="45">
        <f t="shared" si="15"/>
        <v>0</v>
      </c>
      <c r="W84" s="60" t="str">
        <f t="shared" si="3"/>
        <v/>
      </c>
      <c r="Y84" s="45">
        <f t="shared" si="16"/>
        <v>0</v>
      </c>
      <c r="AA84" s="64" t="str">
        <f t="shared" si="4"/>
        <v/>
      </c>
      <c r="AB84" s="45">
        <f t="shared" si="5"/>
        <v>0</v>
      </c>
      <c r="AC84" s="45">
        <f t="shared" si="6"/>
        <v>0</v>
      </c>
      <c r="AD84" s="85">
        <f t="shared" si="7"/>
        <v>0</v>
      </c>
      <c r="AE84" s="85">
        <f t="shared" si="8"/>
        <v>0</v>
      </c>
      <c r="AF84" s="48"/>
      <c r="AH84" s="45">
        <f t="shared" si="9"/>
        <v>0</v>
      </c>
      <c r="AJ84" s="45">
        <f t="shared" si="10"/>
        <v>0</v>
      </c>
    </row>
    <row r="85" spans="1:36" ht="13.5" thickBot="1" x14ac:dyDescent="0.25">
      <c r="A85" s="108"/>
      <c r="B85" s="108"/>
      <c r="C85" s="82"/>
      <c r="D85" s="109"/>
      <c r="E85" s="109"/>
      <c r="F85" s="109"/>
      <c r="G85" s="109"/>
      <c r="H85" s="138"/>
      <c r="I85" s="109"/>
      <c r="J85" s="125"/>
      <c r="K85" s="126"/>
      <c r="L85" s="127"/>
      <c r="M85" s="117"/>
      <c r="N85" s="59"/>
      <c r="O85" s="117"/>
      <c r="P85" s="59"/>
      <c r="Q85" s="115"/>
      <c r="R85" s="117"/>
      <c r="S85" s="61"/>
      <c r="T85" s="117"/>
      <c r="U85" s="128"/>
      <c r="V85" s="117"/>
      <c r="W85" s="61"/>
      <c r="X85" s="109"/>
      <c r="Y85" s="117"/>
      <c r="Z85" s="113"/>
      <c r="AA85" s="65"/>
      <c r="AB85" s="117"/>
      <c r="AC85" s="117"/>
      <c r="AD85" s="125"/>
      <c r="AE85" s="125"/>
      <c r="AF85" s="129"/>
      <c r="AG85" s="116"/>
      <c r="AH85" s="117"/>
      <c r="AI85" s="116"/>
      <c r="AJ85" s="117"/>
    </row>
    <row r="86" spans="1:36" ht="13.5" thickTop="1" x14ac:dyDescent="0.2">
      <c r="D86" s="87"/>
    </row>
    <row r="87" spans="1:36" x14ac:dyDescent="0.2">
      <c r="C87" s="67" t="s">
        <v>1</v>
      </c>
      <c r="D87" s="87"/>
      <c r="M87" s="45">
        <f>SUM(M3:M85)</f>
        <v>0</v>
      </c>
      <c r="N87" s="60"/>
      <c r="O87" s="45">
        <f>SUM(O3:O85)</f>
        <v>0</v>
      </c>
      <c r="P87" s="60"/>
      <c r="R87" s="45">
        <f>SUM(R3:R85)</f>
        <v>0</v>
      </c>
      <c r="T87" s="45">
        <f>SUM(T3:T85)</f>
        <v>0</v>
      </c>
      <c r="U87" s="105"/>
      <c r="V87" s="45">
        <f>SUM(V3:V85)</f>
        <v>0</v>
      </c>
      <c r="Y87" s="45">
        <f>SUM(Y3:Y85)</f>
        <v>0</v>
      </c>
      <c r="AH87" s="47">
        <f>SUM(AH3:AH85)</f>
        <v>0</v>
      </c>
      <c r="AJ87" s="47">
        <f>SUM(AJ3:AJ85)</f>
        <v>0</v>
      </c>
    </row>
    <row r="88" spans="1:36" x14ac:dyDescent="0.2">
      <c r="D88" s="87"/>
      <c r="M88" s="84"/>
      <c r="O88" s="39"/>
    </row>
    <row r="89" spans="1:36" x14ac:dyDescent="0.2">
      <c r="D89" s="139"/>
      <c r="E89" s="139"/>
      <c r="F89" s="139"/>
      <c r="G89" s="139"/>
      <c r="H89" s="140"/>
      <c r="I89" s="139"/>
      <c r="L89" s="43"/>
      <c r="M89" s="84"/>
      <c r="O89" s="39"/>
      <c r="X89" s="87"/>
      <c r="AH89" s="130"/>
      <c r="AI89" s="40" t="s">
        <v>36</v>
      </c>
      <c r="AJ89" s="49">
        <f>AJ87*AH89</f>
        <v>0</v>
      </c>
    </row>
    <row r="90" spans="1:36" x14ac:dyDescent="0.2">
      <c r="L90" s="43"/>
      <c r="M90" s="45"/>
      <c r="R90" s="45" t="s">
        <v>2</v>
      </c>
      <c r="T90" s="48" t="str">
        <f>IF((Y87&lt;&gt;SUM(O87+R87+T87+V87)),"ERROR","OK")</f>
        <v>OK</v>
      </c>
    </row>
    <row r="91" spans="1:36" x14ac:dyDescent="0.2">
      <c r="A91" s="69"/>
      <c r="O91" s="48"/>
      <c r="AJ91" s="45">
        <f>SUM(AJ87:AJ89)</f>
        <v>0</v>
      </c>
    </row>
    <row r="92" spans="1:36" s="87" customFormat="1" x14ac:dyDescent="0.2">
      <c r="A92" s="55"/>
      <c r="B92" s="55"/>
      <c r="C92" s="67"/>
      <c r="D92" s="86"/>
      <c r="E92" s="86"/>
      <c r="F92" s="86"/>
      <c r="G92" s="86"/>
      <c r="H92" s="136"/>
      <c r="I92" s="86"/>
      <c r="J92" s="85"/>
      <c r="K92" s="56"/>
      <c r="L92" s="43" t="s">
        <v>17</v>
      </c>
      <c r="M92" s="84">
        <f>SUM(M87)</f>
        <v>0</v>
      </c>
      <c r="N92" s="58"/>
      <c r="O92" s="51"/>
      <c r="P92" s="58"/>
      <c r="Q92" s="92"/>
      <c r="R92" s="45"/>
      <c r="S92" s="60"/>
      <c r="T92" s="45"/>
      <c r="U92" s="53"/>
      <c r="V92" s="45"/>
      <c r="W92" s="60"/>
      <c r="X92" s="86"/>
      <c r="Y92" s="45"/>
      <c r="AA92" s="62"/>
      <c r="AB92" s="105"/>
      <c r="AC92" s="105"/>
      <c r="AD92" s="67"/>
      <c r="AE92" s="92"/>
      <c r="AF92" s="67"/>
      <c r="AG92" s="90"/>
      <c r="AH92" s="45"/>
      <c r="AI92" s="90"/>
      <c r="AJ92" s="45"/>
    </row>
    <row r="93" spans="1:36" s="87" customFormat="1" x14ac:dyDescent="0.2">
      <c r="A93" s="55"/>
      <c r="B93" s="55"/>
      <c r="C93" s="67"/>
      <c r="D93" s="86"/>
      <c r="E93" s="86"/>
      <c r="F93" s="86"/>
      <c r="G93" s="86"/>
      <c r="H93" s="136"/>
      <c r="I93" s="86"/>
      <c r="J93" s="85"/>
      <c r="K93" s="56"/>
      <c r="L93" s="43" t="s">
        <v>18</v>
      </c>
      <c r="M93" s="49">
        <v>0</v>
      </c>
      <c r="N93" s="58"/>
      <c r="O93" s="45"/>
      <c r="P93" s="58"/>
      <c r="Q93" s="92"/>
      <c r="R93" s="45"/>
      <c r="S93" s="60"/>
      <c r="T93" s="45"/>
      <c r="U93" s="53"/>
      <c r="V93" s="45" t="s">
        <v>33</v>
      </c>
      <c r="W93" s="60"/>
      <c r="X93" s="86"/>
      <c r="Y93" s="49"/>
      <c r="AA93" s="62"/>
      <c r="AB93" s="105"/>
      <c r="AC93" s="105"/>
      <c r="AD93" s="67"/>
      <c r="AE93" s="92"/>
      <c r="AF93" s="67"/>
      <c r="AG93" s="90"/>
      <c r="AH93" s="45"/>
      <c r="AI93" s="90"/>
      <c r="AJ93" s="45"/>
    </row>
    <row r="95" spans="1:36" s="87" customFormat="1" x14ac:dyDescent="0.2">
      <c r="A95" s="55"/>
      <c r="B95" s="55"/>
      <c r="C95" s="48"/>
      <c r="D95" s="86"/>
      <c r="E95" s="86"/>
      <c r="F95" s="86"/>
      <c r="G95" s="86"/>
      <c r="H95" s="136"/>
      <c r="I95" s="86"/>
      <c r="J95" s="45"/>
      <c r="K95" s="56"/>
      <c r="L95" s="43" t="s">
        <v>19</v>
      </c>
      <c r="M95" s="50" t="str">
        <f>IF(M93&gt;0,M92/M93,"")</f>
        <v/>
      </c>
      <c r="N95" s="58"/>
      <c r="O95" s="45"/>
      <c r="P95" s="58"/>
      <c r="Q95" s="92"/>
      <c r="R95" s="45"/>
      <c r="S95" s="60"/>
      <c r="T95" s="45"/>
      <c r="U95" s="53"/>
      <c r="V95" s="45" t="s">
        <v>16</v>
      </c>
      <c r="W95" s="60"/>
      <c r="X95" s="86"/>
      <c r="Y95" s="45">
        <f>SUM(Y87:Y93)</f>
        <v>0</v>
      </c>
      <c r="AA95" s="62"/>
      <c r="AB95" s="105"/>
      <c r="AC95" s="105"/>
      <c r="AD95" s="67"/>
      <c r="AE95" s="92"/>
      <c r="AF95" s="67"/>
      <c r="AG95" s="90"/>
      <c r="AH95" s="45"/>
      <c r="AI95" s="90"/>
      <c r="AJ95" s="45"/>
    </row>
    <row r="97" spans="1:36" s="87" customFormat="1" x14ac:dyDescent="0.2">
      <c r="A97" s="55"/>
      <c r="B97" s="55"/>
      <c r="C97" s="48"/>
      <c r="D97" s="86"/>
      <c r="E97" s="86"/>
      <c r="F97" s="86"/>
      <c r="G97" s="86"/>
      <c r="H97" s="136"/>
      <c r="I97" s="86"/>
      <c r="J97" s="131"/>
      <c r="K97" s="56"/>
      <c r="L97" s="46"/>
      <c r="M97" s="47"/>
      <c r="N97" s="58"/>
      <c r="O97" s="45"/>
      <c r="P97" s="58"/>
      <c r="Q97" s="92"/>
      <c r="R97" s="45"/>
      <c r="S97" s="60"/>
      <c r="T97" s="45"/>
      <c r="U97" s="53"/>
      <c r="V97" s="45" t="s">
        <v>85</v>
      </c>
      <c r="W97" s="60"/>
      <c r="X97" s="104">
        <v>3.95E-2</v>
      </c>
      <c r="Y97" s="45">
        <f>ROUND(Y95*X97,0)</f>
        <v>0</v>
      </c>
      <c r="AA97" s="62"/>
      <c r="AB97" s="105"/>
      <c r="AC97" s="105"/>
      <c r="AD97" s="67"/>
      <c r="AE97" s="92"/>
      <c r="AF97" s="67"/>
      <c r="AG97" s="90"/>
      <c r="AH97" s="45"/>
      <c r="AI97" s="90"/>
      <c r="AJ97" s="45"/>
    </row>
    <row r="98" spans="1:36" s="87" customFormat="1" x14ac:dyDescent="0.2">
      <c r="A98" s="55"/>
      <c r="B98" s="55"/>
      <c r="C98" s="67"/>
      <c r="D98" s="86"/>
      <c r="E98" s="86"/>
      <c r="F98" s="86"/>
      <c r="G98" s="86"/>
      <c r="H98" s="136"/>
      <c r="I98" s="86"/>
      <c r="J98" s="85"/>
      <c r="K98" s="56"/>
      <c r="L98" s="46"/>
      <c r="M98" s="47"/>
      <c r="N98" s="58"/>
      <c r="O98" s="45"/>
      <c r="P98" s="58"/>
      <c r="Q98" s="92"/>
      <c r="R98" s="45"/>
      <c r="S98" s="60"/>
      <c r="T98" s="45"/>
      <c r="U98" s="53"/>
      <c r="V98" s="67"/>
      <c r="W98" s="60"/>
      <c r="X98" s="86"/>
      <c r="Y98" s="45"/>
      <c r="AA98" s="62"/>
      <c r="AB98" s="105"/>
      <c r="AC98" s="105"/>
      <c r="AD98" s="67"/>
      <c r="AE98" s="92"/>
      <c r="AF98" s="67"/>
      <c r="AG98" s="90"/>
      <c r="AH98" s="45"/>
      <c r="AI98" s="90"/>
      <c r="AJ98" s="45"/>
    </row>
    <row r="99" spans="1:36" s="87" customFormat="1" x14ac:dyDescent="0.2">
      <c r="A99" s="55"/>
      <c r="B99" s="55"/>
      <c r="C99" s="48"/>
      <c r="D99" s="86"/>
      <c r="E99" s="86"/>
      <c r="F99" s="86"/>
      <c r="G99" s="86"/>
      <c r="H99" s="136"/>
      <c r="I99" s="86"/>
      <c r="J99" s="132"/>
      <c r="K99" s="56"/>
      <c r="L99" s="43" t="s">
        <v>81</v>
      </c>
      <c r="M99" s="133" t="e">
        <f>Y105/M93</f>
        <v>#DIV/0!</v>
      </c>
      <c r="N99" s="58"/>
      <c r="O99" s="45"/>
      <c r="P99" s="58"/>
      <c r="Q99" s="92"/>
      <c r="R99" s="45"/>
      <c r="S99" s="60"/>
      <c r="T99" s="45"/>
      <c r="U99" s="53"/>
      <c r="V99" s="45" t="s">
        <v>34</v>
      </c>
      <c r="W99" s="60"/>
      <c r="X99" s="86"/>
      <c r="Y99" s="45"/>
      <c r="AA99" s="62"/>
      <c r="AB99" s="105"/>
      <c r="AC99" s="105"/>
      <c r="AD99" s="67"/>
      <c r="AE99" s="92"/>
      <c r="AF99" s="67"/>
      <c r="AG99" s="90"/>
      <c r="AH99" s="45"/>
      <c r="AI99" s="90"/>
      <c r="AJ99" s="45"/>
    </row>
    <row r="100" spans="1:36" s="87" customFormat="1" x14ac:dyDescent="0.2">
      <c r="A100" s="55"/>
      <c r="B100" s="55"/>
      <c r="C100" s="67"/>
      <c r="D100" s="86"/>
      <c r="E100" s="86"/>
      <c r="F100" s="86"/>
      <c r="G100" s="86"/>
      <c r="H100" s="136"/>
      <c r="I100" s="86"/>
      <c r="J100" s="85"/>
      <c r="K100" s="56"/>
      <c r="L100" s="46"/>
      <c r="M100" s="47"/>
      <c r="N100" s="58"/>
      <c r="O100" s="45"/>
      <c r="P100" s="58"/>
      <c r="Q100" s="92"/>
      <c r="R100" s="45"/>
      <c r="S100" s="60"/>
      <c r="T100" s="45"/>
      <c r="U100" s="53"/>
      <c r="V100" s="67"/>
      <c r="W100" s="60"/>
      <c r="X100" s="86"/>
      <c r="Y100" s="45"/>
      <c r="AA100" s="62"/>
      <c r="AB100" s="105"/>
      <c r="AC100" s="105"/>
      <c r="AD100" s="67"/>
      <c r="AE100" s="92"/>
      <c r="AF100" s="67"/>
      <c r="AG100" s="90"/>
      <c r="AH100" s="45"/>
      <c r="AI100" s="90"/>
      <c r="AJ100" s="45"/>
    </row>
    <row r="101" spans="1:36" s="87" customFormat="1" x14ac:dyDescent="0.2">
      <c r="A101" s="55"/>
      <c r="B101" s="55"/>
      <c r="C101" s="67"/>
      <c r="D101" s="86"/>
      <c r="E101" s="86"/>
      <c r="F101" s="86"/>
      <c r="G101" s="86"/>
      <c r="H101" s="136"/>
      <c r="I101" s="86"/>
      <c r="J101" s="85"/>
      <c r="K101" s="56"/>
      <c r="L101" s="46"/>
      <c r="M101" s="47"/>
      <c r="N101" s="58"/>
      <c r="O101" s="45"/>
      <c r="P101" s="58"/>
      <c r="Q101" s="92"/>
      <c r="R101" s="45"/>
      <c r="S101" s="60"/>
      <c r="T101" s="45"/>
      <c r="U101" s="53"/>
      <c r="V101" s="48" t="s">
        <v>151</v>
      </c>
      <c r="W101" s="60"/>
      <c r="X101" s="104"/>
      <c r="Y101" s="45">
        <f>ROUND((Y95+Y97)*X101,0)</f>
        <v>0</v>
      </c>
      <c r="AA101" s="62"/>
      <c r="AB101" s="105"/>
      <c r="AC101" s="105"/>
      <c r="AD101" s="67"/>
      <c r="AE101" s="92"/>
      <c r="AF101" s="67"/>
      <c r="AG101" s="90"/>
      <c r="AH101" s="45"/>
      <c r="AI101" s="90"/>
      <c r="AJ101" s="45"/>
    </row>
    <row r="102" spans="1:36" s="87" customFormat="1" x14ac:dyDescent="0.2">
      <c r="A102" s="55"/>
      <c r="B102" s="55"/>
      <c r="C102" s="67"/>
      <c r="D102" s="86"/>
      <c r="E102" s="86"/>
      <c r="F102" s="86"/>
      <c r="G102" s="86"/>
      <c r="H102" s="136"/>
      <c r="I102" s="86"/>
      <c r="J102" s="85"/>
      <c r="K102" s="56"/>
      <c r="L102" s="46"/>
      <c r="M102" s="47"/>
      <c r="N102" s="58"/>
      <c r="O102" s="45"/>
      <c r="P102" s="58"/>
      <c r="Q102" s="92"/>
      <c r="R102" s="45"/>
      <c r="S102" s="60"/>
      <c r="T102" s="45"/>
      <c r="U102" s="53"/>
      <c r="V102" s="48"/>
      <c r="W102" s="60"/>
      <c r="X102" s="86"/>
      <c r="Y102" s="45"/>
      <c r="AA102" s="62"/>
      <c r="AB102" s="105"/>
      <c r="AC102" s="105"/>
      <c r="AD102" s="67"/>
      <c r="AE102" s="92"/>
      <c r="AF102" s="67"/>
      <c r="AG102" s="90"/>
      <c r="AH102" s="45"/>
      <c r="AI102" s="90"/>
      <c r="AJ102" s="45"/>
    </row>
    <row r="103" spans="1:36" s="87" customFormat="1" x14ac:dyDescent="0.2">
      <c r="A103" s="55"/>
      <c r="B103" s="55"/>
      <c r="C103" s="67"/>
      <c r="D103" s="86"/>
      <c r="E103" s="86"/>
      <c r="F103" s="86"/>
      <c r="G103" s="86"/>
      <c r="H103" s="136"/>
      <c r="I103" s="86"/>
      <c r="J103" s="85"/>
      <c r="K103" s="56"/>
      <c r="L103" s="46"/>
      <c r="M103" s="47"/>
      <c r="N103" s="58"/>
      <c r="O103" s="45"/>
      <c r="P103" s="58"/>
      <c r="Q103" s="92"/>
      <c r="R103" s="45"/>
      <c r="S103" s="60"/>
      <c r="T103" s="45"/>
      <c r="U103" s="53"/>
      <c r="V103" s="45" t="s">
        <v>90</v>
      </c>
      <c r="W103" s="60"/>
      <c r="X103" s="86"/>
      <c r="Y103" s="49"/>
      <c r="AA103" s="62"/>
      <c r="AB103" s="105"/>
      <c r="AC103" s="105"/>
      <c r="AD103" s="67"/>
      <c r="AE103" s="92"/>
      <c r="AF103" s="67"/>
      <c r="AG103" s="90"/>
      <c r="AH103" s="45"/>
      <c r="AI103" s="90"/>
      <c r="AJ103" s="45"/>
    </row>
    <row r="104" spans="1:36" s="87" customFormat="1" x14ac:dyDescent="0.2">
      <c r="A104" s="55"/>
      <c r="B104" s="55"/>
      <c r="C104" s="67"/>
      <c r="D104" s="86"/>
      <c r="E104" s="86"/>
      <c r="F104" s="86"/>
      <c r="G104" s="86"/>
      <c r="H104" s="136"/>
      <c r="I104" s="86"/>
      <c r="J104" s="85"/>
      <c r="K104" s="56"/>
      <c r="L104" s="46"/>
      <c r="M104" s="47"/>
      <c r="N104" s="58"/>
      <c r="O104" s="45"/>
      <c r="P104" s="58"/>
      <c r="Q104" s="92"/>
      <c r="R104" s="45"/>
      <c r="S104" s="60"/>
      <c r="T104" s="45"/>
      <c r="U104" s="53"/>
      <c r="V104" s="67"/>
      <c r="W104" s="60"/>
      <c r="X104" s="86"/>
      <c r="Y104" s="45"/>
      <c r="AA104" s="62"/>
      <c r="AB104" s="105"/>
      <c r="AC104" s="105"/>
      <c r="AD104" s="67"/>
      <c r="AE104" s="92"/>
      <c r="AF104" s="67"/>
      <c r="AG104" s="90"/>
      <c r="AH104" s="45"/>
      <c r="AI104" s="90"/>
      <c r="AJ104" s="45"/>
    </row>
    <row r="105" spans="1:36" s="87" customFormat="1" x14ac:dyDescent="0.2">
      <c r="A105" s="55"/>
      <c r="B105" s="55"/>
      <c r="C105" s="67"/>
      <c r="D105" s="86"/>
      <c r="E105" s="86"/>
      <c r="F105" s="86"/>
      <c r="G105" s="86"/>
      <c r="H105" s="136"/>
      <c r="I105" s="86"/>
      <c r="J105" s="85"/>
      <c r="K105" s="56"/>
      <c r="L105" s="46"/>
      <c r="M105" s="47"/>
      <c r="N105" s="58"/>
      <c r="O105" s="45"/>
      <c r="P105" s="58"/>
      <c r="Q105" s="92"/>
      <c r="R105" s="45"/>
      <c r="S105" s="60"/>
      <c r="T105" s="45"/>
      <c r="U105" s="53"/>
      <c r="V105" s="45" t="s">
        <v>35</v>
      </c>
      <c r="W105" s="60"/>
      <c r="X105" s="86"/>
      <c r="Y105" s="49">
        <f>Y95+Y97+Y99+Y101+Y103</f>
        <v>0</v>
      </c>
      <c r="AA105" s="62"/>
      <c r="AB105" s="105"/>
      <c r="AC105" s="105"/>
      <c r="AD105" s="67"/>
      <c r="AE105" s="92"/>
      <c r="AF105" s="67"/>
      <c r="AG105" s="90"/>
      <c r="AH105" s="45"/>
      <c r="AI105" s="90"/>
      <c r="AJ105" s="45"/>
    </row>
    <row r="106" spans="1:36" s="87" customFormat="1" x14ac:dyDescent="0.2">
      <c r="A106" s="55"/>
      <c r="B106" s="55"/>
      <c r="C106" s="67"/>
      <c r="D106" s="86"/>
      <c r="E106" s="86"/>
      <c r="F106" s="86"/>
      <c r="G106" s="86"/>
      <c r="H106" s="136"/>
      <c r="I106" s="86"/>
      <c r="J106" s="85"/>
      <c r="K106" s="56"/>
      <c r="L106" s="46"/>
      <c r="M106" s="47"/>
      <c r="N106" s="58"/>
      <c r="O106" s="45"/>
      <c r="P106" s="58"/>
      <c r="Q106" s="92"/>
      <c r="R106" s="45"/>
      <c r="S106" s="60"/>
      <c r="T106" s="45"/>
      <c r="U106" s="53"/>
      <c r="V106" s="67"/>
      <c r="W106" s="60"/>
      <c r="X106" s="86"/>
      <c r="Y106" s="45"/>
      <c r="AA106" s="62"/>
      <c r="AB106" s="105"/>
      <c r="AC106" s="105"/>
      <c r="AD106" s="67"/>
      <c r="AE106" s="92"/>
      <c r="AF106" s="67"/>
      <c r="AG106" s="90"/>
      <c r="AH106" s="45"/>
      <c r="AI106" s="90"/>
      <c r="AJ106" s="45"/>
    </row>
    <row r="107" spans="1:36" s="87" customFormat="1" x14ac:dyDescent="0.2">
      <c r="A107" s="55"/>
      <c r="B107" s="55"/>
      <c r="C107" s="67"/>
      <c r="D107" s="86"/>
      <c r="E107" s="86"/>
      <c r="F107" s="86"/>
      <c r="G107" s="86"/>
      <c r="H107" s="136"/>
      <c r="I107" s="86"/>
      <c r="J107" s="85"/>
      <c r="K107" s="56"/>
      <c r="L107" s="46"/>
      <c r="M107" s="47"/>
      <c r="N107" s="58"/>
      <c r="O107" s="45"/>
      <c r="P107" s="58"/>
      <c r="Q107" s="92"/>
      <c r="R107" s="45"/>
      <c r="S107" s="60"/>
      <c r="T107" s="45"/>
      <c r="U107" s="53"/>
      <c r="V107" s="48"/>
      <c r="W107" s="60"/>
      <c r="X107" s="86"/>
      <c r="Y107" s="45"/>
      <c r="AA107" s="62"/>
      <c r="AB107" s="105"/>
      <c r="AC107" s="105"/>
      <c r="AD107" s="67"/>
      <c r="AE107" s="92"/>
      <c r="AF107" s="67"/>
      <c r="AG107" s="90"/>
      <c r="AH107" s="45"/>
      <c r="AI107" s="90"/>
      <c r="AJ107" s="45"/>
    </row>
    <row r="108" spans="1:36" s="60" customFormat="1" x14ac:dyDescent="0.2">
      <c r="A108" s="55"/>
      <c r="B108" s="55"/>
      <c r="C108" s="67"/>
      <c r="D108" s="86"/>
      <c r="E108" s="86"/>
      <c r="F108" s="86"/>
      <c r="G108" s="86"/>
      <c r="H108" s="136"/>
      <c r="I108" s="86"/>
      <c r="J108" s="85"/>
      <c r="K108" s="56"/>
      <c r="L108" s="46"/>
      <c r="M108" s="47"/>
      <c r="N108" s="58"/>
      <c r="O108" s="45"/>
      <c r="P108" s="58"/>
      <c r="Q108" s="92"/>
      <c r="R108" s="45"/>
      <c r="T108" s="45"/>
      <c r="U108" s="53"/>
      <c r="V108" s="67"/>
      <c r="X108" s="86"/>
      <c r="Y108" s="45"/>
      <c r="Z108" s="87"/>
      <c r="AA108" s="62"/>
      <c r="AB108" s="105"/>
      <c r="AC108" s="105"/>
      <c r="AD108" s="67"/>
      <c r="AE108" s="92"/>
      <c r="AF108" s="67"/>
      <c r="AG108" s="90"/>
      <c r="AH108" s="45"/>
      <c r="AI108" s="90"/>
      <c r="AJ108" s="45"/>
    </row>
    <row r="113" spans="1:36" s="60" customFormat="1" x14ac:dyDescent="0.2">
      <c r="A113" s="55"/>
      <c r="B113" s="55"/>
      <c r="C113" s="2" t="s">
        <v>42</v>
      </c>
      <c r="D113" s="86"/>
      <c r="E113" s="86"/>
      <c r="F113" s="86"/>
      <c r="G113" s="86"/>
      <c r="H113" s="136"/>
      <c r="I113" s="86"/>
      <c r="J113" s="134"/>
      <c r="K113" s="56"/>
      <c r="L113" s="46"/>
      <c r="M113" s="47"/>
      <c r="N113" s="58"/>
      <c r="O113" s="45"/>
      <c r="P113" s="58"/>
      <c r="Q113" s="92"/>
      <c r="R113" s="45"/>
      <c r="T113" s="45"/>
      <c r="U113" s="53"/>
      <c r="V113" s="45"/>
      <c r="X113" s="86"/>
      <c r="Y113" s="45"/>
      <c r="Z113" s="87"/>
      <c r="AA113" s="62"/>
      <c r="AB113" s="105"/>
      <c r="AC113" s="105"/>
      <c r="AD113" s="67"/>
      <c r="AE113" s="92"/>
      <c r="AF113" s="67"/>
      <c r="AG113" s="90"/>
      <c r="AH113" s="45"/>
      <c r="AI113" s="90"/>
      <c r="AJ113" s="45"/>
    </row>
    <row r="114" spans="1:36" s="60" customFormat="1" x14ac:dyDescent="0.2">
      <c r="A114" s="55"/>
      <c r="B114" s="55"/>
      <c r="C114" s="2" t="s">
        <v>27</v>
      </c>
      <c r="D114" s="86"/>
      <c r="E114" s="86"/>
      <c r="F114" s="86"/>
      <c r="G114" s="86"/>
      <c r="H114" s="136"/>
      <c r="I114" s="86"/>
      <c r="J114" s="135"/>
      <c r="K114" s="56"/>
      <c r="L114" s="46"/>
      <c r="M114" s="47"/>
      <c r="N114" s="58"/>
      <c r="O114" s="45"/>
      <c r="P114" s="58"/>
      <c r="Q114" s="92"/>
      <c r="R114" s="45"/>
      <c r="T114" s="45"/>
      <c r="U114" s="53"/>
      <c r="V114" s="45"/>
      <c r="X114" s="86"/>
      <c r="Y114" s="45"/>
      <c r="Z114" s="87"/>
      <c r="AA114" s="62"/>
      <c r="AB114" s="105"/>
      <c r="AC114" s="105"/>
      <c r="AD114" s="67"/>
      <c r="AE114" s="92"/>
      <c r="AF114" s="67"/>
      <c r="AG114" s="90"/>
      <c r="AH114" s="45"/>
      <c r="AI114" s="90"/>
      <c r="AJ114" s="45"/>
    </row>
    <row r="115" spans="1:36" s="60" customFormat="1" x14ac:dyDescent="0.2">
      <c r="A115" s="55"/>
      <c r="B115" s="55"/>
      <c r="C115" s="2" t="s">
        <v>28</v>
      </c>
      <c r="D115" s="86"/>
      <c r="E115" s="86"/>
      <c r="F115" s="86"/>
      <c r="G115" s="86"/>
      <c r="H115" s="136"/>
      <c r="I115" s="86"/>
      <c r="J115" s="134">
        <f>SUM(J113:J114)</f>
        <v>0</v>
      </c>
      <c r="K115" s="56"/>
      <c r="L115" s="46"/>
      <c r="M115" s="47"/>
      <c r="N115" s="58"/>
      <c r="O115" s="45"/>
      <c r="P115" s="58"/>
      <c r="Q115" s="92"/>
      <c r="R115" s="45"/>
      <c r="T115" s="45"/>
      <c r="U115" s="53"/>
      <c r="V115" s="45"/>
      <c r="X115" s="86"/>
      <c r="Y115" s="45"/>
      <c r="Z115" s="87"/>
      <c r="AA115" s="62"/>
      <c r="AB115" s="105"/>
      <c r="AC115" s="105"/>
      <c r="AD115" s="67"/>
      <c r="AE115" s="92"/>
      <c r="AF115" s="67"/>
      <c r="AG115" s="90"/>
      <c r="AH115" s="45"/>
      <c r="AI115" s="90"/>
      <c r="AJ115" s="45"/>
    </row>
    <row r="116" spans="1:36" s="60" customFormat="1" x14ac:dyDescent="0.2">
      <c r="A116" s="55"/>
      <c r="B116" s="55"/>
      <c r="C116" s="67"/>
      <c r="D116" s="86"/>
      <c r="E116" s="86"/>
      <c r="F116" s="86"/>
      <c r="G116" s="86"/>
      <c r="H116" s="136"/>
      <c r="I116" s="86"/>
      <c r="J116" s="45"/>
      <c r="K116" s="56"/>
      <c r="L116" s="46"/>
      <c r="M116" s="47"/>
      <c r="N116" s="58"/>
      <c r="O116" s="45"/>
      <c r="P116" s="58"/>
      <c r="Q116" s="92"/>
      <c r="R116" s="45"/>
      <c r="T116" s="45"/>
      <c r="U116" s="53"/>
      <c r="V116" s="45"/>
      <c r="X116" s="86"/>
      <c r="Y116" s="45"/>
      <c r="Z116" s="87"/>
      <c r="AA116" s="62"/>
      <c r="AB116" s="105"/>
      <c r="AC116" s="105"/>
      <c r="AD116" s="67"/>
      <c r="AE116" s="92"/>
      <c r="AF116" s="67"/>
      <c r="AG116" s="90"/>
      <c r="AH116" s="45"/>
      <c r="AI116" s="90"/>
      <c r="AJ116" s="45"/>
    </row>
    <row r="117" spans="1:36" s="60" customFormat="1" x14ac:dyDescent="0.2">
      <c r="A117" s="55"/>
      <c r="B117" s="55"/>
      <c r="C117" s="67"/>
      <c r="D117" s="86"/>
      <c r="E117" s="86"/>
      <c r="F117" s="86"/>
      <c r="G117" s="86"/>
      <c r="H117" s="136"/>
      <c r="I117" s="86"/>
      <c r="J117" s="45"/>
      <c r="K117" s="56"/>
      <c r="L117" s="46"/>
      <c r="M117" s="47"/>
      <c r="N117" s="58"/>
      <c r="O117" s="45"/>
      <c r="P117" s="58"/>
      <c r="Q117" s="92"/>
      <c r="R117" s="45"/>
      <c r="T117" s="45"/>
      <c r="U117" s="53"/>
      <c r="V117" s="45"/>
      <c r="X117" s="86"/>
      <c r="Y117" s="45"/>
      <c r="Z117" s="87"/>
      <c r="AA117" s="62"/>
      <c r="AB117" s="105"/>
      <c r="AC117" s="105"/>
      <c r="AD117" s="67"/>
      <c r="AE117" s="92"/>
      <c r="AF117" s="67"/>
      <c r="AG117" s="90"/>
      <c r="AH117" s="45"/>
      <c r="AI117" s="90"/>
      <c r="AJ117" s="45"/>
    </row>
    <row r="118" spans="1:36" s="60" customFormat="1" x14ac:dyDescent="0.2">
      <c r="A118" s="55"/>
      <c r="B118" s="55"/>
      <c r="C118" s="2" t="s">
        <v>24</v>
      </c>
      <c r="D118" s="86"/>
      <c r="E118" s="86"/>
      <c r="F118" s="86"/>
      <c r="G118" s="86"/>
      <c r="H118" s="136"/>
      <c r="I118" s="86"/>
      <c r="J118" s="134"/>
      <c r="K118" s="56"/>
      <c r="L118" s="46"/>
      <c r="M118" s="47"/>
      <c r="N118" s="58"/>
      <c r="O118" s="45"/>
      <c r="P118" s="58"/>
      <c r="Q118" s="92"/>
      <c r="R118" s="45"/>
      <c r="T118" s="45"/>
      <c r="U118" s="53"/>
      <c r="V118" s="45"/>
      <c r="X118" s="86"/>
      <c r="Y118" s="45"/>
      <c r="Z118" s="87"/>
      <c r="AA118" s="62"/>
      <c r="AB118" s="105"/>
      <c r="AC118" s="105"/>
      <c r="AD118" s="67"/>
      <c r="AE118" s="92"/>
      <c r="AF118" s="67"/>
      <c r="AG118" s="90"/>
      <c r="AH118" s="45"/>
      <c r="AI118" s="90"/>
      <c r="AJ118" s="45"/>
    </row>
    <row r="119" spans="1:36" s="60" customFormat="1" x14ac:dyDescent="0.2">
      <c r="A119" s="55"/>
      <c r="B119" s="55"/>
      <c r="C119" s="2" t="s">
        <v>43</v>
      </c>
      <c r="D119" s="86"/>
      <c r="E119" s="86"/>
      <c r="F119" s="86"/>
      <c r="G119" s="86"/>
      <c r="H119" s="136"/>
      <c r="I119" s="86"/>
      <c r="J119" s="134"/>
      <c r="K119" s="56"/>
      <c r="L119" s="46"/>
      <c r="M119" s="47"/>
      <c r="N119" s="58"/>
      <c r="O119" s="45"/>
      <c r="P119" s="58"/>
      <c r="Q119" s="92"/>
      <c r="R119" s="45"/>
      <c r="T119" s="45"/>
      <c r="U119" s="53"/>
      <c r="V119" s="45"/>
      <c r="X119" s="86"/>
      <c r="Y119" s="45"/>
      <c r="Z119" s="87"/>
      <c r="AA119" s="62"/>
      <c r="AB119" s="105"/>
      <c r="AC119" s="105"/>
      <c r="AD119" s="67"/>
      <c r="AE119" s="92"/>
      <c r="AF119" s="67"/>
      <c r="AG119" s="90"/>
      <c r="AH119" s="45"/>
      <c r="AI119" s="90"/>
      <c r="AJ119" s="45"/>
    </row>
    <row r="120" spans="1:36" s="60" customFormat="1" x14ac:dyDescent="0.2">
      <c r="A120" s="55"/>
      <c r="B120" s="55"/>
      <c r="C120" s="2" t="s">
        <v>29</v>
      </c>
      <c r="D120" s="86"/>
      <c r="E120" s="86"/>
      <c r="F120" s="86"/>
      <c r="G120" s="86"/>
      <c r="H120" s="136"/>
      <c r="I120" s="86"/>
      <c r="J120" s="135">
        <f>J115</f>
        <v>0</v>
      </c>
      <c r="K120" s="56"/>
      <c r="L120" s="46"/>
      <c r="M120" s="47"/>
      <c r="N120" s="58"/>
      <c r="O120" s="45"/>
      <c r="P120" s="58"/>
      <c r="Q120" s="92"/>
      <c r="R120" s="45"/>
      <c r="T120" s="45"/>
      <c r="U120" s="53"/>
      <c r="V120" s="45"/>
      <c r="X120" s="86"/>
      <c r="Y120" s="45"/>
      <c r="Z120" s="87"/>
      <c r="AA120" s="62"/>
      <c r="AB120" s="105"/>
      <c r="AC120" s="105"/>
      <c r="AD120" s="67"/>
      <c r="AE120" s="92"/>
      <c r="AF120" s="67"/>
      <c r="AG120" s="90"/>
      <c r="AH120" s="45"/>
      <c r="AI120" s="90"/>
      <c r="AJ120" s="45"/>
    </row>
    <row r="121" spans="1:36" s="60" customFormat="1" x14ac:dyDescent="0.2">
      <c r="A121" s="55"/>
      <c r="B121" s="55"/>
      <c r="C121" s="2" t="s">
        <v>30</v>
      </c>
      <c r="D121" s="86"/>
      <c r="E121" s="86"/>
      <c r="F121" s="86"/>
      <c r="G121" s="86"/>
      <c r="H121" s="136"/>
      <c r="I121" s="86"/>
      <c r="J121" s="134">
        <f>J118-J119-J120</f>
        <v>0</v>
      </c>
      <c r="K121" s="56"/>
      <c r="L121" s="46"/>
      <c r="M121" s="47"/>
      <c r="N121" s="58"/>
      <c r="O121" s="45"/>
      <c r="P121" s="58"/>
      <c r="Q121" s="92"/>
      <c r="R121" s="45"/>
      <c r="T121" s="45"/>
      <c r="U121" s="53"/>
      <c r="V121" s="45"/>
      <c r="X121" s="86"/>
      <c r="Y121" s="45"/>
      <c r="Z121" s="87"/>
      <c r="AA121" s="62"/>
      <c r="AB121" s="105"/>
      <c r="AC121" s="105"/>
      <c r="AD121" s="67"/>
      <c r="AE121" s="92"/>
      <c r="AF121" s="67"/>
      <c r="AG121" s="90"/>
      <c r="AH121" s="45"/>
      <c r="AI121" s="90"/>
      <c r="AJ121" s="45"/>
    </row>
  </sheetData>
  <printOptions gridLines="1"/>
  <pageMargins left="0.23" right="0.17" top="0.75" bottom="0.5" header="0.32" footer="0.25"/>
  <pageSetup paperSize="17" scale="73" fitToHeight="0" orientation="landscape" r:id="rId1"/>
  <headerFooter alignWithMargins="0">
    <oddHeader>&amp;L&amp;G
NAME:&amp;C
ESTIMATE NO.&amp;R
REV NO.___ 
ESTIMATE DATE:</oddHeader>
    <oddFooter>&amp;L
&amp;Z&amp;F&amp;C&amp;P of &amp;N &amp;R
Revised: 5/24/18
Reviewed: 9/10/20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tabColor theme="3" tint="0.79998168889431442"/>
    <pageSetUpPr fitToPage="1"/>
  </sheetPr>
  <dimension ref="A1:AD99"/>
  <sheetViews>
    <sheetView tabSelected="1" zoomScaleNormal="100" workbookViewId="0">
      <pane ySplit="3" topLeftCell="A25" activePane="bottomLeft" state="frozen"/>
      <selection activeCell="P24" sqref="P24"/>
      <selection pane="bottomLeft" activeCell="E42" sqref="E42"/>
    </sheetView>
  </sheetViews>
  <sheetFormatPr defaultColWidth="9.140625" defaultRowHeight="12.75" outlineLevelRow="2" x14ac:dyDescent="0.2"/>
  <cols>
    <col min="1" max="1" width="11.85546875" style="7" customWidth="1"/>
    <col min="2" max="2" width="10.28515625" style="7" customWidth="1"/>
    <col min="3" max="3" width="43.5703125" style="9" customWidth="1"/>
    <col min="4" max="4" width="14.140625" style="10" customWidth="1"/>
    <col min="5" max="5" width="6.85546875" style="11" customWidth="1"/>
    <col min="6" max="6" width="16.42578125" style="12" customWidth="1"/>
    <col min="7" max="7" width="16.42578125" style="13" customWidth="1"/>
    <col min="8" max="8" width="2.28515625" style="58" customWidth="1"/>
    <col min="9" max="9" width="16.42578125" style="5" customWidth="1"/>
    <col min="10" max="10" width="2.28515625" style="58" customWidth="1"/>
    <col min="11" max="11" width="16.42578125" style="14" customWidth="1"/>
    <col min="12" max="12" width="16.42578125" style="5" customWidth="1"/>
    <col min="13" max="13" width="2.28515625" style="60" customWidth="1"/>
    <col min="14" max="14" width="16.42578125" style="5" customWidth="1"/>
    <col min="15" max="15" width="16.42578125" style="14" customWidth="1"/>
    <col min="16" max="16" width="16.42578125" style="5" customWidth="1"/>
    <col min="17" max="17" width="2.28515625" style="60" customWidth="1"/>
    <col min="18" max="18" width="7.42578125" style="8" customWidth="1"/>
    <col min="19" max="19" width="16.42578125" style="5" customWidth="1"/>
    <col min="20" max="20" width="6.85546875" style="6" customWidth="1"/>
    <col min="21" max="21" width="2.28515625" style="62" customWidth="1"/>
    <col min="22" max="22" width="16.28515625" style="15" hidden="1" customWidth="1"/>
    <col min="23" max="23" width="14.5703125" style="15" hidden="1" customWidth="1"/>
    <col min="24" max="24" width="14.5703125" style="9" hidden="1" customWidth="1"/>
    <col min="25" max="25" width="12.5703125" style="16" hidden="1" customWidth="1"/>
    <col min="26" max="26" width="14.5703125" style="9" hidden="1" customWidth="1"/>
    <col min="27" max="27" width="14.42578125" style="19" hidden="1" customWidth="1"/>
    <col min="28" max="28" width="14.42578125" style="5" hidden="1" customWidth="1"/>
    <col min="29" max="29" width="16" style="19" hidden="1" customWidth="1"/>
    <col min="30" max="30" width="14.42578125" style="5" hidden="1" customWidth="1"/>
    <col min="31" max="16384" width="9.140625" style="9"/>
  </cols>
  <sheetData>
    <row r="1" spans="1:30" x14ac:dyDescent="0.2">
      <c r="S1" s="6" t="s">
        <v>31</v>
      </c>
      <c r="T1" s="6" t="s">
        <v>38</v>
      </c>
    </row>
    <row r="2" spans="1:30" x14ac:dyDescent="0.2">
      <c r="F2" s="17"/>
      <c r="I2" s="18">
        <v>75</v>
      </c>
      <c r="K2" s="19"/>
      <c r="O2" s="19"/>
      <c r="R2" s="8" t="s">
        <v>41</v>
      </c>
      <c r="S2" s="20">
        <f>$D99</f>
        <v>0</v>
      </c>
      <c r="T2" s="6" t="s">
        <v>39</v>
      </c>
      <c r="V2" s="20">
        <f>$D93</f>
        <v>0</v>
      </c>
    </row>
    <row r="3" spans="1:30" ht="13.5" thickBot="1" x14ac:dyDescent="0.25">
      <c r="A3" s="21" t="s">
        <v>3</v>
      </c>
      <c r="B3" s="108" t="s">
        <v>20</v>
      </c>
      <c r="C3" s="109" t="s">
        <v>4</v>
      </c>
      <c r="D3" s="23" t="s">
        <v>5</v>
      </c>
      <c r="E3" s="22" t="s">
        <v>0</v>
      </c>
      <c r="F3" s="24" t="s">
        <v>6</v>
      </c>
      <c r="G3" s="25" t="s">
        <v>7</v>
      </c>
      <c r="H3" s="59"/>
      <c r="I3" s="26" t="s">
        <v>21</v>
      </c>
      <c r="J3" s="59"/>
      <c r="K3" s="27" t="s">
        <v>8</v>
      </c>
      <c r="L3" s="26" t="s">
        <v>9</v>
      </c>
      <c r="M3" s="61"/>
      <c r="N3" s="26" t="s">
        <v>10</v>
      </c>
      <c r="O3" s="68" t="s">
        <v>73</v>
      </c>
      <c r="P3" s="26" t="s">
        <v>11</v>
      </c>
      <c r="Q3" s="61"/>
      <c r="R3" s="28" t="s">
        <v>37</v>
      </c>
      <c r="S3" s="26" t="s">
        <v>23</v>
      </c>
      <c r="T3" s="26" t="s">
        <v>40</v>
      </c>
      <c r="U3" s="63"/>
      <c r="V3" s="26" t="s">
        <v>22</v>
      </c>
      <c r="W3" s="30" t="s">
        <v>24</v>
      </c>
      <c r="X3" s="29" t="s">
        <v>25</v>
      </c>
      <c r="Y3" s="31" t="s">
        <v>26</v>
      </c>
      <c r="Z3" s="82" t="s">
        <v>83</v>
      </c>
      <c r="AA3" s="32" t="s">
        <v>12</v>
      </c>
      <c r="AB3" s="33" t="s">
        <v>13</v>
      </c>
      <c r="AC3" s="32" t="s">
        <v>14</v>
      </c>
      <c r="AD3" s="33" t="s">
        <v>15</v>
      </c>
    </row>
    <row r="4" spans="1:30" ht="13.5" thickTop="1" x14ac:dyDescent="0.2">
      <c r="A4" s="237"/>
      <c r="B4" s="237"/>
      <c r="C4" s="238"/>
      <c r="D4" s="239"/>
      <c r="E4" s="238"/>
      <c r="F4" s="240"/>
      <c r="G4" s="241"/>
      <c r="H4" s="242"/>
      <c r="I4" s="243"/>
      <c r="J4" s="242"/>
      <c r="K4" s="244"/>
      <c r="L4" s="243"/>
      <c r="M4" s="245"/>
      <c r="N4" s="243"/>
      <c r="O4" s="255"/>
      <c r="P4" s="243"/>
      <c r="Q4" s="245"/>
      <c r="R4" s="247"/>
      <c r="S4" s="243"/>
      <c r="T4" s="243"/>
      <c r="U4" s="248"/>
      <c r="V4" s="243"/>
      <c r="W4" s="249"/>
      <c r="X4" s="250"/>
      <c r="Y4" s="251"/>
      <c r="Z4" s="252"/>
      <c r="AA4" s="253"/>
      <c r="AB4" s="254"/>
      <c r="AC4" s="253"/>
      <c r="AD4" s="254"/>
    </row>
    <row r="5" spans="1:30" x14ac:dyDescent="0.2">
      <c r="B5" s="199" t="s">
        <v>509</v>
      </c>
      <c r="C5" s="152" t="s">
        <v>510</v>
      </c>
      <c r="D5" s="10">
        <v>1075</v>
      </c>
      <c r="E5" s="56" t="s">
        <v>532</v>
      </c>
      <c r="G5" s="45" t="s">
        <v>121</v>
      </c>
      <c r="H5" s="58" t="str">
        <f t="shared" ref="H5:H22" si="0">IF(F5&gt;0,IF(ROUND(D5*F5,0)&lt;&gt;G5,"E",""),"")</f>
        <v/>
      </c>
      <c r="I5" s="45" t="s">
        <v>121</v>
      </c>
      <c r="J5" s="58" t="str">
        <f t="shared" ref="J5:J64" si="1">IF(ROUND(G5*I$2,0)&lt;&gt;I5,"E","")</f>
        <v/>
      </c>
      <c r="K5" s="16"/>
      <c r="L5" s="45" t="s">
        <v>121</v>
      </c>
      <c r="M5" s="60" t="str">
        <f t="shared" ref="M5:M22" si="2">IF(K5&gt;0,IF(ROUND(D5*K5,0)&lt;&gt;L5,"E",""),"")</f>
        <v/>
      </c>
      <c r="O5" s="16"/>
      <c r="P5" s="5">
        <f>469625-52000-72750</f>
        <v>344875</v>
      </c>
      <c r="Q5" s="60" t="str">
        <f t="shared" ref="Q5:Q22" si="3">IF(O5&gt;0,IF(ROUND(D5*O5,0)&lt;&gt;P5,"E",""),"")</f>
        <v/>
      </c>
      <c r="S5" s="5">
        <f>ROUND(SUM(I5+L5+N5+P5,0),2)</f>
        <v>344875</v>
      </c>
      <c r="U5" s="64" t="str">
        <f t="shared" ref="U5:U22" si="4">IF(ROUND(I5+L5+N5+P5,2)&lt;&gt;S5,"E","")</f>
        <v/>
      </c>
      <c r="V5" s="5">
        <f t="shared" ref="V5:V22" si="5">IF($S$2&gt;0,((S5/$S$2)*$V$2),0)</f>
        <v>0</v>
      </c>
      <c r="W5" s="5">
        <f t="shared" ref="W5:W22" si="6">S5+V5</f>
        <v>344875</v>
      </c>
      <c r="X5" s="1"/>
      <c r="Y5" s="10">
        <f t="shared" ref="Y5:Y22" si="7">IF(X5&gt;0,W5/X5,0)</f>
        <v>0</v>
      </c>
      <c r="Z5" s="1"/>
      <c r="AB5" s="5">
        <f t="shared" ref="AB5:AB22" si="8">ROUND(D5*AA5,0)</f>
        <v>0</v>
      </c>
      <c r="AD5" s="5">
        <f t="shared" ref="AD5:AD22" si="9">ROUND(AB5*AC5*0.01,0)</f>
        <v>0</v>
      </c>
    </row>
    <row r="6" spans="1:30" s="103" customFormat="1" outlineLevel="1" x14ac:dyDescent="0.2">
      <c r="A6" s="94" t="s">
        <v>706</v>
      </c>
      <c r="B6" s="94"/>
      <c r="C6" s="103" t="s">
        <v>707</v>
      </c>
      <c r="D6" s="96"/>
      <c r="E6" s="95"/>
      <c r="F6" s="97"/>
      <c r="G6" s="100"/>
      <c r="H6" s="58"/>
      <c r="I6" s="100"/>
      <c r="J6" s="58"/>
      <c r="K6" s="99"/>
      <c r="L6" s="100"/>
      <c r="M6" s="60"/>
      <c r="N6" s="100"/>
      <c r="O6" s="225"/>
      <c r="P6" s="100"/>
      <c r="Q6" s="60"/>
      <c r="R6" s="101"/>
      <c r="S6" s="100">
        <f>SUBTOTAL(9,S5:S5)</f>
        <v>344875</v>
      </c>
      <c r="T6" s="102"/>
      <c r="U6" s="64"/>
    </row>
    <row r="7" spans="1:30" x14ac:dyDescent="0.2">
      <c r="B7" s="55" t="s">
        <v>472</v>
      </c>
      <c r="C7" s="67" t="s">
        <v>473</v>
      </c>
      <c r="D7" s="10">
        <v>3000</v>
      </c>
      <c r="E7" s="56" t="s">
        <v>72</v>
      </c>
      <c r="G7" s="45" t="s">
        <v>121</v>
      </c>
      <c r="H7" s="58" t="str">
        <f t="shared" si="0"/>
        <v/>
      </c>
      <c r="I7" s="45" t="s">
        <v>121</v>
      </c>
      <c r="J7" s="58" t="str">
        <f t="shared" si="1"/>
        <v/>
      </c>
      <c r="L7" s="45" t="s">
        <v>121</v>
      </c>
      <c r="M7" s="60" t="str">
        <f t="shared" si="2"/>
        <v/>
      </c>
      <c r="O7" s="16">
        <v>13</v>
      </c>
      <c r="P7" s="5">
        <f t="shared" ref="P7:P12" si="10">ROUND(D7*O7,0)</f>
        <v>39000</v>
      </c>
      <c r="Q7" s="60" t="str">
        <f t="shared" si="3"/>
        <v/>
      </c>
      <c r="S7" s="5">
        <f t="shared" ref="S7:S22" si="11">ROUND(SUM(I7+L7+N7+P7,0),2)</f>
        <v>39000</v>
      </c>
      <c r="U7" s="64" t="str">
        <f t="shared" si="4"/>
        <v/>
      </c>
      <c r="V7" s="5">
        <f t="shared" si="5"/>
        <v>0</v>
      </c>
      <c r="W7" s="5">
        <f t="shared" si="6"/>
        <v>39000</v>
      </c>
      <c r="X7" s="1"/>
      <c r="Y7" s="10">
        <f t="shared" si="7"/>
        <v>0</v>
      </c>
      <c r="Z7" s="1"/>
      <c r="AB7" s="5">
        <f t="shared" si="8"/>
        <v>0</v>
      </c>
      <c r="AD7" s="5">
        <f t="shared" si="9"/>
        <v>0</v>
      </c>
    </row>
    <row r="8" spans="1:30" x14ac:dyDescent="0.2">
      <c r="B8" s="55" t="s">
        <v>382</v>
      </c>
      <c r="C8" s="67" t="s">
        <v>705</v>
      </c>
      <c r="D8" s="10">
        <v>5500</v>
      </c>
      <c r="E8" s="56" t="s">
        <v>72</v>
      </c>
      <c r="G8" s="45" t="s">
        <v>121</v>
      </c>
      <c r="H8" s="58" t="str">
        <f t="shared" ref="H8" si="12">IF(F8&gt;0,IF(ROUND(D8*F8,0)&lt;&gt;G8,"E",""),"")</f>
        <v/>
      </c>
      <c r="I8" s="45" t="s">
        <v>121</v>
      </c>
      <c r="J8" s="58" t="str">
        <f t="shared" ref="J8" si="13">IF(ROUND(G8*I$2,0)&lt;&gt;I8,"E","")</f>
        <v/>
      </c>
      <c r="L8" s="45" t="s">
        <v>121</v>
      </c>
      <c r="M8" s="60" t="str">
        <f t="shared" ref="M8" si="14">IF(K8&gt;0,IF(ROUND(D8*K8,0)&lt;&gt;L8,"E",""),"")</f>
        <v/>
      </c>
      <c r="O8" s="219">
        <v>3</v>
      </c>
      <c r="P8" s="5">
        <f t="shared" ref="P8" si="15">ROUND(D8*O8,0)</f>
        <v>16500</v>
      </c>
      <c r="Q8" s="60" t="str">
        <f t="shared" ref="Q8" si="16">IF(O8&gt;0,IF(ROUND(D8*O8,0)&lt;&gt;P8,"E",""),"")</f>
        <v/>
      </c>
      <c r="S8" s="5">
        <f>ROUND(SUM(I8+L8+N8+P8,0),2)</f>
        <v>16500</v>
      </c>
      <c r="U8" s="64" t="str">
        <f t="shared" ref="U8" si="17">IF(ROUND(I8+L8+N8+P8,2)&lt;&gt;S8,"E","")</f>
        <v/>
      </c>
      <c r="V8" s="5">
        <f t="shared" ref="V8" si="18">IF($S$2&gt;0,((S8/$S$2)*$V$2),0)</f>
        <v>0</v>
      </c>
      <c r="W8" s="5">
        <f t="shared" ref="W8" si="19">S8+V8</f>
        <v>16500</v>
      </c>
      <c r="X8" s="1"/>
      <c r="Y8" s="10">
        <f t="shared" ref="Y8" si="20">IF(X8&gt;0,W8/X8,0)</f>
        <v>0</v>
      </c>
      <c r="Z8" s="1"/>
      <c r="AB8" s="5">
        <f t="shared" ref="AB8" si="21">ROUND(D8*AA8,0)</f>
        <v>0</v>
      </c>
      <c r="AD8" s="5">
        <f t="shared" ref="AD8" si="22">ROUND(AB8*AC8*0.01,0)</f>
        <v>0</v>
      </c>
    </row>
    <row r="9" spans="1:30" s="103" customFormat="1" outlineLevel="1" x14ac:dyDescent="0.2">
      <c r="A9" s="94" t="s">
        <v>708</v>
      </c>
      <c r="B9" s="94"/>
      <c r="C9" s="103" t="s">
        <v>709</v>
      </c>
      <c r="D9" s="96"/>
      <c r="E9" s="95"/>
      <c r="F9" s="97"/>
      <c r="G9" s="100"/>
      <c r="H9" s="58"/>
      <c r="I9" s="100"/>
      <c r="J9" s="58"/>
      <c r="K9" s="99"/>
      <c r="L9" s="100"/>
      <c r="M9" s="60"/>
      <c r="N9" s="100"/>
      <c r="O9" s="99"/>
      <c r="P9" s="98"/>
      <c r="Q9" s="60"/>
      <c r="R9" s="101"/>
      <c r="S9" s="100">
        <f>SUBTOTAL(9,S7:S8)</f>
        <v>55500</v>
      </c>
      <c r="T9" s="102"/>
      <c r="U9" s="64"/>
    </row>
    <row r="10" spans="1:30" x14ac:dyDescent="0.2">
      <c r="B10" s="199" t="s">
        <v>556</v>
      </c>
      <c r="C10" s="152" t="s">
        <v>704</v>
      </c>
      <c r="D10" s="10">
        <v>160</v>
      </c>
      <c r="E10" s="56" t="s">
        <v>72</v>
      </c>
      <c r="G10" s="45" t="s">
        <v>121</v>
      </c>
      <c r="H10" s="58" t="str">
        <f t="shared" si="0"/>
        <v/>
      </c>
      <c r="I10" s="45" t="s">
        <v>121</v>
      </c>
      <c r="J10" s="58" t="str">
        <f t="shared" si="1"/>
        <v/>
      </c>
      <c r="L10" s="45" t="s">
        <v>121</v>
      </c>
      <c r="M10" s="60" t="str">
        <f t="shared" si="2"/>
        <v/>
      </c>
      <c r="O10" s="16">
        <v>150</v>
      </c>
      <c r="P10" s="5">
        <f t="shared" si="10"/>
        <v>24000</v>
      </c>
      <c r="Q10" s="60" t="str">
        <f t="shared" si="3"/>
        <v/>
      </c>
      <c r="S10" s="5">
        <f t="shared" si="11"/>
        <v>24000</v>
      </c>
      <c r="U10" s="64" t="str">
        <f t="shared" si="4"/>
        <v/>
      </c>
      <c r="V10" s="5">
        <f t="shared" si="5"/>
        <v>0</v>
      </c>
      <c r="W10" s="5">
        <f t="shared" si="6"/>
        <v>24000</v>
      </c>
      <c r="X10" s="1"/>
      <c r="Y10" s="10">
        <f t="shared" si="7"/>
        <v>0</v>
      </c>
      <c r="Z10" s="1"/>
      <c r="AB10" s="5">
        <f t="shared" si="8"/>
        <v>0</v>
      </c>
      <c r="AD10" s="5">
        <f t="shared" si="9"/>
        <v>0</v>
      </c>
    </row>
    <row r="11" spans="1:30" s="103" customFormat="1" outlineLevel="1" x14ac:dyDescent="0.2">
      <c r="A11" s="94" t="s">
        <v>710</v>
      </c>
      <c r="B11" s="94"/>
      <c r="C11" s="103" t="s">
        <v>711</v>
      </c>
      <c r="D11" s="96"/>
      <c r="E11" s="95"/>
      <c r="F11" s="97"/>
      <c r="G11" s="100"/>
      <c r="H11" s="58"/>
      <c r="I11" s="100"/>
      <c r="J11" s="58"/>
      <c r="K11" s="99"/>
      <c r="L11" s="100"/>
      <c r="M11" s="60"/>
      <c r="N11" s="100"/>
      <c r="O11" s="99"/>
      <c r="P11" s="98"/>
      <c r="Q11" s="60"/>
      <c r="R11" s="101"/>
      <c r="S11" s="100">
        <f>SUBTOTAL(9,S10)</f>
        <v>24000</v>
      </c>
      <c r="T11" s="102"/>
      <c r="U11" s="64"/>
    </row>
    <row r="12" spans="1:30" x14ac:dyDescent="0.2">
      <c r="B12" s="55" t="s">
        <v>692</v>
      </c>
      <c r="C12" s="150" t="s">
        <v>693</v>
      </c>
      <c r="D12" s="10">
        <v>5600</v>
      </c>
      <c r="E12" s="56" t="s">
        <v>72</v>
      </c>
      <c r="G12" s="45" t="s">
        <v>121</v>
      </c>
      <c r="H12" s="58" t="str">
        <f t="shared" si="0"/>
        <v/>
      </c>
      <c r="I12" s="45" t="s">
        <v>121</v>
      </c>
      <c r="J12" s="58" t="str">
        <f t="shared" si="1"/>
        <v/>
      </c>
      <c r="L12" s="45" t="s">
        <v>121</v>
      </c>
      <c r="M12" s="60" t="str">
        <f t="shared" si="2"/>
        <v/>
      </c>
      <c r="O12" s="219">
        <v>3</v>
      </c>
      <c r="P12" s="5">
        <f t="shared" si="10"/>
        <v>16800</v>
      </c>
      <c r="Q12" s="60" t="str">
        <f t="shared" si="3"/>
        <v/>
      </c>
      <c r="S12" s="5">
        <f t="shared" si="11"/>
        <v>16800</v>
      </c>
      <c r="U12" s="64" t="str">
        <f t="shared" si="4"/>
        <v/>
      </c>
      <c r="V12" s="5">
        <f t="shared" si="5"/>
        <v>0</v>
      </c>
      <c r="W12" s="5">
        <f t="shared" si="6"/>
        <v>16800</v>
      </c>
      <c r="X12" s="1"/>
      <c r="Y12" s="10">
        <f t="shared" si="7"/>
        <v>0</v>
      </c>
      <c r="Z12" s="1"/>
      <c r="AB12" s="5">
        <f t="shared" si="8"/>
        <v>0</v>
      </c>
      <c r="AD12" s="5">
        <f t="shared" si="9"/>
        <v>0</v>
      </c>
    </row>
    <row r="13" spans="1:30" s="103" customFormat="1" ht="13.5" outlineLevel="1" x14ac:dyDescent="0.2">
      <c r="A13" s="94" t="s">
        <v>714</v>
      </c>
      <c r="B13" s="94"/>
      <c r="C13" s="103" t="s">
        <v>715</v>
      </c>
      <c r="D13" s="96"/>
      <c r="E13" s="95"/>
      <c r="F13" s="97"/>
      <c r="G13" s="100"/>
      <c r="H13" s="58"/>
      <c r="I13" s="100"/>
      <c r="J13" s="58"/>
      <c r="K13" s="99"/>
      <c r="L13" s="100"/>
      <c r="M13" s="60"/>
      <c r="N13" s="100"/>
      <c r="O13" s="99"/>
      <c r="P13" s="100"/>
      <c r="Q13" s="60"/>
      <c r="R13" s="232"/>
      <c r="S13" s="100">
        <f>SUBTOTAL(9,S12:S12)</f>
        <v>16800</v>
      </c>
      <c r="T13" s="102"/>
      <c r="U13" s="64"/>
    </row>
    <row r="14" spans="1:30" x14ac:dyDescent="0.2">
      <c r="B14" s="55" t="s">
        <v>694</v>
      </c>
      <c r="C14" s="67" t="s">
        <v>695</v>
      </c>
      <c r="D14" s="10">
        <v>1</v>
      </c>
      <c r="E14" s="56" t="s">
        <v>67</v>
      </c>
      <c r="G14" s="45" t="s">
        <v>121</v>
      </c>
      <c r="H14" s="58" t="str">
        <f t="shared" si="0"/>
        <v/>
      </c>
      <c r="I14" s="45" t="s">
        <v>121</v>
      </c>
      <c r="J14" s="58" t="str">
        <f t="shared" si="1"/>
        <v/>
      </c>
      <c r="L14" s="45" t="s">
        <v>121</v>
      </c>
      <c r="M14" s="60" t="str">
        <f t="shared" si="2"/>
        <v/>
      </c>
      <c r="O14" s="16"/>
      <c r="P14" s="5">
        <v>25000</v>
      </c>
      <c r="Q14" s="60" t="str">
        <f t="shared" si="3"/>
        <v/>
      </c>
      <c r="S14" s="5">
        <f t="shared" si="11"/>
        <v>25000</v>
      </c>
      <c r="U14" s="64" t="str">
        <f t="shared" si="4"/>
        <v/>
      </c>
      <c r="V14" s="5">
        <f t="shared" si="5"/>
        <v>0</v>
      </c>
      <c r="W14" s="5">
        <f t="shared" si="6"/>
        <v>25000</v>
      </c>
      <c r="X14" s="1"/>
      <c r="Y14" s="10">
        <f t="shared" si="7"/>
        <v>0</v>
      </c>
      <c r="Z14" s="1"/>
      <c r="AB14" s="5">
        <f t="shared" si="8"/>
        <v>0</v>
      </c>
      <c r="AD14" s="5">
        <f t="shared" si="9"/>
        <v>0</v>
      </c>
    </row>
    <row r="15" spans="1:30" s="103" customFormat="1" ht="13.5" outlineLevel="1" x14ac:dyDescent="0.2">
      <c r="A15" s="94" t="s">
        <v>712</v>
      </c>
      <c r="B15" s="94"/>
      <c r="C15" s="103" t="s">
        <v>713</v>
      </c>
      <c r="D15" s="96"/>
      <c r="E15" s="95"/>
      <c r="F15" s="97"/>
      <c r="G15" s="100"/>
      <c r="H15" s="58"/>
      <c r="I15" s="100"/>
      <c r="J15" s="58" t="str">
        <f t="shared" si="1"/>
        <v/>
      </c>
      <c r="K15" s="99"/>
      <c r="L15" s="100"/>
      <c r="M15" s="60"/>
      <c r="N15" s="100"/>
      <c r="O15" s="99"/>
      <c r="P15" s="100"/>
      <c r="Q15" s="60"/>
      <c r="R15" s="232"/>
      <c r="S15" s="100">
        <f>SUBTOTAL(9,S14:S14)</f>
        <v>25000</v>
      </c>
      <c r="T15" s="102"/>
      <c r="U15" s="64"/>
    </row>
    <row r="16" spans="1:30" x14ac:dyDescent="0.2">
      <c r="B16" s="55" t="s">
        <v>696</v>
      </c>
      <c r="C16" s="67" t="s">
        <v>697</v>
      </c>
      <c r="D16" s="10">
        <v>1</v>
      </c>
      <c r="E16" s="56" t="s">
        <v>67</v>
      </c>
      <c r="G16" s="45" t="s">
        <v>121</v>
      </c>
      <c r="H16" s="58" t="str">
        <f t="shared" si="0"/>
        <v/>
      </c>
      <c r="I16" s="45" t="s">
        <v>121</v>
      </c>
      <c r="J16" s="58" t="str">
        <f t="shared" si="1"/>
        <v/>
      </c>
      <c r="L16" s="45" t="s">
        <v>121</v>
      </c>
      <c r="M16" s="60" t="str">
        <f t="shared" si="2"/>
        <v/>
      </c>
      <c r="O16" s="16"/>
      <c r="P16" s="5">
        <v>30000</v>
      </c>
      <c r="Q16" s="60" t="str">
        <f t="shared" si="3"/>
        <v/>
      </c>
      <c r="S16" s="5">
        <f t="shared" si="11"/>
        <v>30000</v>
      </c>
      <c r="U16" s="64" t="str">
        <f t="shared" si="4"/>
        <v/>
      </c>
      <c r="V16" s="5">
        <f t="shared" si="5"/>
        <v>0</v>
      </c>
      <c r="W16" s="5">
        <f t="shared" si="6"/>
        <v>30000</v>
      </c>
      <c r="X16" s="1"/>
      <c r="Y16" s="10">
        <f t="shared" si="7"/>
        <v>0</v>
      </c>
      <c r="Z16" s="1"/>
      <c r="AB16" s="5">
        <f t="shared" si="8"/>
        <v>0</v>
      </c>
      <c r="AD16" s="5">
        <f t="shared" si="9"/>
        <v>0</v>
      </c>
    </row>
    <row r="17" spans="1:30" s="103" customFormat="1" ht="13.5" outlineLevel="1" x14ac:dyDescent="0.2">
      <c r="A17" s="94" t="s">
        <v>716</v>
      </c>
      <c r="B17" s="94"/>
      <c r="C17" s="103" t="s">
        <v>717</v>
      </c>
      <c r="D17" s="96"/>
      <c r="E17" s="95"/>
      <c r="F17" s="97"/>
      <c r="G17" s="100"/>
      <c r="H17" s="58"/>
      <c r="I17" s="100"/>
      <c r="J17" s="58" t="str">
        <f t="shared" si="1"/>
        <v/>
      </c>
      <c r="K17" s="99"/>
      <c r="L17" s="100"/>
      <c r="M17" s="60"/>
      <c r="N17" s="100"/>
      <c r="O17" s="99"/>
      <c r="P17" s="100"/>
      <c r="Q17" s="60"/>
      <c r="R17" s="232"/>
      <c r="S17" s="98">
        <f>SUBTOTAL(9,S16:S16)</f>
        <v>30000</v>
      </c>
      <c r="T17" s="102"/>
      <c r="U17" s="64"/>
    </row>
    <row r="18" spans="1:30" x14ac:dyDescent="0.2">
      <c r="B18" s="55" t="s">
        <v>698</v>
      </c>
      <c r="C18" s="67" t="s">
        <v>699</v>
      </c>
      <c r="D18" s="10">
        <v>1</v>
      </c>
      <c r="E18" s="56" t="s">
        <v>67</v>
      </c>
      <c r="G18" s="45" t="s">
        <v>121</v>
      </c>
      <c r="H18" s="58" t="str">
        <f t="shared" si="0"/>
        <v/>
      </c>
      <c r="I18" s="45" t="s">
        <v>121</v>
      </c>
      <c r="J18" s="58" t="str">
        <f t="shared" si="1"/>
        <v/>
      </c>
      <c r="L18" s="45" t="s">
        <v>121</v>
      </c>
      <c r="M18" s="60" t="str">
        <f t="shared" si="2"/>
        <v/>
      </c>
      <c r="O18" s="16"/>
      <c r="P18" s="5">
        <v>14025</v>
      </c>
      <c r="Q18" s="60" t="str">
        <f t="shared" si="3"/>
        <v/>
      </c>
      <c r="S18" s="5">
        <f t="shared" si="11"/>
        <v>14025</v>
      </c>
      <c r="U18" s="64" t="str">
        <f t="shared" si="4"/>
        <v/>
      </c>
      <c r="V18" s="5">
        <f t="shared" si="5"/>
        <v>0</v>
      </c>
      <c r="W18" s="5">
        <f t="shared" si="6"/>
        <v>14025</v>
      </c>
      <c r="X18" s="1"/>
      <c r="Y18" s="10">
        <f t="shared" si="7"/>
        <v>0</v>
      </c>
      <c r="Z18" s="1"/>
      <c r="AB18" s="5">
        <f t="shared" si="8"/>
        <v>0</v>
      </c>
      <c r="AD18" s="5">
        <f t="shared" si="9"/>
        <v>0</v>
      </c>
    </row>
    <row r="19" spans="1:30" s="103" customFormat="1" outlineLevel="1" x14ac:dyDescent="0.2">
      <c r="A19" s="94" t="s">
        <v>718</v>
      </c>
      <c r="B19" s="94"/>
      <c r="C19" s="103" t="s">
        <v>719</v>
      </c>
      <c r="D19" s="96"/>
      <c r="E19" s="95"/>
      <c r="F19" s="97"/>
      <c r="G19" s="100"/>
      <c r="H19" s="58"/>
      <c r="I19" s="100"/>
      <c r="J19" s="58" t="str">
        <f t="shared" si="1"/>
        <v/>
      </c>
      <c r="K19" s="99"/>
      <c r="L19" s="100"/>
      <c r="M19" s="60"/>
      <c r="N19" s="100"/>
      <c r="O19" s="96"/>
      <c r="P19" s="100"/>
      <c r="Q19" s="60"/>
      <c r="R19" s="101"/>
      <c r="S19" s="98">
        <f>SUBTOTAL(9,S18:S18)</f>
        <v>14025</v>
      </c>
      <c r="T19" s="102"/>
      <c r="U19" s="64"/>
    </row>
    <row r="20" spans="1:30" x14ac:dyDescent="0.2">
      <c r="B20" s="55" t="s">
        <v>700</v>
      </c>
      <c r="C20" s="67" t="s">
        <v>701</v>
      </c>
      <c r="D20" s="10">
        <v>1</v>
      </c>
      <c r="E20" s="56" t="s">
        <v>67</v>
      </c>
      <c r="G20" s="45" t="s">
        <v>121</v>
      </c>
      <c r="H20" s="58" t="str">
        <f t="shared" si="0"/>
        <v/>
      </c>
      <c r="I20" s="45" t="s">
        <v>121</v>
      </c>
      <c r="J20" s="58" t="str">
        <f t="shared" si="1"/>
        <v/>
      </c>
      <c r="L20" s="45" t="s">
        <v>121</v>
      </c>
      <c r="M20" s="60" t="str">
        <f t="shared" si="2"/>
        <v/>
      </c>
      <c r="O20" s="16"/>
      <c r="P20" s="233">
        <f>235260-108000</f>
        <v>127260</v>
      </c>
      <c r="Q20" s="60" t="str">
        <f t="shared" si="3"/>
        <v/>
      </c>
      <c r="S20" s="5">
        <f t="shared" si="11"/>
        <v>127260</v>
      </c>
      <c r="U20" s="64" t="str">
        <f t="shared" si="4"/>
        <v/>
      </c>
      <c r="V20" s="5">
        <f t="shared" si="5"/>
        <v>0</v>
      </c>
      <c r="W20" s="5">
        <f t="shared" si="6"/>
        <v>127260</v>
      </c>
      <c r="X20" s="1"/>
      <c r="Y20" s="10">
        <f t="shared" si="7"/>
        <v>0</v>
      </c>
      <c r="Z20" s="1"/>
      <c r="AB20" s="5">
        <f t="shared" si="8"/>
        <v>0</v>
      </c>
      <c r="AD20" s="5">
        <f t="shared" si="9"/>
        <v>0</v>
      </c>
    </row>
    <row r="21" spans="1:30" s="103" customFormat="1" outlineLevel="1" x14ac:dyDescent="0.2">
      <c r="A21" s="94" t="s">
        <v>720</v>
      </c>
      <c r="B21" s="94"/>
      <c r="C21" s="103" t="s">
        <v>721</v>
      </c>
      <c r="D21" s="96"/>
      <c r="E21" s="95"/>
      <c r="F21" s="97"/>
      <c r="G21" s="100"/>
      <c r="H21" s="58"/>
      <c r="I21" s="100"/>
      <c r="J21" s="58" t="str">
        <f t="shared" si="1"/>
        <v/>
      </c>
      <c r="K21" s="99"/>
      <c r="L21" s="100"/>
      <c r="M21" s="60"/>
      <c r="N21" s="100"/>
      <c r="O21" s="99"/>
      <c r="P21" s="100"/>
      <c r="Q21" s="60"/>
      <c r="R21" s="101"/>
      <c r="S21" s="100">
        <f>SUBTOTAL(9,S20:S20)</f>
        <v>127260</v>
      </c>
      <c r="T21" s="102"/>
      <c r="U21" s="64"/>
    </row>
    <row r="22" spans="1:30" x14ac:dyDescent="0.2">
      <c r="B22" s="199" t="s">
        <v>702</v>
      </c>
      <c r="C22" s="152" t="s">
        <v>703</v>
      </c>
      <c r="D22" s="10">
        <v>1</v>
      </c>
      <c r="E22" s="56" t="s">
        <v>67</v>
      </c>
      <c r="G22" s="45" t="s">
        <v>121</v>
      </c>
      <c r="H22" s="58" t="str">
        <f t="shared" si="0"/>
        <v/>
      </c>
      <c r="I22" s="45" t="s">
        <v>121</v>
      </c>
      <c r="J22" s="58" t="str">
        <f t="shared" si="1"/>
        <v/>
      </c>
      <c r="L22" s="45" t="s">
        <v>121</v>
      </c>
      <c r="M22" s="60" t="str">
        <f t="shared" si="2"/>
        <v/>
      </c>
      <c r="O22" s="16"/>
      <c r="P22" s="5">
        <v>4500</v>
      </c>
      <c r="Q22" s="60" t="str">
        <f t="shared" si="3"/>
        <v/>
      </c>
      <c r="S22" s="5">
        <f t="shared" si="11"/>
        <v>4500</v>
      </c>
      <c r="U22" s="64" t="str">
        <f t="shared" si="4"/>
        <v/>
      </c>
      <c r="V22" s="5">
        <f t="shared" si="5"/>
        <v>0</v>
      </c>
      <c r="W22" s="5">
        <f t="shared" si="6"/>
        <v>4500</v>
      </c>
      <c r="X22" s="1"/>
      <c r="Y22" s="10">
        <f t="shared" si="7"/>
        <v>0</v>
      </c>
      <c r="Z22" s="1"/>
      <c r="AB22" s="5">
        <f t="shared" si="8"/>
        <v>0</v>
      </c>
      <c r="AD22" s="5">
        <f t="shared" si="9"/>
        <v>0</v>
      </c>
    </row>
    <row r="23" spans="1:30" s="103" customFormat="1" outlineLevel="1" x14ac:dyDescent="0.2">
      <c r="A23" s="94" t="s">
        <v>722</v>
      </c>
      <c r="B23" s="94"/>
      <c r="C23" s="103" t="s">
        <v>723</v>
      </c>
      <c r="D23" s="96"/>
      <c r="E23" s="95"/>
      <c r="F23" s="97"/>
      <c r="G23" s="100"/>
      <c r="H23" s="58"/>
      <c r="I23" s="100"/>
      <c r="J23" s="58" t="str">
        <f t="shared" si="1"/>
        <v/>
      </c>
      <c r="K23" s="99"/>
      <c r="L23" s="100"/>
      <c r="M23" s="60"/>
      <c r="N23" s="100"/>
      <c r="O23" s="99"/>
      <c r="P23" s="100"/>
      <c r="Q23" s="60"/>
      <c r="R23" s="101"/>
      <c r="S23" s="100">
        <f>SUBTOTAL(9,S22)</f>
        <v>4500</v>
      </c>
      <c r="T23" s="102"/>
      <c r="U23" s="64"/>
    </row>
    <row r="24" spans="1:30" s="67" customFormat="1" outlineLevel="2" x14ac:dyDescent="0.2">
      <c r="A24" s="55" t="s">
        <v>131</v>
      </c>
      <c r="B24" s="55" t="s">
        <v>45</v>
      </c>
      <c r="C24" s="67" t="s">
        <v>93</v>
      </c>
      <c r="D24" s="85">
        <f>D25*1.087</f>
        <v>1304400</v>
      </c>
      <c r="E24" s="56" t="s">
        <v>79</v>
      </c>
      <c r="F24" s="91"/>
      <c r="G24" s="57" t="s">
        <v>32</v>
      </c>
      <c r="H24" s="58" t="str">
        <f t="shared" ref="H24:H59" si="23">IF(F24&gt;0,IF(ROUND(D24*F24,0)&lt;&gt;G24,"E",""),"")</f>
        <v/>
      </c>
      <c r="I24" s="57" t="s">
        <v>32</v>
      </c>
      <c r="J24" s="58" t="str">
        <f t="shared" si="1"/>
        <v/>
      </c>
      <c r="K24" s="53">
        <v>4.8999999999999998E-3</v>
      </c>
      <c r="L24" s="45">
        <f t="shared" ref="L24:L59" si="24">ROUND(D24*K24,0)</f>
        <v>6392</v>
      </c>
      <c r="M24" s="60" t="str">
        <f t="shared" ref="M24:M59" si="25">IF(K24&gt;0,IF(ROUND(D24*K24,0)&lt;&gt;L24,"E",""),"")</f>
        <v/>
      </c>
      <c r="N24" s="45"/>
      <c r="O24" s="92"/>
      <c r="P24" s="57" t="s">
        <v>32</v>
      </c>
      <c r="Q24" s="60" t="str">
        <f t="shared" ref="Q24:Q59" si="26">IF(O24&gt;0,IF(ROUND(D24*O24,0)&lt;&gt;P24,"E",""),"")</f>
        <v/>
      </c>
      <c r="R24" s="86"/>
      <c r="S24" s="45">
        <f t="shared" ref="S24:S59" si="27">ROUND(SUM(I24+L24+N24+P24,0),2)</f>
        <v>6392</v>
      </c>
      <c r="T24" s="87"/>
      <c r="U24" s="64" t="str">
        <f t="shared" ref="U24:U59" si="28">IF(ROUND(I24+L24+N24+P24,2)&lt;&gt;S24,"E","")</f>
        <v/>
      </c>
    </row>
    <row r="25" spans="1:30" s="67" customFormat="1" outlineLevel="2" x14ac:dyDescent="0.2">
      <c r="A25" s="55" t="s">
        <v>131</v>
      </c>
      <c r="B25" s="55" t="s">
        <v>46</v>
      </c>
      <c r="C25" s="67" t="s">
        <v>126</v>
      </c>
      <c r="D25" s="85">
        <v>1200000</v>
      </c>
      <c r="E25" s="56" t="s">
        <v>79</v>
      </c>
      <c r="F25" s="91"/>
      <c r="G25" s="54" t="s">
        <v>32</v>
      </c>
      <c r="H25" s="58" t="str">
        <f t="shared" si="23"/>
        <v/>
      </c>
      <c r="I25" s="57" t="s">
        <v>32</v>
      </c>
      <c r="J25" s="58" t="str">
        <f t="shared" si="1"/>
        <v/>
      </c>
      <c r="K25" s="53">
        <v>6.7000000000000002E-3</v>
      </c>
      <c r="L25" s="45">
        <f t="shared" si="24"/>
        <v>8040</v>
      </c>
      <c r="M25" s="60" t="str">
        <f t="shared" si="25"/>
        <v/>
      </c>
      <c r="N25" s="45"/>
      <c r="O25" s="92"/>
      <c r="P25" s="57" t="s">
        <v>32</v>
      </c>
      <c r="Q25" s="60" t="str">
        <f t="shared" si="26"/>
        <v/>
      </c>
      <c r="R25" s="86"/>
      <c r="S25" s="45">
        <f t="shared" si="27"/>
        <v>8040</v>
      </c>
      <c r="T25" s="87"/>
      <c r="U25" s="64" t="str">
        <f t="shared" si="28"/>
        <v/>
      </c>
    </row>
    <row r="26" spans="1:30" s="67" customFormat="1" outlineLevel="2" x14ac:dyDescent="0.2">
      <c r="A26" s="55" t="s">
        <v>131</v>
      </c>
      <c r="B26" s="55" t="s">
        <v>47</v>
      </c>
      <c r="C26" s="67" t="s">
        <v>125</v>
      </c>
      <c r="D26" s="85">
        <f>D25</f>
        <v>1200000</v>
      </c>
      <c r="E26" s="56" t="s">
        <v>79</v>
      </c>
      <c r="F26" s="91"/>
      <c r="G26" s="54" t="s">
        <v>32</v>
      </c>
      <c r="H26" s="58" t="str">
        <f t="shared" si="23"/>
        <v/>
      </c>
      <c r="I26" s="57" t="s">
        <v>32</v>
      </c>
      <c r="J26" s="58" t="str">
        <f t="shared" si="1"/>
        <v/>
      </c>
      <c r="K26" s="53"/>
      <c r="L26" s="57" t="s">
        <v>32</v>
      </c>
      <c r="M26" s="60" t="str">
        <f t="shared" si="25"/>
        <v/>
      </c>
      <c r="N26" s="45"/>
      <c r="O26" s="92"/>
      <c r="P26" s="57" t="s">
        <v>32</v>
      </c>
      <c r="Q26" s="60" t="str">
        <f t="shared" si="26"/>
        <v/>
      </c>
      <c r="R26" s="86"/>
      <c r="S26" s="57" t="s">
        <v>32</v>
      </c>
      <c r="T26" s="87" t="s">
        <v>39</v>
      </c>
      <c r="U26" s="64" t="str">
        <f t="shared" si="28"/>
        <v/>
      </c>
    </row>
    <row r="27" spans="1:30" s="67" customFormat="1" outlineLevel="2" x14ac:dyDescent="0.2">
      <c r="A27" s="55" t="s">
        <v>131</v>
      </c>
      <c r="B27" s="55" t="s">
        <v>50</v>
      </c>
      <c r="C27" s="67" t="s">
        <v>119</v>
      </c>
      <c r="D27" s="85">
        <f>D25</f>
        <v>1200000</v>
      </c>
      <c r="E27" s="56" t="s">
        <v>79</v>
      </c>
      <c r="F27" s="91"/>
      <c r="G27" s="54" t="s">
        <v>32</v>
      </c>
      <c r="H27" s="58" t="str">
        <f>IF(F27&gt;0,IF(ROUND(D27*F27,0)&lt;&gt;G27,"E",""),"")</f>
        <v/>
      </c>
      <c r="I27" s="57" t="s">
        <v>32</v>
      </c>
      <c r="J27" s="58" t="str">
        <f t="shared" si="1"/>
        <v/>
      </c>
      <c r="K27" s="93">
        <v>4.7099999999999998E-3</v>
      </c>
      <c r="L27" s="45">
        <f>ROUND(D27*K27,0)</f>
        <v>5652</v>
      </c>
      <c r="M27" s="60" t="str">
        <f>IF(K27&gt;0,IF(ROUND(D27*K27,0)&lt;&gt;L27,"E",""),"")</f>
        <v/>
      </c>
      <c r="N27" s="45"/>
      <c r="O27" s="92"/>
      <c r="P27" s="57" t="s">
        <v>32</v>
      </c>
      <c r="Q27" s="60" t="str">
        <f>IF(O27&gt;0,IF(ROUND(D27*O27,0)&lt;&gt;P27,"E",""),"")</f>
        <v/>
      </c>
      <c r="R27" s="86"/>
      <c r="S27" s="45">
        <f>ROUND(SUM(I27+L27+N27+P27,0),2)</f>
        <v>5652</v>
      </c>
      <c r="T27" s="87"/>
      <c r="U27" s="64" t="str">
        <f>IF(ROUND(I27+L27+N27+P27,2)&lt;&gt;S27,"E","")</f>
        <v/>
      </c>
    </row>
    <row r="28" spans="1:30" s="67" customFormat="1" outlineLevel="2" x14ac:dyDescent="0.2">
      <c r="A28" s="55" t="s">
        <v>131</v>
      </c>
      <c r="B28" s="55" t="s">
        <v>88</v>
      </c>
      <c r="C28" s="67" t="s">
        <v>118</v>
      </c>
      <c r="D28" s="85">
        <f>D25</f>
        <v>1200000</v>
      </c>
      <c r="E28" s="56" t="s">
        <v>79</v>
      </c>
      <c r="F28" s="91"/>
      <c r="G28" s="54" t="s">
        <v>32</v>
      </c>
      <c r="H28" s="58" t="str">
        <f>IF(F28&gt;0,IF(ROUND(D28*F28,0)&lt;&gt;G28,"E",""),"")</f>
        <v/>
      </c>
      <c r="I28" s="57" t="s">
        <v>32</v>
      </c>
      <c r="J28" s="58" t="str">
        <f t="shared" si="1"/>
        <v/>
      </c>
      <c r="K28" s="53">
        <v>1.6999999999999999E-3</v>
      </c>
      <c r="L28" s="45">
        <f>ROUND(D28*K28,0)</f>
        <v>2040</v>
      </c>
      <c r="M28" s="60" t="str">
        <f>IF(K28&gt;0,IF(ROUND(D28*K28,0)&lt;&gt;L28,"E",""),"")</f>
        <v/>
      </c>
      <c r="N28" s="45"/>
      <c r="O28" s="92"/>
      <c r="P28" s="57" t="s">
        <v>32</v>
      </c>
      <c r="Q28" s="60" t="str">
        <f>IF(O28&gt;0,IF(ROUND(D28*O28,0)&lt;&gt;P28,"E",""),"")</f>
        <v/>
      </c>
      <c r="R28" s="86"/>
      <c r="S28" s="45">
        <f>ROUND(SUM(I28+L28+N28+P28,0),2)</f>
        <v>2040</v>
      </c>
      <c r="T28" s="87"/>
      <c r="U28" s="64" t="str">
        <f>IF(ROUND(I28+L28+N28+P28,2)&lt;&gt;S28,"E","")</f>
        <v/>
      </c>
    </row>
    <row r="29" spans="1:30" s="67" customFormat="1" outlineLevel="2" x14ac:dyDescent="0.2">
      <c r="A29" s="55" t="s">
        <v>131</v>
      </c>
      <c r="B29" s="55" t="s">
        <v>51</v>
      </c>
      <c r="C29" s="67" t="s">
        <v>117</v>
      </c>
      <c r="D29" s="85">
        <v>1</v>
      </c>
      <c r="E29" s="56" t="s">
        <v>67</v>
      </c>
      <c r="F29" s="91"/>
      <c r="G29" s="57" t="s">
        <v>32</v>
      </c>
      <c r="H29" s="58" t="str">
        <f>IF(F29&gt;0,IF(ROUND(D29*F29,0)&lt;&gt;G29,"E",""),"")</f>
        <v/>
      </c>
      <c r="I29" s="57" t="s">
        <v>32</v>
      </c>
      <c r="J29" s="58" t="str">
        <f t="shared" si="1"/>
        <v/>
      </c>
      <c r="K29" s="92"/>
      <c r="L29" s="57" t="s">
        <v>32</v>
      </c>
      <c r="M29" s="60" t="str">
        <f>IF(K29&gt;0,IF(ROUND(D29*K29,0)&lt;&gt;L29,"E",""),"")</f>
        <v/>
      </c>
      <c r="N29" s="45"/>
      <c r="O29" s="92"/>
      <c r="P29" s="57" t="s">
        <v>32</v>
      </c>
      <c r="Q29" s="60" t="str">
        <f>IF(O29&gt;0,IF(ROUND(D29*O29,0)&lt;&gt;P29,"E",""),"")</f>
        <v/>
      </c>
      <c r="R29" s="86"/>
      <c r="S29" s="57" t="s">
        <v>32</v>
      </c>
      <c r="T29" s="87" t="s">
        <v>39</v>
      </c>
      <c r="U29" s="64" t="str">
        <f>IF(ROUND(I29+L29+N29+P29,2)&lt;&gt;S29,"E","")</f>
        <v/>
      </c>
    </row>
    <row r="30" spans="1:30" s="67" customFormat="1" outlineLevel="2" x14ac:dyDescent="0.2">
      <c r="A30" s="55" t="s">
        <v>131</v>
      </c>
      <c r="B30" s="55" t="s">
        <v>75</v>
      </c>
      <c r="C30" s="67" t="s">
        <v>116</v>
      </c>
      <c r="D30" s="85">
        <v>1</v>
      </c>
      <c r="E30" s="56" t="s">
        <v>67</v>
      </c>
      <c r="F30" s="91"/>
      <c r="G30" s="57" t="s">
        <v>32</v>
      </c>
      <c r="H30" s="58" t="str">
        <f>IF(F30&gt;0,IF(ROUND(D30*F30,0)&lt;&gt;G30,"E",""),"")</f>
        <v/>
      </c>
      <c r="I30" s="57" t="s">
        <v>32</v>
      </c>
      <c r="J30" s="58" t="str">
        <f t="shared" si="1"/>
        <v/>
      </c>
      <c r="K30" s="92"/>
      <c r="L30" s="57" t="s">
        <v>32</v>
      </c>
      <c r="M30" s="60" t="str">
        <f>IF(K30&gt;0,IF(ROUND(D30*K30,0)&lt;&gt;L30,"E",""),"")</f>
        <v/>
      </c>
      <c r="N30" s="45"/>
      <c r="O30" s="92"/>
      <c r="P30" s="57" t="s">
        <v>32</v>
      </c>
      <c r="Q30" s="60" t="str">
        <f>IF(O30&gt;0,IF(ROUND(D30*O30,0)&lt;&gt;P30,"E",""),"")</f>
        <v/>
      </c>
      <c r="R30" s="86"/>
      <c r="S30" s="57" t="s">
        <v>32</v>
      </c>
      <c r="T30" s="87" t="s">
        <v>39</v>
      </c>
      <c r="U30" s="64" t="str">
        <f>IF(ROUND(I30+L30+N30+P30,2)&lt;&gt;S30,"E","")</f>
        <v/>
      </c>
    </row>
    <row r="31" spans="1:30" s="67" customFormat="1" outlineLevel="2" x14ac:dyDescent="0.2">
      <c r="A31" s="55" t="s">
        <v>131</v>
      </c>
      <c r="B31" s="55" t="s">
        <v>52</v>
      </c>
      <c r="C31" s="67" t="s">
        <v>115</v>
      </c>
      <c r="D31" s="85">
        <v>1</v>
      </c>
      <c r="E31" s="56" t="s">
        <v>67</v>
      </c>
      <c r="F31" s="91"/>
      <c r="G31" s="57" t="s">
        <v>32</v>
      </c>
      <c r="H31" s="58" t="str">
        <f>IF(F31&gt;0,IF(ROUND(D31*F31,0)&lt;&gt;G31,"E",""),"")</f>
        <v/>
      </c>
      <c r="I31" s="57" t="s">
        <v>32</v>
      </c>
      <c r="J31" s="58" t="str">
        <f t="shared" si="1"/>
        <v/>
      </c>
      <c r="K31" s="92"/>
      <c r="L31" s="57" t="s">
        <v>32</v>
      </c>
      <c r="M31" s="60" t="str">
        <f>IF(K31&gt;0,IF(ROUND(D31*K31,0)&lt;&gt;L31,"E",""),"")</f>
        <v/>
      </c>
      <c r="N31" s="45"/>
      <c r="O31" s="92"/>
      <c r="P31" s="57" t="s">
        <v>32</v>
      </c>
      <c r="Q31" s="60" t="str">
        <f>IF(O31&gt;0,IF(ROUND(D31*O31,0)&lt;&gt;P31,"E",""),"")</f>
        <v/>
      </c>
      <c r="R31" s="86"/>
      <c r="S31" s="57" t="s">
        <v>32</v>
      </c>
      <c r="T31" s="87" t="s">
        <v>39</v>
      </c>
      <c r="U31" s="64" t="str">
        <f>IF(ROUND(I31+L31+N31+P31,2)&lt;&gt;S31,"E","")</f>
        <v/>
      </c>
    </row>
    <row r="32" spans="1:30" s="103" customFormat="1" outlineLevel="1" x14ac:dyDescent="0.2">
      <c r="A32" s="94" t="s">
        <v>133</v>
      </c>
      <c r="B32" s="94"/>
      <c r="C32" s="95" t="s">
        <v>790</v>
      </c>
      <c r="D32" s="96"/>
      <c r="E32" s="95"/>
      <c r="F32" s="97"/>
      <c r="G32" s="98"/>
      <c r="H32" s="58"/>
      <c r="I32" s="98"/>
      <c r="J32" s="58" t="str">
        <f t="shared" si="1"/>
        <v/>
      </c>
      <c r="K32" s="99"/>
      <c r="L32" s="98"/>
      <c r="M32" s="60"/>
      <c r="N32" s="100"/>
      <c r="O32" s="99"/>
      <c r="P32" s="98"/>
      <c r="Q32" s="60"/>
      <c r="R32" s="101"/>
      <c r="S32" s="98">
        <f>SUBTOTAL(9,S24:S31)</f>
        <v>22124</v>
      </c>
      <c r="T32" s="102"/>
      <c r="U32" s="64"/>
    </row>
    <row r="33" spans="1:21" s="67" customFormat="1" outlineLevel="2" x14ac:dyDescent="0.2">
      <c r="A33" s="55" t="s">
        <v>134</v>
      </c>
      <c r="B33" s="55" t="s">
        <v>129</v>
      </c>
      <c r="C33" s="67" t="s">
        <v>147</v>
      </c>
      <c r="D33" s="85">
        <v>100</v>
      </c>
      <c r="E33" s="56" t="s">
        <v>69</v>
      </c>
      <c r="F33" s="91"/>
      <c r="G33" s="54" t="s">
        <v>32</v>
      </c>
      <c r="H33" s="58" t="str">
        <f t="shared" si="23"/>
        <v/>
      </c>
      <c r="I33" s="57" t="s">
        <v>32</v>
      </c>
      <c r="J33" s="58" t="str">
        <f t="shared" si="1"/>
        <v/>
      </c>
      <c r="K33" s="92">
        <v>115</v>
      </c>
      <c r="L33" s="45">
        <f t="shared" si="24"/>
        <v>11500</v>
      </c>
      <c r="M33" s="60" t="str">
        <f t="shared" si="25"/>
        <v/>
      </c>
      <c r="N33" s="45"/>
      <c r="O33" s="92"/>
      <c r="P33" s="57" t="s">
        <v>32</v>
      </c>
      <c r="Q33" s="60" t="str">
        <f t="shared" si="26"/>
        <v/>
      </c>
      <c r="R33" s="86"/>
      <c r="S33" s="45">
        <f t="shared" si="27"/>
        <v>11500</v>
      </c>
      <c r="T33" s="87"/>
      <c r="U33" s="64" t="str">
        <f t="shared" si="28"/>
        <v/>
      </c>
    </row>
    <row r="34" spans="1:21" s="67" customFormat="1" outlineLevel="2" x14ac:dyDescent="0.2">
      <c r="A34" s="55" t="s">
        <v>134</v>
      </c>
      <c r="B34" s="55" t="s">
        <v>122</v>
      </c>
      <c r="C34" s="67" t="s">
        <v>148</v>
      </c>
      <c r="D34" s="85">
        <v>360</v>
      </c>
      <c r="E34" s="56" t="s">
        <v>69</v>
      </c>
      <c r="F34" s="91"/>
      <c r="G34" s="54" t="s">
        <v>32</v>
      </c>
      <c r="H34" s="58" t="str">
        <f t="shared" si="23"/>
        <v/>
      </c>
      <c r="I34" s="57" t="s">
        <v>32</v>
      </c>
      <c r="J34" s="58" t="str">
        <f t="shared" si="1"/>
        <v/>
      </c>
      <c r="K34" s="92">
        <v>80</v>
      </c>
      <c r="L34" s="45">
        <f t="shared" si="24"/>
        <v>28800</v>
      </c>
      <c r="M34" s="60" t="str">
        <f t="shared" si="25"/>
        <v/>
      </c>
      <c r="N34" s="45"/>
      <c r="O34" s="92"/>
      <c r="P34" s="57" t="s">
        <v>32</v>
      </c>
      <c r="Q34" s="60" t="str">
        <f t="shared" si="26"/>
        <v/>
      </c>
      <c r="R34" s="86"/>
      <c r="S34" s="45">
        <f t="shared" si="27"/>
        <v>28800</v>
      </c>
      <c r="T34" s="87"/>
      <c r="U34" s="64" t="str">
        <f t="shared" si="28"/>
        <v/>
      </c>
    </row>
    <row r="35" spans="1:21" s="67" customFormat="1" outlineLevel="2" x14ac:dyDescent="0.2">
      <c r="A35" s="55" t="s">
        <v>134</v>
      </c>
      <c r="B35" s="52" t="s">
        <v>49</v>
      </c>
      <c r="C35" s="67" t="s">
        <v>149</v>
      </c>
      <c r="D35" s="85">
        <v>80</v>
      </c>
      <c r="E35" s="56" t="s">
        <v>69</v>
      </c>
      <c r="F35" s="91"/>
      <c r="G35" s="54" t="s">
        <v>32</v>
      </c>
      <c r="H35" s="58" t="str">
        <f t="shared" si="23"/>
        <v/>
      </c>
      <c r="I35" s="57" t="s">
        <v>32</v>
      </c>
      <c r="J35" s="58" t="str">
        <f t="shared" si="1"/>
        <v/>
      </c>
      <c r="K35" s="92">
        <v>55</v>
      </c>
      <c r="L35" s="45">
        <f t="shared" si="24"/>
        <v>4400</v>
      </c>
      <c r="M35" s="60" t="str">
        <f t="shared" si="25"/>
        <v/>
      </c>
      <c r="N35" s="45"/>
      <c r="O35" s="92"/>
      <c r="P35" s="57" t="s">
        <v>32</v>
      </c>
      <c r="Q35" s="60" t="str">
        <f t="shared" si="26"/>
        <v/>
      </c>
      <c r="R35" s="86"/>
      <c r="S35" s="45">
        <f t="shared" si="27"/>
        <v>4400</v>
      </c>
      <c r="T35" s="87"/>
      <c r="U35" s="64" t="str">
        <f t="shared" si="28"/>
        <v/>
      </c>
    </row>
    <row r="36" spans="1:21" s="103" customFormat="1" outlineLevel="1" x14ac:dyDescent="0.2">
      <c r="A36" s="94" t="s">
        <v>138</v>
      </c>
      <c r="B36" s="94"/>
      <c r="C36" s="95" t="s">
        <v>139</v>
      </c>
      <c r="D36" s="96"/>
      <c r="E36" s="95"/>
      <c r="F36" s="97"/>
      <c r="G36" s="98"/>
      <c r="H36" s="58"/>
      <c r="I36" s="98"/>
      <c r="J36" s="58" t="str">
        <f t="shared" si="1"/>
        <v/>
      </c>
      <c r="K36" s="99"/>
      <c r="L36" s="100"/>
      <c r="M36" s="60"/>
      <c r="N36" s="100"/>
      <c r="O36" s="99"/>
      <c r="P36" s="98"/>
      <c r="Q36" s="60"/>
      <c r="R36" s="101"/>
      <c r="S36" s="100">
        <f>SUBTOTAL(9,S33:S35)</f>
        <v>44700</v>
      </c>
      <c r="T36" s="102"/>
      <c r="U36" s="64"/>
    </row>
    <row r="37" spans="1:21" s="67" customFormat="1" outlineLevel="2" x14ac:dyDescent="0.2">
      <c r="A37" s="55" t="s">
        <v>140</v>
      </c>
      <c r="B37" s="55" t="s">
        <v>48</v>
      </c>
      <c r="C37" s="67" t="s">
        <v>150</v>
      </c>
      <c r="D37" s="85">
        <v>325</v>
      </c>
      <c r="E37" s="56" t="s">
        <v>69</v>
      </c>
      <c r="F37" s="91"/>
      <c r="G37" s="54" t="s">
        <v>32</v>
      </c>
      <c r="H37" s="58" t="str">
        <f>IF(F37&gt;0,IF(ROUND(D37*F37,0)&lt;&gt;G37,"E",""),"")</f>
        <v/>
      </c>
      <c r="I37" s="57" t="s">
        <v>32</v>
      </c>
      <c r="J37" s="58" t="str">
        <f t="shared" si="1"/>
        <v/>
      </c>
      <c r="K37" s="92">
        <v>115</v>
      </c>
      <c r="L37" s="45">
        <f>ROUND(D37*K37,0)</f>
        <v>37375</v>
      </c>
      <c r="M37" s="60" t="str">
        <f>IF(K37&gt;0,IF(ROUND(D37*K37,0)&lt;&gt;L37,"E",""),"")</f>
        <v/>
      </c>
      <c r="N37" s="45"/>
      <c r="O37" s="92"/>
      <c r="P37" s="57" t="s">
        <v>32</v>
      </c>
      <c r="Q37" s="60" t="str">
        <f>IF(O37&gt;0,IF(ROUND(D37*O37,0)&lt;&gt;P37,"E",""),"")</f>
        <v/>
      </c>
      <c r="R37" s="86"/>
      <c r="S37" s="45">
        <f>ROUND(SUM(I37+L37+N37+P37,0),2)</f>
        <v>37375</v>
      </c>
      <c r="T37" s="87"/>
      <c r="U37" s="64" t="str">
        <f>IF(ROUND(I37+L37+N37+P37,2)&lt;&gt;S37,"E","")</f>
        <v/>
      </c>
    </row>
    <row r="38" spans="1:21" s="67" customFormat="1" outlineLevel="2" x14ac:dyDescent="0.2">
      <c r="A38" s="55" t="s">
        <v>140</v>
      </c>
      <c r="B38" s="55" t="s">
        <v>84</v>
      </c>
      <c r="C38" s="67" t="s">
        <v>128</v>
      </c>
      <c r="D38" s="85">
        <f>D25</f>
        <v>1200000</v>
      </c>
      <c r="E38" s="56" t="s">
        <v>79</v>
      </c>
      <c r="F38" s="91"/>
      <c r="G38" s="57" t="s">
        <v>32</v>
      </c>
      <c r="H38" s="58" t="str">
        <f>IF(F38&gt;0,IF(ROUND(D38*F38,0)&lt;&gt;G38,"E",""),"")</f>
        <v/>
      </c>
      <c r="I38" s="57" t="s">
        <v>32</v>
      </c>
      <c r="J38" s="58" t="str">
        <f t="shared" si="1"/>
        <v/>
      </c>
      <c r="K38" s="91">
        <v>4.0000000000000001E-3</v>
      </c>
      <c r="L38" s="45">
        <f>ROUND(D38*K38,0)</f>
        <v>4800</v>
      </c>
      <c r="M38" s="60" t="str">
        <f>IF(K38&gt;0,IF(ROUND(D38*K38,0)&lt;&gt;L38,"E",""),"")</f>
        <v/>
      </c>
      <c r="N38" s="45"/>
      <c r="O38" s="92"/>
      <c r="P38" s="57" t="s">
        <v>32</v>
      </c>
      <c r="Q38" s="60" t="str">
        <f>IF(O38&gt;0,IF(ROUND(D38*O38,0)&lt;&gt;P38,"E",""),"")</f>
        <v/>
      </c>
      <c r="R38" s="86"/>
      <c r="S38" s="45">
        <f>ROUND(SUM(I38+L38+N38+P38,0),2)</f>
        <v>4800</v>
      </c>
      <c r="T38" s="87"/>
      <c r="U38" s="64" t="str">
        <f>IF(ROUND(I38+L38+N38+P38,2)&lt;&gt;S38,"E","")</f>
        <v/>
      </c>
    </row>
    <row r="39" spans="1:21" s="67" customFormat="1" outlineLevel="2" x14ac:dyDescent="0.2">
      <c r="A39" s="55" t="s">
        <v>140</v>
      </c>
      <c r="B39" s="55" t="s">
        <v>84</v>
      </c>
      <c r="C39" s="67" t="s">
        <v>120</v>
      </c>
      <c r="D39" s="85">
        <v>2</v>
      </c>
      <c r="E39" s="56" t="s">
        <v>68</v>
      </c>
      <c r="F39" s="91">
        <v>10</v>
      </c>
      <c r="G39" s="45">
        <f t="shared" ref="G39" si="29">ROUND(D39*F39,0)</f>
        <v>20</v>
      </c>
      <c r="H39" s="58" t="str">
        <f>IF(F39&gt;0,IF(ROUND(D39*F39,0)&lt;&gt;G39,"E",""),"")</f>
        <v/>
      </c>
      <c r="I39" s="45">
        <f>ROUND($I$2*G39,0)</f>
        <v>1500</v>
      </c>
      <c r="J39" s="58" t="str">
        <f t="shared" si="1"/>
        <v/>
      </c>
      <c r="K39" s="92">
        <v>250</v>
      </c>
      <c r="L39" s="45">
        <f>ROUND(D39*K39,0)</f>
        <v>500</v>
      </c>
      <c r="M39" s="60" t="str">
        <f>IF(K39&gt;0,IF(ROUND(D39*K39,0)&lt;&gt;L39,"E",""),"")</f>
        <v/>
      </c>
      <c r="N39" s="45"/>
      <c r="O39" s="92"/>
      <c r="P39" s="57" t="s">
        <v>32</v>
      </c>
      <c r="Q39" s="60" t="str">
        <f>IF(O39&gt;0,IF(ROUND(D39*O39,0)&lt;&gt;P39,"E",""),"")</f>
        <v/>
      </c>
      <c r="R39" s="86"/>
      <c r="S39" s="45">
        <f>ROUND(SUM(I39+L39+N39+P39,0),2)</f>
        <v>2000</v>
      </c>
      <c r="T39" s="87"/>
      <c r="U39" s="64" t="str">
        <f>IF(ROUND(I39+L39+N39+P39,2)&lt;&gt;S39,"E","")</f>
        <v/>
      </c>
    </row>
    <row r="40" spans="1:21" s="67" customFormat="1" outlineLevel="2" x14ac:dyDescent="0.2">
      <c r="A40" s="55" t="s">
        <v>140</v>
      </c>
      <c r="B40" s="55" t="s">
        <v>53</v>
      </c>
      <c r="C40" s="67" t="s">
        <v>114</v>
      </c>
      <c r="D40" s="85">
        <v>20</v>
      </c>
      <c r="E40" s="56" t="s">
        <v>69</v>
      </c>
      <c r="F40" s="91"/>
      <c r="G40" s="54" t="s">
        <v>32</v>
      </c>
      <c r="H40" s="58" t="str">
        <f t="shared" si="23"/>
        <v/>
      </c>
      <c r="I40" s="57" t="s">
        <v>32</v>
      </c>
      <c r="J40" s="58" t="str">
        <f t="shared" si="1"/>
        <v/>
      </c>
      <c r="K40" s="92">
        <v>55</v>
      </c>
      <c r="L40" s="45">
        <f t="shared" si="24"/>
        <v>1100</v>
      </c>
      <c r="M40" s="60" t="str">
        <f t="shared" si="25"/>
        <v/>
      </c>
      <c r="N40" s="45"/>
      <c r="O40" s="92"/>
      <c r="P40" s="57" t="s">
        <v>32</v>
      </c>
      <c r="Q40" s="60" t="str">
        <f t="shared" si="26"/>
        <v/>
      </c>
      <c r="R40" s="86"/>
      <c r="S40" s="45">
        <f t="shared" si="27"/>
        <v>1100</v>
      </c>
      <c r="T40" s="87"/>
      <c r="U40" s="64" t="str">
        <f t="shared" si="28"/>
        <v/>
      </c>
    </row>
    <row r="41" spans="1:21" s="67" customFormat="1" outlineLevel="2" x14ac:dyDescent="0.2">
      <c r="A41" s="55" t="s">
        <v>140</v>
      </c>
      <c r="B41" s="55" t="s">
        <v>91</v>
      </c>
      <c r="C41" s="67" t="s">
        <v>113</v>
      </c>
      <c r="D41" s="85">
        <v>2</v>
      </c>
      <c r="E41" s="56" t="s">
        <v>68</v>
      </c>
      <c r="F41" s="91">
        <v>8</v>
      </c>
      <c r="G41" s="45">
        <f>ROUND(D41*F41,0)</f>
        <v>16</v>
      </c>
      <c r="H41" s="58" t="str">
        <f>IF(F41&gt;0,IF(ROUND(D41*F41,0)&lt;&gt;G41,"E",""),"")</f>
        <v/>
      </c>
      <c r="I41" s="45">
        <f>ROUND($I$2*G41,0)</f>
        <v>1200</v>
      </c>
      <c r="J41" s="58" t="str">
        <f t="shared" si="1"/>
        <v/>
      </c>
      <c r="K41" s="92">
        <v>800</v>
      </c>
      <c r="L41" s="45">
        <f>ROUND(D41*K41,0)</f>
        <v>1600</v>
      </c>
      <c r="M41" s="60" t="str">
        <f>IF(K41&gt;0,IF(ROUND(D41*K41,0)&lt;&gt;L41,"E",""),"")</f>
        <v/>
      </c>
      <c r="N41" s="45"/>
      <c r="O41" s="92"/>
      <c r="P41" s="57" t="s">
        <v>32</v>
      </c>
      <c r="Q41" s="60" t="str">
        <f>IF(O41&gt;0,IF(ROUND(D41*O41,0)&lt;&gt;P41,"E",""),"")</f>
        <v/>
      </c>
      <c r="R41" s="86"/>
      <c r="S41" s="45">
        <f>ROUND(SUM(I41+L41+N41+P41,0),2)</f>
        <v>2800</v>
      </c>
      <c r="T41" s="87"/>
      <c r="U41" s="64" t="str">
        <f>IF(ROUND(I41+L41+N41+P41,2)&lt;&gt;S41,"E","")</f>
        <v/>
      </c>
    </row>
    <row r="42" spans="1:21" s="67" customFormat="1" outlineLevel="2" x14ac:dyDescent="0.2">
      <c r="A42" s="55" t="s">
        <v>140</v>
      </c>
      <c r="B42" s="55" t="s">
        <v>54</v>
      </c>
      <c r="C42" s="400" t="s">
        <v>112</v>
      </c>
      <c r="D42" s="85">
        <v>2</v>
      </c>
      <c r="E42" s="56" t="s">
        <v>68</v>
      </c>
      <c r="F42" s="91">
        <v>8</v>
      </c>
      <c r="G42" s="45">
        <f t="shared" ref="G42:G59" si="30">ROUND(D42*F42,0)</f>
        <v>16</v>
      </c>
      <c r="H42" s="58" t="str">
        <f t="shared" si="23"/>
        <v/>
      </c>
      <c r="I42" s="45">
        <f>ROUND($I$2*G42,0)</f>
        <v>1200</v>
      </c>
      <c r="J42" s="58" t="str">
        <f t="shared" si="1"/>
        <v/>
      </c>
      <c r="K42" s="92">
        <v>1200</v>
      </c>
      <c r="L42" s="45">
        <f>ROUND(D42*K42,0)</f>
        <v>2400</v>
      </c>
      <c r="M42" s="60" t="str">
        <f t="shared" si="25"/>
        <v/>
      </c>
      <c r="N42" s="45"/>
      <c r="O42" s="92"/>
      <c r="P42" s="57" t="s">
        <v>32</v>
      </c>
      <c r="Q42" s="60" t="str">
        <f t="shared" si="26"/>
        <v/>
      </c>
      <c r="R42" s="86"/>
      <c r="S42" s="45">
        <f>ROUND(SUM(I42+L42+N42+P42,0),2)</f>
        <v>3600</v>
      </c>
      <c r="T42" s="87"/>
      <c r="U42" s="64" t="str">
        <f t="shared" si="28"/>
        <v/>
      </c>
    </row>
    <row r="43" spans="1:21" s="67" customFormat="1" outlineLevel="2" x14ac:dyDescent="0.2">
      <c r="A43" s="55" t="s">
        <v>140</v>
      </c>
      <c r="B43" s="55" t="s">
        <v>70</v>
      </c>
      <c r="C43" s="67" t="s">
        <v>143</v>
      </c>
      <c r="D43" s="85">
        <v>2</v>
      </c>
      <c r="E43" s="56" t="s">
        <v>68</v>
      </c>
      <c r="F43" s="91">
        <v>60</v>
      </c>
      <c r="G43" s="45">
        <f t="shared" si="30"/>
        <v>120</v>
      </c>
      <c r="H43" s="58" t="str">
        <f t="shared" si="23"/>
        <v/>
      </c>
      <c r="I43" s="45">
        <f>ROUND($I$2*G43,0)</f>
        <v>9000</v>
      </c>
      <c r="J43" s="58" t="str">
        <f t="shared" si="1"/>
        <v/>
      </c>
      <c r="K43" s="92">
        <v>1500</v>
      </c>
      <c r="L43" s="45">
        <f t="shared" si="24"/>
        <v>3000</v>
      </c>
      <c r="M43" s="60" t="str">
        <f t="shared" si="25"/>
        <v/>
      </c>
      <c r="N43" s="45">
        <v>25000</v>
      </c>
      <c r="O43" s="92"/>
      <c r="P43" s="57" t="s">
        <v>32</v>
      </c>
      <c r="Q43" s="60" t="str">
        <f t="shared" si="26"/>
        <v/>
      </c>
      <c r="R43" s="86"/>
      <c r="S43" s="45">
        <f t="shared" si="27"/>
        <v>37000</v>
      </c>
      <c r="T43" s="87"/>
      <c r="U43" s="64" t="str">
        <f t="shared" si="28"/>
        <v/>
      </c>
    </row>
    <row r="44" spans="1:21" s="67" customFormat="1" outlineLevel="2" x14ac:dyDescent="0.2">
      <c r="A44" s="55" t="s">
        <v>140</v>
      </c>
      <c r="B44" s="55" t="s">
        <v>80</v>
      </c>
      <c r="C44" s="67" t="s">
        <v>111</v>
      </c>
      <c r="D44" s="85">
        <v>2</v>
      </c>
      <c r="E44" s="56" t="s">
        <v>68</v>
      </c>
      <c r="F44" s="91">
        <v>20</v>
      </c>
      <c r="G44" s="45">
        <f t="shared" si="30"/>
        <v>40</v>
      </c>
      <c r="H44" s="58" t="str">
        <f t="shared" si="23"/>
        <v/>
      </c>
      <c r="I44" s="45">
        <f>ROUND($I$2*G44,0)</f>
        <v>3000</v>
      </c>
      <c r="J44" s="58" t="str">
        <f t="shared" si="1"/>
        <v/>
      </c>
      <c r="K44" s="92">
        <v>1000</v>
      </c>
      <c r="L44" s="45">
        <f t="shared" si="24"/>
        <v>2000</v>
      </c>
      <c r="M44" s="60" t="str">
        <f t="shared" si="25"/>
        <v/>
      </c>
      <c r="N44" s="45"/>
      <c r="O44" s="92"/>
      <c r="P44" s="57" t="s">
        <v>32</v>
      </c>
      <c r="Q44" s="60" t="str">
        <f t="shared" si="26"/>
        <v/>
      </c>
      <c r="R44" s="86"/>
      <c r="S44" s="45">
        <f t="shared" si="27"/>
        <v>5000</v>
      </c>
      <c r="T44" s="87"/>
      <c r="U44" s="64" t="str">
        <f t="shared" si="28"/>
        <v/>
      </c>
    </row>
    <row r="45" spans="1:21" s="67" customFormat="1" outlineLevel="2" x14ac:dyDescent="0.2">
      <c r="A45" s="55" t="s">
        <v>140</v>
      </c>
      <c r="B45" s="55" t="s">
        <v>78</v>
      </c>
      <c r="C45" s="67" t="s">
        <v>110</v>
      </c>
      <c r="D45" s="85">
        <f>D25</f>
        <v>1200000</v>
      </c>
      <c r="E45" s="56" t="s">
        <v>79</v>
      </c>
      <c r="F45" s="91"/>
      <c r="G45" s="57" t="s">
        <v>32</v>
      </c>
      <c r="H45" s="58" t="str">
        <f t="shared" si="23"/>
        <v/>
      </c>
      <c r="I45" s="57" t="s">
        <v>32</v>
      </c>
      <c r="J45" s="58" t="str">
        <f t="shared" si="1"/>
        <v/>
      </c>
      <c r="K45" s="91">
        <v>6.0000000000000001E-3</v>
      </c>
      <c r="L45" s="45">
        <f t="shared" si="24"/>
        <v>7200</v>
      </c>
      <c r="M45" s="60" t="str">
        <f t="shared" si="25"/>
        <v/>
      </c>
      <c r="N45" s="45"/>
      <c r="O45" s="92"/>
      <c r="P45" s="57" t="s">
        <v>32</v>
      </c>
      <c r="Q45" s="60" t="str">
        <f t="shared" si="26"/>
        <v/>
      </c>
      <c r="R45" s="86"/>
      <c r="S45" s="45">
        <f t="shared" si="27"/>
        <v>7200</v>
      </c>
      <c r="T45" s="87"/>
      <c r="U45" s="64" t="str">
        <f t="shared" si="28"/>
        <v/>
      </c>
    </row>
    <row r="46" spans="1:21" s="67" customFormat="1" outlineLevel="2" x14ac:dyDescent="0.2">
      <c r="A46" s="55" t="s">
        <v>140</v>
      </c>
      <c r="B46" s="55" t="s">
        <v>89</v>
      </c>
      <c r="C46" s="67" t="s">
        <v>109</v>
      </c>
      <c r="D46" s="85">
        <v>2</v>
      </c>
      <c r="E46" s="56" t="s">
        <v>68</v>
      </c>
      <c r="F46" s="91"/>
      <c r="G46" s="57" t="s">
        <v>32</v>
      </c>
      <c r="H46" s="58" t="str">
        <f t="shared" si="23"/>
        <v/>
      </c>
      <c r="I46" s="57" t="s">
        <v>32</v>
      </c>
      <c r="J46" s="58" t="str">
        <f t="shared" si="1"/>
        <v/>
      </c>
      <c r="K46" s="92"/>
      <c r="L46" s="45">
        <v>10000</v>
      </c>
      <c r="M46" s="60" t="str">
        <f t="shared" si="25"/>
        <v/>
      </c>
      <c r="N46" s="45"/>
      <c r="O46" s="92"/>
      <c r="P46" s="57" t="s">
        <v>32</v>
      </c>
      <c r="Q46" s="60" t="str">
        <f t="shared" si="26"/>
        <v/>
      </c>
      <c r="R46" s="86"/>
      <c r="S46" s="45">
        <f t="shared" si="27"/>
        <v>10000</v>
      </c>
      <c r="T46" s="87"/>
      <c r="U46" s="64" t="str">
        <f t="shared" si="28"/>
        <v/>
      </c>
    </row>
    <row r="47" spans="1:21" s="67" customFormat="1" outlineLevel="2" x14ac:dyDescent="0.2">
      <c r="A47" s="55" t="s">
        <v>140</v>
      </c>
      <c r="B47" s="55" t="s">
        <v>55</v>
      </c>
      <c r="C47" s="67" t="s">
        <v>144</v>
      </c>
      <c r="D47" s="85">
        <v>2</v>
      </c>
      <c r="E47" s="56" t="s">
        <v>68</v>
      </c>
      <c r="F47" s="91"/>
      <c r="G47" s="45">
        <v>40</v>
      </c>
      <c r="H47" s="58" t="str">
        <f t="shared" si="23"/>
        <v/>
      </c>
      <c r="I47" s="45">
        <f>ROUND($I$2*G47,0)</f>
        <v>3000</v>
      </c>
      <c r="J47" s="58" t="str">
        <f t="shared" si="1"/>
        <v/>
      </c>
      <c r="K47" s="92">
        <v>525</v>
      </c>
      <c r="L47" s="45">
        <f t="shared" si="24"/>
        <v>1050</v>
      </c>
      <c r="M47" s="60" t="str">
        <f t="shared" si="25"/>
        <v/>
      </c>
      <c r="N47" s="45"/>
      <c r="O47" s="92"/>
      <c r="P47" s="57" t="s">
        <v>32</v>
      </c>
      <c r="Q47" s="60" t="str">
        <f t="shared" si="26"/>
        <v/>
      </c>
      <c r="R47" s="86"/>
      <c r="S47" s="45">
        <f t="shared" si="27"/>
        <v>4050</v>
      </c>
      <c r="T47" s="87"/>
      <c r="U47" s="64" t="str">
        <f t="shared" si="28"/>
        <v/>
      </c>
    </row>
    <row r="48" spans="1:21" s="67" customFormat="1" outlineLevel="2" x14ac:dyDescent="0.2">
      <c r="A48" s="55" t="s">
        <v>140</v>
      </c>
      <c r="B48" s="55" t="s">
        <v>56</v>
      </c>
      <c r="C48" s="67" t="s">
        <v>108</v>
      </c>
      <c r="D48" s="85">
        <v>2</v>
      </c>
      <c r="E48" s="56" t="s">
        <v>68</v>
      </c>
      <c r="F48" s="91"/>
      <c r="G48" s="57" t="s">
        <v>32</v>
      </c>
      <c r="H48" s="58" t="str">
        <f t="shared" si="23"/>
        <v/>
      </c>
      <c r="I48" s="57" t="s">
        <v>32</v>
      </c>
      <c r="J48" s="58" t="str">
        <f t="shared" si="1"/>
        <v/>
      </c>
      <c r="K48" s="92">
        <v>800</v>
      </c>
      <c r="L48" s="45">
        <f t="shared" si="24"/>
        <v>1600</v>
      </c>
      <c r="M48" s="60" t="str">
        <f t="shared" si="25"/>
        <v/>
      </c>
      <c r="N48" s="45"/>
      <c r="O48" s="92"/>
      <c r="P48" s="57" t="s">
        <v>32</v>
      </c>
      <c r="Q48" s="60" t="str">
        <f t="shared" si="26"/>
        <v/>
      </c>
      <c r="R48" s="86"/>
      <c r="S48" s="45">
        <f t="shared" si="27"/>
        <v>1600</v>
      </c>
      <c r="T48" s="87"/>
      <c r="U48" s="64" t="str">
        <f t="shared" si="28"/>
        <v/>
      </c>
    </row>
    <row r="49" spans="1:30" s="67" customFormat="1" outlineLevel="2" x14ac:dyDescent="0.2">
      <c r="A49" s="55" t="s">
        <v>140</v>
      </c>
      <c r="B49" s="55" t="s">
        <v>58</v>
      </c>
      <c r="C49" s="67" t="s">
        <v>105</v>
      </c>
      <c r="D49" s="85">
        <v>2</v>
      </c>
      <c r="E49" s="56" t="s">
        <v>68</v>
      </c>
      <c r="F49" s="91"/>
      <c r="G49" s="57" t="s">
        <v>32</v>
      </c>
      <c r="H49" s="58" t="str">
        <f t="shared" si="23"/>
        <v/>
      </c>
      <c r="I49" s="57" t="s">
        <v>32</v>
      </c>
      <c r="J49" s="58" t="str">
        <f t="shared" si="1"/>
        <v/>
      </c>
      <c r="K49" s="92">
        <v>1300</v>
      </c>
      <c r="L49" s="45">
        <f t="shared" si="24"/>
        <v>2600</v>
      </c>
      <c r="M49" s="60" t="str">
        <f t="shared" si="25"/>
        <v/>
      </c>
      <c r="N49" s="45"/>
      <c r="O49" s="92"/>
      <c r="P49" s="57" t="s">
        <v>32</v>
      </c>
      <c r="Q49" s="60" t="str">
        <f t="shared" si="26"/>
        <v/>
      </c>
      <c r="R49" s="86"/>
      <c r="S49" s="45">
        <f t="shared" si="27"/>
        <v>2600</v>
      </c>
      <c r="T49" s="87"/>
      <c r="U49" s="64" t="str">
        <f t="shared" si="28"/>
        <v/>
      </c>
    </row>
    <row r="50" spans="1:30" s="67" customFormat="1" outlineLevel="2" x14ac:dyDescent="0.2">
      <c r="A50" s="55" t="s">
        <v>140</v>
      </c>
      <c r="B50" s="55" t="s">
        <v>59</v>
      </c>
      <c r="C50" s="67" t="s">
        <v>104</v>
      </c>
      <c r="D50" s="85">
        <v>2</v>
      </c>
      <c r="E50" s="56" t="s">
        <v>68</v>
      </c>
      <c r="F50" s="91">
        <v>2</v>
      </c>
      <c r="G50" s="45">
        <f t="shared" si="30"/>
        <v>4</v>
      </c>
      <c r="H50" s="58" t="str">
        <f t="shared" si="23"/>
        <v/>
      </c>
      <c r="I50" s="45">
        <f>ROUND($I$2*G50,0)</f>
        <v>300</v>
      </c>
      <c r="J50" s="58" t="str">
        <f t="shared" si="1"/>
        <v/>
      </c>
      <c r="K50" s="92">
        <v>700</v>
      </c>
      <c r="L50" s="45">
        <f t="shared" si="24"/>
        <v>1400</v>
      </c>
      <c r="M50" s="60" t="str">
        <f t="shared" si="25"/>
        <v/>
      </c>
      <c r="N50" s="45"/>
      <c r="O50" s="92"/>
      <c r="P50" s="57" t="s">
        <v>32</v>
      </c>
      <c r="Q50" s="60" t="str">
        <f t="shared" si="26"/>
        <v/>
      </c>
      <c r="R50" s="86"/>
      <c r="S50" s="45">
        <f t="shared" si="27"/>
        <v>1700</v>
      </c>
      <c r="T50" s="87"/>
      <c r="U50" s="64" t="str">
        <f t="shared" si="28"/>
        <v/>
      </c>
    </row>
    <row r="51" spans="1:30" s="67" customFormat="1" outlineLevel="2" x14ac:dyDescent="0.2">
      <c r="A51" s="55" t="s">
        <v>140</v>
      </c>
      <c r="B51" s="55" t="s">
        <v>74</v>
      </c>
      <c r="C51" s="67" t="s">
        <v>103</v>
      </c>
      <c r="D51" s="85">
        <v>2</v>
      </c>
      <c r="E51" s="56" t="s">
        <v>68</v>
      </c>
      <c r="F51" s="91"/>
      <c r="G51" s="57" t="s">
        <v>32</v>
      </c>
      <c r="H51" s="58" t="str">
        <f t="shared" si="23"/>
        <v/>
      </c>
      <c r="I51" s="57" t="s">
        <v>32</v>
      </c>
      <c r="J51" s="58" t="str">
        <f t="shared" si="1"/>
        <v/>
      </c>
      <c r="K51" s="92">
        <v>500</v>
      </c>
      <c r="L51" s="45">
        <f t="shared" si="24"/>
        <v>1000</v>
      </c>
      <c r="M51" s="60" t="str">
        <f t="shared" si="25"/>
        <v/>
      </c>
      <c r="N51" s="45"/>
      <c r="O51" s="92"/>
      <c r="P51" s="57" t="s">
        <v>32</v>
      </c>
      <c r="Q51" s="60" t="str">
        <f t="shared" si="26"/>
        <v/>
      </c>
      <c r="R51" s="86"/>
      <c r="S51" s="45">
        <f t="shared" si="27"/>
        <v>1000</v>
      </c>
      <c r="T51" s="87"/>
      <c r="U51" s="64" t="str">
        <f t="shared" si="28"/>
        <v/>
      </c>
    </row>
    <row r="52" spans="1:30" s="67" customFormat="1" outlineLevel="2" x14ac:dyDescent="0.2">
      <c r="A52" s="55" t="s">
        <v>140</v>
      </c>
      <c r="B52" s="55" t="s">
        <v>76</v>
      </c>
      <c r="C52" s="150" t="s">
        <v>99</v>
      </c>
      <c r="D52" s="85">
        <v>1</v>
      </c>
      <c r="E52" s="56" t="s">
        <v>67</v>
      </c>
      <c r="F52" s="91"/>
      <c r="G52" s="57" t="s">
        <v>32</v>
      </c>
      <c r="H52" s="58" t="str">
        <f t="shared" si="23"/>
        <v/>
      </c>
      <c r="I52" s="57" t="s">
        <v>32</v>
      </c>
      <c r="J52" s="58" t="str">
        <f t="shared" si="1"/>
        <v/>
      </c>
      <c r="K52" s="92"/>
      <c r="L52" s="45">
        <v>1750</v>
      </c>
      <c r="M52" s="60" t="str">
        <f t="shared" si="25"/>
        <v/>
      </c>
      <c r="N52" s="45"/>
      <c r="O52" s="92"/>
      <c r="P52" s="57" t="s">
        <v>32</v>
      </c>
      <c r="Q52" s="60" t="str">
        <f t="shared" si="26"/>
        <v/>
      </c>
      <c r="R52" s="86"/>
      <c r="S52" s="45">
        <f t="shared" si="27"/>
        <v>1750</v>
      </c>
      <c r="T52" s="87"/>
      <c r="U52" s="64" t="str">
        <f t="shared" si="28"/>
        <v/>
      </c>
    </row>
    <row r="53" spans="1:30" s="67" customFormat="1" outlineLevel="2" x14ac:dyDescent="0.2">
      <c r="A53" s="55" t="s">
        <v>140</v>
      </c>
      <c r="B53" s="55" t="s">
        <v>60</v>
      </c>
      <c r="C53" s="400" t="s">
        <v>100</v>
      </c>
      <c r="D53" s="85">
        <v>1175</v>
      </c>
      <c r="E53" s="56" t="s">
        <v>71</v>
      </c>
      <c r="F53" s="91"/>
      <c r="G53" s="45">
        <v>15</v>
      </c>
      <c r="H53" s="58" t="str">
        <f t="shared" si="23"/>
        <v/>
      </c>
      <c r="I53" s="45">
        <f t="shared" ref="I53:I59" si="31">ROUND($I$2*G53,0)</f>
        <v>1125</v>
      </c>
      <c r="J53" s="58" t="str">
        <f t="shared" si="1"/>
        <v/>
      </c>
      <c r="K53" s="92">
        <v>1</v>
      </c>
      <c r="L53" s="45">
        <f t="shared" si="24"/>
        <v>1175</v>
      </c>
      <c r="M53" s="60" t="str">
        <f t="shared" si="25"/>
        <v/>
      </c>
      <c r="N53" s="45"/>
      <c r="O53" s="92"/>
      <c r="P53" s="57" t="s">
        <v>32</v>
      </c>
      <c r="Q53" s="60" t="str">
        <f t="shared" si="26"/>
        <v/>
      </c>
      <c r="R53" s="86"/>
      <c r="S53" s="45">
        <f t="shared" si="27"/>
        <v>2300</v>
      </c>
      <c r="T53" s="87"/>
      <c r="U53" s="64" t="str">
        <f t="shared" si="28"/>
        <v/>
      </c>
    </row>
    <row r="54" spans="1:30" s="67" customFormat="1" outlineLevel="2" x14ac:dyDescent="0.2">
      <c r="A54" s="55" t="s">
        <v>140</v>
      </c>
      <c r="B54" s="55" t="s">
        <v>61</v>
      </c>
      <c r="C54" s="150" t="s">
        <v>102</v>
      </c>
      <c r="D54" s="85">
        <v>2</v>
      </c>
      <c r="E54" s="56" t="s">
        <v>68</v>
      </c>
      <c r="F54" s="91">
        <v>30</v>
      </c>
      <c r="G54" s="45">
        <f t="shared" si="30"/>
        <v>60</v>
      </c>
      <c r="H54" s="58" t="str">
        <f t="shared" si="23"/>
        <v/>
      </c>
      <c r="I54" s="45">
        <f t="shared" si="31"/>
        <v>4500</v>
      </c>
      <c r="J54" s="58" t="str">
        <f t="shared" si="1"/>
        <v/>
      </c>
      <c r="K54" s="92"/>
      <c r="L54" s="57" t="s">
        <v>32</v>
      </c>
      <c r="M54" s="60" t="str">
        <f t="shared" si="25"/>
        <v/>
      </c>
      <c r="N54" s="45"/>
      <c r="O54" s="92"/>
      <c r="P54" s="57" t="s">
        <v>32</v>
      </c>
      <c r="Q54" s="60" t="str">
        <f t="shared" si="26"/>
        <v/>
      </c>
      <c r="R54" s="86"/>
      <c r="S54" s="45">
        <f t="shared" si="27"/>
        <v>4500</v>
      </c>
      <c r="T54" s="87"/>
      <c r="U54" s="64" t="str">
        <f t="shared" si="28"/>
        <v/>
      </c>
    </row>
    <row r="55" spans="1:30" s="67" customFormat="1" outlineLevel="2" x14ac:dyDescent="0.2">
      <c r="A55" s="55" t="s">
        <v>140</v>
      </c>
      <c r="B55" s="55" t="s">
        <v>123</v>
      </c>
      <c r="C55" s="67" t="s">
        <v>124</v>
      </c>
      <c r="D55" s="85">
        <v>1</v>
      </c>
      <c r="E55" s="56" t="s">
        <v>67</v>
      </c>
      <c r="F55" s="91">
        <v>20</v>
      </c>
      <c r="G55" s="45">
        <f t="shared" si="30"/>
        <v>20</v>
      </c>
      <c r="H55" s="58" t="str">
        <f t="shared" si="23"/>
        <v/>
      </c>
      <c r="I55" s="45">
        <f t="shared" si="31"/>
        <v>1500</v>
      </c>
      <c r="J55" s="58" t="str">
        <f t="shared" si="1"/>
        <v/>
      </c>
      <c r="K55" s="92"/>
      <c r="L55" s="45">
        <v>5000</v>
      </c>
      <c r="M55" s="60" t="str">
        <f t="shared" si="25"/>
        <v/>
      </c>
      <c r="N55" s="45"/>
      <c r="O55" s="92"/>
      <c r="P55" s="57" t="s">
        <v>32</v>
      </c>
      <c r="Q55" s="60" t="str">
        <f t="shared" si="26"/>
        <v/>
      </c>
      <c r="R55" s="86"/>
      <c r="S55" s="45">
        <f t="shared" si="27"/>
        <v>6500</v>
      </c>
      <c r="T55" s="87"/>
      <c r="U55" s="64" t="str">
        <f t="shared" si="28"/>
        <v/>
      </c>
    </row>
    <row r="56" spans="1:30" s="67" customFormat="1" outlineLevel="2" x14ac:dyDescent="0.2">
      <c r="A56" s="55" t="s">
        <v>140</v>
      </c>
      <c r="B56" s="55" t="s">
        <v>63</v>
      </c>
      <c r="C56" s="67" t="s">
        <v>94</v>
      </c>
      <c r="D56" s="85">
        <v>1</v>
      </c>
      <c r="E56" s="56" t="s">
        <v>67</v>
      </c>
      <c r="F56" s="91">
        <v>20</v>
      </c>
      <c r="G56" s="45">
        <f t="shared" si="30"/>
        <v>20</v>
      </c>
      <c r="H56" s="58" t="str">
        <f t="shared" si="23"/>
        <v/>
      </c>
      <c r="I56" s="45">
        <f t="shared" si="31"/>
        <v>1500</v>
      </c>
      <c r="J56" s="58" t="str">
        <f t="shared" si="1"/>
        <v/>
      </c>
      <c r="K56" s="92">
        <v>2000</v>
      </c>
      <c r="L56" s="45">
        <f t="shared" si="24"/>
        <v>2000</v>
      </c>
      <c r="M56" s="60" t="str">
        <f t="shared" si="25"/>
        <v/>
      </c>
      <c r="N56" s="45"/>
      <c r="O56" s="92"/>
      <c r="P56" s="57" t="s">
        <v>32</v>
      </c>
      <c r="Q56" s="60" t="str">
        <f t="shared" si="26"/>
        <v/>
      </c>
      <c r="R56" s="86"/>
      <c r="S56" s="45">
        <f t="shared" si="27"/>
        <v>3500</v>
      </c>
      <c r="T56" s="87"/>
      <c r="U56" s="64" t="str">
        <f t="shared" si="28"/>
        <v/>
      </c>
    </row>
    <row r="57" spans="1:30" s="67" customFormat="1" outlineLevel="2" x14ac:dyDescent="0.2">
      <c r="A57" s="55" t="s">
        <v>140</v>
      </c>
      <c r="B57" s="55" t="s">
        <v>63</v>
      </c>
      <c r="C57" s="67" t="s">
        <v>107</v>
      </c>
      <c r="D57" s="85">
        <v>1</v>
      </c>
      <c r="E57" s="56" t="s">
        <v>67</v>
      </c>
      <c r="F57" s="91"/>
      <c r="G57" s="45">
        <f t="shared" si="30"/>
        <v>0</v>
      </c>
      <c r="H57" s="58" t="str">
        <f t="shared" si="23"/>
        <v/>
      </c>
      <c r="I57" s="45">
        <f t="shared" si="31"/>
        <v>0</v>
      </c>
      <c r="J57" s="58" t="str">
        <f t="shared" si="1"/>
        <v/>
      </c>
      <c r="K57" s="92"/>
      <c r="L57" s="45">
        <v>2000</v>
      </c>
      <c r="M57" s="60" t="str">
        <f t="shared" si="25"/>
        <v/>
      </c>
      <c r="N57" s="45"/>
      <c r="O57" s="92"/>
      <c r="P57" s="57" t="s">
        <v>32</v>
      </c>
      <c r="Q57" s="60" t="str">
        <f t="shared" si="26"/>
        <v/>
      </c>
      <c r="R57" s="86"/>
      <c r="S57" s="45">
        <f t="shared" si="27"/>
        <v>2000</v>
      </c>
      <c r="T57" s="87"/>
      <c r="U57" s="64" t="str">
        <f t="shared" si="28"/>
        <v/>
      </c>
    </row>
    <row r="58" spans="1:30" s="67" customFormat="1" outlineLevel="2" x14ac:dyDescent="0.2">
      <c r="A58" s="55" t="s">
        <v>140</v>
      </c>
      <c r="B58" s="55" t="s">
        <v>64</v>
      </c>
      <c r="C58" s="67" t="s">
        <v>95</v>
      </c>
      <c r="D58" s="85">
        <v>2</v>
      </c>
      <c r="E58" s="56" t="s">
        <v>68</v>
      </c>
      <c r="F58" s="91">
        <v>20</v>
      </c>
      <c r="G58" s="45">
        <f t="shared" si="30"/>
        <v>40</v>
      </c>
      <c r="H58" s="58" t="str">
        <f t="shared" si="23"/>
        <v/>
      </c>
      <c r="I58" s="45">
        <f t="shared" si="31"/>
        <v>3000</v>
      </c>
      <c r="J58" s="58" t="str">
        <f t="shared" si="1"/>
        <v/>
      </c>
      <c r="K58" s="92">
        <v>500</v>
      </c>
      <c r="L58" s="45">
        <f t="shared" si="24"/>
        <v>1000</v>
      </c>
      <c r="M58" s="60" t="str">
        <f t="shared" si="25"/>
        <v/>
      </c>
      <c r="N58" s="45"/>
      <c r="O58" s="92"/>
      <c r="P58" s="57" t="s">
        <v>32</v>
      </c>
      <c r="Q58" s="60" t="str">
        <f t="shared" si="26"/>
        <v/>
      </c>
      <c r="R58" s="86"/>
      <c r="S58" s="45">
        <f t="shared" si="27"/>
        <v>4000</v>
      </c>
      <c r="T58" s="87"/>
      <c r="U58" s="64" t="str">
        <f t="shared" si="28"/>
        <v/>
      </c>
    </row>
    <row r="59" spans="1:30" s="67" customFormat="1" outlineLevel="2" x14ac:dyDescent="0.2">
      <c r="A59" s="55" t="s">
        <v>140</v>
      </c>
      <c r="B59" s="55" t="s">
        <v>65</v>
      </c>
      <c r="C59" t="s">
        <v>96</v>
      </c>
      <c r="D59" s="85">
        <v>2</v>
      </c>
      <c r="E59" s="56" t="s">
        <v>68</v>
      </c>
      <c r="F59" s="91">
        <v>10</v>
      </c>
      <c r="G59" s="45">
        <f t="shared" si="30"/>
        <v>20</v>
      </c>
      <c r="H59" s="58" t="str">
        <f t="shared" si="23"/>
        <v/>
      </c>
      <c r="I59" s="45">
        <f t="shared" si="31"/>
        <v>1500</v>
      </c>
      <c r="J59" s="58" t="str">
        <f t="shared" si="1"/>
        <v/>
      </c>
      <c r="K59" s="92">
        <v>2000</v>
      </c>
      <c r="L59" s="45">
        <f t="shared" si="24"/>
        <v>4000</v>
      </c>
      <c r="M59" s="60" t="str">
        <f t="shared" si="25"/>
        <v/>
      </c>
      <c r="N59" s="45"/>
      <c r="O59" s="92"/>
      <c r="P59" s="57" t="s">
        <v>32</v>
      </c>
      <c r="Q59" s="60" t="str">
        <f t="shared" si="26"/>
        <v/>
      </c>
      <c r="R59" s="86"/>
      <c r="S59" s="45">
        <f t="shared" si="27"/>
        <v>5500</v>
      </c>
      <c r="T59" s="87"/>
      <c r="U59" s="64" t="str">
        <f t="shared" si="28"/>
        <v/>
      </c>
    </row>
    <row r="60" spans="1:30" s="103" customFormat="1" outlineLevel="1" x14ac:dyDescent="0.2">
      <c r="A60" s="94" t="s">
        <v>145</v>
      </c>
      <c r="B60" s="94"/>
      <c r="C60" s="95" t="s">
        <v>146</v>
      </c>
      <c r="D60" s="96"/>
      <c r="E60" s="95"/>
      <c r="F60" s="97"/>
      <c r="G60" s="98"/>
      <c r="H60" s="58"/>
      <c r="I60" s="98"/>
      <c r="J60" s="58" t="str">
        <f t="shared" si="1"/>
        <v/>
      </c>
      <c r="K60" s="99"/>
      <c r="L60" s="98"/>
      <c r="M60" s="60"/>
      <c r="N60" s="100"/>
      <c r="O60" s="99"/>
      <c r="P60" s="100"/>
      <c r="Q60" s="60"/>
      <c r="R60" s="101"/>
      <c r="S60" s="100">
        <f>SUBTOTAL(9,S37:S59)</f>
        <v>151875</v>
      </c>
      <c r="T60" s="102"/>
      <c r="U60" s="64"/>
    </row>
    <row r="61" spans="1:30" s="103" customFormat="1" x14ac:dyDescent="0.2">
      <c r="A61" s="94" t="s">
        <v>724</v>
      </c>
      <c r="B61" s="94"/>
      <c r="D61" s="96"/>
      <c r="E61" s="95"/>
      <c r="F61" s="97"/>
      <c r="G61" s="98"/>
      <c r="H61" s="58"/>
      <c r="I61" s="98"/>
      <c r="J61" s="58" t="str">
        <f t="shared" si="1"/>
        <v/>
      </c>
      <c r="K61" s="99"/>
      <c r="L61" s="98"/>
      <c r="M61" s="60"/>
      <c r="N61" s="100"/>
      <c r="O61" s="99"/>
      <c r="P61" s="100"/>
      <c r="Q61" s="60"/>
      <c r="R61" s="101"/>
      <c r="S61" s="100">
        <f>SUBTOTAL(9,S5:S60)</f>
        <v>860659</v>
      </c>
      <c r="T61" s="102"/>
      <c r="U61" s="64"/>
    </row>
    <row r="62" spans="1:30" x14ac:dyDescent="0.2">
      <c r="G62" s="5">
        <f t="shared" ref="G62:G65" si="32">ROUND(D62*F62,0)</f>
        <v>0</v>
      </c>
      <c r="H62" s="58" t="str">
        <f t="shared" ref="H62:H65" si="33">IF(F62&gt;0,IF(ROUND(D62*F62,0)&lt;&gt;G62,"E",""),"")</f>
        <v/>
      </c>
      <c r="I62" s="5">
        <f t="shared" ref="I62:I65" si="34">ROUND($I$2*G62,0)</f>
        <v>0</v>
      </c>
      <c r="J62" s="58" t="str">
        <f t="shared" si="1"/>
        <v/>
      </c>
      <c r="L62" s="5">
        <f t="shared" ref="L62:L65" si="35">ROUND(D62*K62,0)</f>
        <v>0</v>
      </c>
      <c r="M62" s="60" t="str">
        <f t="shared" ref="M62:M65" si="36">IF(K62&gt;0,IF(ROUND(D62*K62,0)&lt;&gt;L62,"E",""),"")</f>
        <v/>
      </c>
      <c r="P62" s="5">
        <f t="shared" ref="P62:P65" si="37">ROUND(D62*O62,0)</f>
        <v>0</v>
      </c>
      <c r="Q62" s="60" t="str">
        <f t="shared" ref="Q62:Q65" si="38">IF(O62&gt;0,IF(ROUND(D62*O62,0)&lt;&gt;P62,"E",""),"")</f>
        <v/>
      </c>
      <c r="S62" s="5">
        <f t="shared" ref="S62:S65" si="39">ROUND(SUM(I62+L62+N62+P62,0),2)</f>
        <v>0</v>
      </c>
      <c r="U62" s="64" t="str">
        <f t="shared" ref="U62:U65" si="40">IF(ROUND(I62+L62+N62+P62,2)&lt;&gt;S62,"E","")</f>
        <v/>
      </c>
      <c r="V62" s="5">
        <f t="shared" ref="V62:V65" si="41">IF($S$2&gt;0,((S62/$S$2)*$V$2),0)</f>
        <v>0</v>
      </c>
      <c r="W62" s="5">
        <f t="shared" ref="W62:W65" si="42">S62+V62</f>
        <v>0</v>
      </c>
      <c r="X62" s="1"/>
      <c r="Y62" s="10">
        <f t="shared" ref="Y62:Y65" si="43">IF(X62&gt;0,W62/X62,0)</f>
        <v>0</v>
      </c>
      <c r="Z62" s="1"/>
      <c r="AB62" s="5">
        <f t="shared" ref="AB62:AB65" si="44">ROUND(D62*AA62,0)</f>
        <v>0</v>
      </c>
      <c r="AD62" s="5">
        <f t="shared" ref="AD62:AD63" si="45">ROUND(AB62*AC62*0.01,0)</f>
        <v>0</v>
      </c>
    </row>
    <row r="63" spans="1:30" x14ac:dyDescent="0.2">
      <c r="G63" s="5">
        <f t="shared" si="32"/>
        <v>0</v>
      </c>
      <c r="H63" s="58" t="str">
        <f t="shared" si="33"/>
        <v/>
      </c>
      <c r="I63" s="5">
        <f t="shared" si="34"/>
        <v>0</v>
      </c>
      <c r="J63" s="58" t="str">
        <f t="shared" si="1"/>
        <v/>
      </c>
      <c r="L63" s="5">
        <f t="shared" si="35"/>
        <v>0</v>
      </c>
      <c r="M63" s="60" t="str">
        <f t="shared" si="36"/>
        <v/>
      </c>
      <c r="P63" s="5">
        <f t="shared" si="37"/>
        <v>0</v>
      </c>
      <c r="Q63" s="60" t="str">
        <f t="shared" si="38"/>
        <v/>
      </c>
      <c r="S63" s="5">
        <f t="shared" si="39"/>
        <v>0</v>
      </c>
      <c r="U63" s="64" t="str">
        <f t="shared" si="40"/>
        <v/>
      </c>
      <c r="V63" s="5">
        <f t="shared" si="41"/>
        <v>0</v>
      </c>
      <c r="W63" s="5">
        <f t="shared" si="42"/>
        <v>0</v>
      </c>
      <c r="X63" s="1"/>
      <c r="Y63" s="10">
        <f t="shared" si="43"/>
        <v>0</v>
      </c>
      <c r="Z63" s="1"/>
      <c r="AB63" s="5">
        <f t="shared" si="44"/>
        <v>0</v>
      </c>
      <c r="AD63" s="5">
        <f t="shared" si="45"/>
        <v>0</v>
      </c>
    </row>
    <row r="64" spans="1:30" x14ac:dyDescent="0.2">
      <c r="G64" s="5">
        <f t="shared" si="32"/>
        <v>0</v>
      </c>
      <c r="H64" s="58" t="str">
        <f t="shared" si="33"/>
        <v/>
      </c>
      <c r="I64" s="5">
        <f t="shared" si="34"/>
        <v>0</v>
      </c>
      <c r="J64" s="58" t="str">
        <f t="shared" si="1"/>
        <v/>
      </c>
      <c r="L64" s="5">
        <f t="shared" si="35"/>
        <v>0</v>
      </c>
      <c r="M64" s="60" t="str">
        <f t="shared" si="36"/>
        <v/>
      </c>
      <c r="P64" s="5">
        <f t="shared" si="37"/>
        <v>0</v>
      </c>
      <c r="Q64" s="60" t="str">
        <f t="shared" si="38"/>
        <v/>
      </c>
      <c r="S64" s="5">
        <f t="shared" si="39"/>
        <v>0</v>
      </c>
      <c r="U64" s="64" t="str">
        <f t="shared" si="40"/>
        <v/>
      </c>
      <c r="V64" s="5">
        <f t="shared" si="41"/>
        <v>0</v>
      </c>
      <c r="W64" s="5">
        <f t="shared" si="42"/>
        <v>0</v>
      </c>
      <c r="X64" s="1"/>
      <c r="Y64" s="10">
        <f t="shared" si="43"/>
        <v>0</v>
      </c>
      <c r="Z64" s="1"/>
      <c r="AB64" s="5">
        <f t="shared" si="44"/>
        <v>0</v>
      </c>
      <c r="AD64" s="5">
        <f>ROUND(AB64*AC64*0.01,0)</f>
        <v>0</v>
      </c>
    </row>
    <row r="65" spans="1:30" ht="13.5" thickBot="1" x14ac:dyDescent="0.25">
      <c r="A65" s="21"/>
      <c r="B65" s="21"/>
      <c r="C65" s="29"/>
      <c r="D65" s="34"/>
      <c r="E65" s="35"/>
      <c r="F65" s="36"/>
      <c r="G65" s="33">
        <f t="shared" si="32"/>
        <v>0</v>
      </c>
      <c r="H65" s="59" t="str">
        <f t="shared" si="33"/>
        <v/>
      </c>
      <c r="I65" s="33">
        <f t="shared" si="34"/>
        <v>0</v>
      </c>
      <c r="J65" s="59" t="str">
        <f t="shared" ref="J65" si="46">IF(G65*I$2=I65," ","E")</f>
        <v xml:space="preserve"> </v>
      </c>
      <c r="K65" s="37"/>
      <c r="L65" s="33">
        <f t="shared" si="35"/>
        <v>0</v>
      </c>
      <c r="M65" s="61" t="str">
        <f t="shared" si="36"/>
        <v/>
      </c>
      <c r="N65" s="33"/>
      <c r="O65" s="37"/>
      <c r="P65" s="33">
        <f t="shared" si="37"/>
        <v>0</v>
      </c>
      <c r="Q65" s="61" t="str">
        <f t="shared" si="38"/>
        <v/>
      </c>
      <c r="R65" s="22"/>
      <c r="S65" s="33">
        <f t="shared" si="39"/>
        <v>0</v>
      </c>
      <c r="T65" s="26"/>
      <c r="U65" s="65" t="str">
        <f t="shared" si="40"/>
        <v/>
      </c>
      <c r="V65" s="33">
        <f t="shared" si="41"/>
        <v>0</v>
      </c>
      <c r="W65" s="33">
        <f t="shared" si="42"/>
        <v>0</v>
      </c>
      <c r="X65" s="3"/>
      <c r="Y65" s="34">
        <f t="shared" si="43"/>
        <v>0</v>
      </c>
      <c r="Z65" s="3"/>
      <c r="AA65" s="32"/>
      <c r="AB65" s="33">
        <f t="shared" si="44"/>
        <v>0</v>
      </c>
      <c r="AC65" s="32"/>
      <c r="AD65" s="33">
        <f>ROUND(AB65*AC65*0.01,0)</f>
        <v>0</v>
      </c>
    </row>
    <row r="66" spans="1:30" ht="13.5" thickTop="1" x14ac:dyDescent="0.2"/>
    <row r="67" spans="1:30" x14ac:dyDescent="0.2">
      <c r="C67" s="9" t="s">
        <v>1</v>
      </c>
      <c r="G67" s="5">
        <f>SUM(G3:G65)</f>
        <v>431</v>
      </c>
      <c r="H67" s="60"/>
      <c r="I67" s="5">
        <f>SUM(I3:I65)</f>
        <v>32325</v>
      </c>
      <c r="J67" s="60"/>
      <c r="K67" s="15"/>
      <c r="L67" s="5">
        <f>SUM(L3:L65)</f>
        <v>161374</v>
      </c>
      <c r="N67" s="5">
        <f>SUM(N3:N65)</f>
        <v>25000</v>
      </c>
      <c r="O67" s="15"/>
      <c r="P67" s="5">
        <f>SUM(P3:P65)</f>
        <v>641960</v>
      </c>
      <c r="S67" s="5">
        <f>S61</f>
        <v>860659</v>
      </c>
      <c r="AB67" s="13">
        <f>SUM(AB3:AB65)</f>
        <v>0</v>
      </c>
      <c r="AD67" s="13">
        <f>SUM(AD3:AD65)</f>
        <v>0</v>
      </c>
    </row>
    <row r="68" spans="1:30" x14ac:dyDescent="0.2">
      <c r="G68" s="38"/>
      <c r="I68" s="39"/>
      <c r="P68" s="45"/>
      <c r="R68" s="86"/>
      <c r="S68" s="45"/>
    </row>
    <row r="69" spans="1:30" x14ac:dyDescent="0.2">
      <c r="F69" s="43"/>
      <c r="G69" s="84"/>
      <c r="I69" s="44"/>
      <c r="P69" s="45"/>
      <c r="R69" s="87"/>
      <c r="S69" s="45"/>
      <c r="AB69" s="66"/>
      <c r="AC69" s="40" t="s">
        <v>36</v>
      </c>
      <c r="AD69" s="4">
        <f>AD67*AB69</f>
        <v>0</v>
      </c>
    </row>
    <row r="70" spans="1:30" x14ac:dyDescent="0.2">
      <c r="F70" s="43"/>
      <c r="G70" s="45"/>
      <c r="I70" s="45"/>
      <c r="L70" s="5" t="s">
        <v>2</v>
      </c>
      <c r="N70" s="1" t="str">
        <f>IF((S67&lt;&gt;SUM(I67+L67+N67+P67)),"ERROR","OK")</f>
        <v>OK</v>
      </c>
      <c r="P70" s="45"/>
      <c r="R70" s="86"/>
      <c r="S70" s="45"/>
    </row>
    <row r="71" spans="1:30" x14ac:dyDescent="0.2">
      <c r="A71" s="69"/>
      <c r="F71" s="46"/>
      <c r="G71" s="47"/>
      <c r="I71" s="48"/>
      <c r="P71" s="45"/>
      <c r="R71" s="86"/>
      <c r="S71" s="45"/>
      <c r="AD71" s="5">
        <f>SUM(AD67:AD69)</f>
        <v>0</v>
      </c>
    </row>
    <row r="72" spans="1:30" x14ac:dyDescent="0.2">
      <c r="F72" s="43" t="s">
        <v>17</v>
      </c>
      <c r="G72" s="89">
        <f>G67</f>
        <v>431</v>
      </c>
      <c r="I72" s="51"/>
      <c r="P72" s="45"/>
      <c r="R72" s="86"/>
      <c r="S72" s="45"/>
    </row>
    <row r="73" spans="1:30" x14ac:dyDescent="0.2">
      <c r="F73" s="43" t="s">
        <v>18</v>
      </c>
      <c r="G73" s="49">
        <f>D81</f>
        <v>5600</v>
      </c>
      <c r="I73" s="45"/>
      <c r="P73" s="45" t="s">
        <v>33</v>
      </c>
      <c r="R73" s="86"/>
      <c r="S73" s="49"/>
    </row>
    <row r="74" spans="1:30" x14ac:dyDescent="0.2">
      <c r="F74" s="46"/>
      <c r="G74" s="47"/>
      <c r="I74" s="45"/>
      <c r="P74" s="45"/>
      <c r="R74" s="86"/>
      <c r="S74" s="45"/>
    </row>
    <row r="75" spans="1:30" x14ac:dyDescent="0.2">
      <c r="C75" s="48" t="s">
        <v>87</v>
      </c>
      <c r="D75" s="5">
        <f>S32+S36+S60</f>
        <v>218699</v>
      </c>
      <c r="F75" s="43" t="s">
        <v>19</v>
      </c>
      <c r="G75" s="50">
        <f>IF(G73&gt;0,G72/G73,"")</f>
        <v>7.6964285714285721E-2</v>
      </c>
      <c r="I75" s="45"/>
      <c r="P75" s="45" t="s">
        <v>16</v>
      </c>
      <c r="R75" s="86"/>
      <c r="S75" s="45">
        <f>SUM(S67:S73)</f>
        <v>860659</v>
      </c>
    </row>
    <row r="76" spans="1:30" x14ac:dyDescent="0.2">
      <c r="P76" s="45"/>
      <c r="R76" s="86"/>
      <c r="S76" s="45"/>
    </row>
    <row r="77" spans="1:30" x14ac:dyDescent="0.2">
      <c r="C77" s="48" t="s">
        <v>86</v>
      </c>
      <c r="D77" s="88">
        <f>D75/S83</f>
        <v>0.23323217494689999</v>
      </c>
      <c r="P77" s="45" t="s">
        <v>85</v>
      </c>
      <c r="R77" s="104">
        <v>3.95E-2</v>
      </c>
      <c r="S77" s="45">
        <f>ROUND(S75*R77,0)</f>
        <v>33996</v>
      </c>
    </row>
    <row r="78" spans="1:30" x14ac:dyDescent="0.2">
      <c r="P78" s="67"/>
      <c r="R78" s="86"/>
      <c r="S78" s="45"/>
    </row>
    <row r="79" spans="1:30" x14ac:dyDescent="0.2">
      <c r="C79" s="48" t="s">
        <v>127</v>
      </c>
      <c r="D79" s="83">
        <f>(S33+S34+S35)/S83</f>
        <v>4.7670443029581434E-2</v>
      </c>
      <c r="F79" s="43" t="s">
        <v>81</v>
      </c>
      <c r="G79" s="70">
        <f>S83/G73</f>
        <v>167.44427678571427</v>
      </c>
      <c r="P79" s="45" t="s">
        <v>34</v>
      </c>
      <c r="R79" s="86"/>
      <c r="S79" s="45"/>
    </row>
    <row r="80" spans="1:30" x14ac:dyDescent="0.2">
      <c r="P80" s="67"/>
      <c r="R80" s="86"/>
      <c r="S80" s="45"/>
    </row>
    <row r="81" spans="3:19" x14ac:dyDescent="0.2">
      <c r="C81" s="48" t="s">
        <v>294</v>
      </c>
      <c r="D81" s="5">
        <f>10100-D82</f>
        <v>5600</v>
      </c>
      <c r="E81" s="56" t="s">
        <v>72</v>
      </c>
      <c r="F81" s="236">
        <f>D81/$D$88</f>
        <v>5.7201225740551587E-2</v>
      </c>
      <c r="P81" s="45" t="s">
        <v>725</v>
      </c>
      <c r="R81" s="104">
        <v>0.05</v>
      </c>
      <c r="S81" s="49">
        <f>S67*R81</f>
        <v>43032.950000000004</v>
      </c>
    </row>
    <row r="82" spans="3:19" x14ac:dyDescent="0.2">
      <c r="C82" s="48" t="s">
        <v>210</v>
      </c>
      <c r="D82" s="5">
        <v>4500</v>
      </c>
      <c r="E82" s="56" t="s">
        <v>72</v>
      </c>
      <c r="F82" s="236">
        <f t="shared" ref="F82:F87" si="47">D82/$D$88</f>
        <v>4.5965270684371805E-2</v>
      </c>
      <c r="P82" s="67"/>
      <c r="R82" s="86"/>
      <c r="S82" s="45"/>
    </row>
    <row r="83" spans="3:19" x14ac:dyDescent="0.2">
      <c r="C83" s="48" t="s">
        <v>295</v>
      </c>
      <c r="D83" s="5">
        <v>9300</v>
      </c>
      <c r="E83" s="56" t="s">
        <v>72</v>
      </c>
      <c r="F83" s="236">
        <f t="shared" si="47"/>
        <v>9.4994892747701731E-2</v>
      </c>
      <c r="P83" s="45" t="s">
        <v>35</v>
      </c>
      <c r="R83" s="86"/>
      <c r="S83" s="49">
        <f>S75+S77+S79+S81</f>
        <v>937687.95</v>
      </c>
    </row>
    <row r="84" spans="3:19" x14ac:dyDescent="0.2">
      <c r="C84" s="48" t="s">
        <v>296</v>
      </c>
      <c r="D84" s="5">
        <f>22750-D83</f>
        <v>13450</v>
      </c>
      <c r="E84" s="56" t="s">
        <v>72</v>
      </c>
      <c r="F84" s="236">
        <f t="shared" si="47"/>
        <v>0.13738508682328907</v>
      </c>
      <c r="P84" s="9"/>
    </row>
    <row r="85" spans="3:19" x14ac:dyDescent="0.2">
      <c r="C85" s="48" t="s">
        <v>297</v>
      </c>
      <c r="D85" s="5">
        <v>21700</v>
      </c>
      <c r="E85" s="56" t="s">
        <v>72</v>
      </c>
      <c r="F85" s="236">
        <f t="shared" si="47"/>
        <v>0.22165474974463739</v>
      </c>
      <c r="P85" s="9"/>
    </row>
    <row r="86" spans="3:19" x14ac:dyDescent="0.2">
      <c r="C86" s="48" t="s">
        <v>298</v>
      </c>
      <c r="D86" s="5">
        <v>21700</v>
      </c>
      <c r="E86" s="56" t="s">
        <v>72</v>
      </c>
      <c r="F86" s="236">
        <f t="shared" si="47"/>
        <v>0.22165474974463739</v>
      </c>
      <c r="P86" s="9"/>
    </row>
    <row r="87" spans="3:19" x14ac:dyDescent="0.2">
      <c r="C87" s="48" t="s">
        <v>299</v>
      </c>
      <c r="D87" s="5">
        <v>21650</v>
      </c>
      <c r="E87" s="56" t="s">
        <v>72</v>
      </c>
      <c r="F87" s="236">
        <f t="shared" si="47"/>
        <v>0.22114402451481102</v>
      </c>
    </row>
    <row r="88" spans="3:19" x14ac:dyDescent="0.2">
      <c r="C88" s="2" t="s">
        <v>776</v>
      </c>
      <c r="D88" s="96">
        <f>SUM(D81:D87)</f>
        <v>97900</v>
      </c>
      <c r="E88" s="95" t="s">
        <v>72</v>
      </c>
    </row>
    <row r="91" spans="3:19" x14ac:dyDescent="0.2">
      <c r="C91" s="2" t="s">
        <v>42</v>
      </c>
      <c r="D91" s="41"/>
    </row>
    <row r="92" spans="3:19" x14ac:dyDescent="0.2">
      <c r="C92" s="2" t="s">
        <v>27</v>
      </c>
      <c r="D92" s="42"/>
    </row>
    <row r="93" spans="3:19" x14ac:dyDescent="0.2">
      <c r="C93" s="2" t="s">
        <v>28</v>
      </c>
      <c r="D93" s="41">
        <f>SUM(D91:D92)</f>
        <v>0</v>
      </c>
    </row>
    <row r="94" spans="3:19" x14ac:dyDescent="0.2">
      <c r="D94" s="5"/>
    </row>
    <row r="95" spans="3:19" x14ac:dyDescent="0.2">
      <c r="D95" s="5"/>
    </row>
    <row r="96" spans="3:19" x14ac:dyDescent="0.2">
      <c r="C96" s="2" t="s">
        <v>24</v>
      </c>
      <c r="D96" s="41"/>
    </row>
    <row r="97" spans="3:4" x14ac:dyDescent="0.2">
      <c r="C97" s="2" t="s">
        <v>43</v>
      </c>
      <c r="D97" s="41"/>
    </row>
    <row r="98" spans="3:4" x14ac:dyDescent="0.2">
      <c r="C98" s="2" t="s">
        <v>29</v>
      </c>
      <c r="D98" s="42">
        <f>D93</f>
        <v>0</v>
      </c>
    </row>
    <row r="99" spans="3:4" x14ac:dyDescent="0.2">
      <c r="C99" s="2" t="s">
        <v>30</v>
      </c>
      <c r="D99" s="41">
        <f>D96-D97-D98</f>
        <v>0</v>
      </c>
    </row>
  </sheetData>
  <printOptions gridLines="1"/>
  <pageMargins left="0.23" right="0.17" top="0.75" bottom="0.5" header="0.32" footer="0.25"/>
  <pageSetup paperSize="17" scale="79" fitToHeight="0" orientation="landscape" r:id="rId1"/>
  <headerFooter alignWithMargins="0">
    <oddHeader>&amp;L&amp;G
NAME:&amp;C
ESTIMATE NO.&amp;R
REV NO.___ 
ESTIMATE DATE:</oddHeader>
    <oddFooter>&amp;L
&amp;Z&amp;F&amp;C&amp;P of &amp;N &amp;R
Revised: 5/24/18
Reviewed: 9/10/20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G35"/>
  <sheetViews>
    <sheetView showZeros="0" view="pageLayout" zoomScaleNormal="100" workbookViewId="0">
      <selection activeCell="C2" sqref="C2"/>
    </sheetView>
  </sheetViews>
  <sheetFormatPr defaultColWidth="9" defaultRowHeight="15" x14ac:dyDescent="0.25"/>
  <cols>
    <col min="1" max="1" width="10.7109375" style="78" customWidth="1"/>
    <col min="2" max="2" width="48.28515625" style="80" customWidth="1"/>
    <col min="3" max="3" width="13.42578125" style="80" customWidth="1"/>
    <col min="4" max="4" width="9.85546875" style="80" customWidth="1"/>
    <col min="5" max="5" width="18.42578125" style="79" customWidth="1"/>
    <col min="6" max="6" width="9" style="78"/>
    <col min="7" max="7" width="28.85546875" style="80" customWidth="1"/>
    <col min="8" max="16384" width="9" style="77"/>
  </cols>
  <sheetData>
    <row r="1" spans="1:7" s="73" customFormat="1" ht="27.75" customHeight="1" x14ac:dyDescent="0.2">
      <c r="A1" s="81" t="s">
        <v>20</v>
      </c>
      <c r="B1" s="81" t="str">
        <f>Residential!C3</f>
        <v>Description</v>
      </c>
      <c r="C1" s="81" t="s">
        <v>5</v>
      </c>
      <c r="D1" s="81" t="s">
        <v>0</v>
      </c>
      <c r="E1" s="72" t="str">
        <f>Residential!S3</f>
        <v>Line Subtotal</v>
      </c>
      <c r="F1" s="71" t="s">
        <v>82</v>
      </c>
      <c r="G1" s="71" t="str">
        <f>Residential!Z3</f>
        <v>Comments</v>
      </c>
    </row>
    <row r="2" spans="1:7" x14ac:dyDescent="0.25">
      <c r="A2" s="74" t="str">
        <f>'Parking Garage'!B5</f>
        <v>03.1100</v>
      </c>
      <c r="B2" s="74" t="str">
        <f>'Parking Garage'!C5</f>
        <v>Concrete</v>
      </c>
      <c r="C2" s="261">
        <f>'Parking Garage'!D5</f>
        <v>1075</v>
      </c>
      <c r="D2" s="74" t="str">
        <f>'Parking Garage'!E5</f>
        <v>CY</v>
      </c>
      <c r="E2" s="75">
        <f>'Parking Garage'!S5</f>
        <v>344875</v>
      </c>
      <c r="F2" s="76">
        <f>'Parking Garage'!T5</f>
        <v>0</v>
      </c>
      <c r="G2" s="74"/>
    </row>
    <row r="3" spans="1:7" x14ac:dyDescent="0.25">
      <c r="A3" s="74">
        <f>'Parking Garage'!B6</f>
        <v>0</v>
      </c>
      <c r="B3" s="262" t="str">
        <f>'Parking Garage'!C6</f>
        <v>Division 3 Subtotal</v>
      </c>
      <c r="C3" s="263">
        <f>'Parking Garage'!D6</f>
        <v>0</v>
      </c>
      <c r="D3" s="262">
        <f>'Parking Garage'!E6</f>
        <v>0</v>
      </c>
      <c r="E3" s="264">
        <f>'Parking Garage'!S6</f>
        <v>344875</v>
      </c>
      <c r="F3" s="76">
        <f>'Parking Garage'!T6</f>
        <v>0</v>
      </c>
      <c r="G3" s="74"/>
    </row>
    <row r="4" spans="1:7" x14ac:dyDescent="0.25">
      <c r="A4" s="74" t="str">
        <f>'Parking Garage'!B7</f>
        <v>07.1001</v>
      </c>
      <c r="B4" s="74" t="str">
        <f>'Parking Garage'!C7</f>
        <v>Below Grade Waterproofing</v>
      </c>
      <c r="C4" s="261">
        <f>'Parking Garage'!D7</f>
        <v>3000</v>
      </c>
      <c r="D4" s="74" t="str">
        <f>'Parking Garage'!E7</f>
        <v>SF</v>
      </c>
      <c r="E4" s="75">
        <f>'Parking Garage'!S7</f>
        <v>39000</v>
      </c>
      <c r="F4" s="76">
        <f>'Parking Garage'!T7</f>
        <v>0</v>
      </c>
      <c r="G4" s="74"/>
    </row>
    <row r="5" spans="1:7" x14ac:dyDescent="0.25">
      <c r="A5" s="74" t="str">
        <f>'Parking Garage'!B8</f>
        <v>07.2100</v>
      </c>
      <c r="B5" s="74" t="str">
        <f>'Parking Garage'!C8</f>
        <v>Ceiling Insulation</v>
      </c>
      <c r="C5" s="261">
        <f>'Parking Garage'!D8</f>
        <v>5500</v>
      </c>
      <c r="D5" s="74" t="str">
        <f>'Parking Garage'!E8</f>
        <v>SF</v>
      </c>
      <c r="E5" s="75">
        <f>'Parking Garage'!S8</f>
        <v>16500</v>
      </c>
      <c r="F5" s="76">
        <f>'Parking Garage'!T8</f>
        <v>0</v>
      </c>
      <c r="G5" s="74"/>
    </row>
    <row r="6" spans="1:7" x14ac:dyDescent="0.25">
      <c r="A6" s="74">
        <f>'Parking Garage'!B9</f>
        <v>0</v>
      </c>
      <c r="B6" s="262" t="str">
        <f>'Parking Garage'!C9</f>
        <v>Division 7 Subtotal</v>
      </c>
      <c r="C6" s="263">
        <f>'Parking Garage'!D9</f>
        <v>0</v>
      </c>
      <c r="D6" s="262">
        <f>'Parking Garage'!E9</f>
        <v>0</v>
      </c>
      <c r="E6" s="264">
        <f>'Parking Garage'!S9</f>
        <v>55500</v>
      </c>
      <c r="F6" s="76">
        <f>'Parking Garage'!T9</f>
        <v>0</v>
      </c>
      <c r="G6" s="74"/>
    </row>
    <row r="7" spans="1:7" x14ac:dyDescent="0.25">
      <c r="A7" s="74" t="str">
        <f>'Parking Garage'!B10</f>
        <v>08.3300</v>
      </c>
      <c r="B7" s="74" t="str">
        <f>'Parking Garage'!C10</f>
        <v>Overhead Coiling Door</v>
      </c>
      <c r="C7" s="261">
        <f>'Parking Garage'!D10</f>
        <v>160</v>
      </c>
      <c r="D7" s="74" t="str">
        <f>'Parking Garage'!E10</f>
        <v>SF</v>
      </c>
      <c r="E7" s="75">
        <f>'Parking Garage'!S10</f>
        <v>24000</v>
      </c>
      <c r="F7" s="76">
        <f>'Parking Garage'!T10</f>
        <v>0</v>
      </c>
      <c r="G7" s="74"/>
    </row>
    <row r="8" spans="1:7" x14ac:dyDescent="0.25">
      <c r="A8" s="74">
        <f>'Parking Garage'!B11</f>
        <v>0</v>
      </c>
      <c r="B8" s="262" t="str">
        <f>'Parking Garage'!C11</f>
        <v>Division 8 Subtotal</v>
      </c>
      <c r="C8" s="263">
        <f>'Parking Garage'!D11</f>
        <v>0</v>
      </c>
      <c r="D8" s="262">
        <f>'Parking Garage'!E11</f>
        <v>0</v>
      </c>
      <c r="E8" s="264">
        <f>'Parking Garage'!S11</f>
        <v>24000</v>
      </c>
      <c r="F8" s="76">
        <f>'Parking Garage'!T11</f>
        <v>0</v>
      </c>
      <c r="G8" s="74"/>
    </row>
    <row r="9" spans="1:7" x14ac:dyDescent="0.25">
      <c r="A9" s="74" t="str">
        <f>'Parking Garage'!B12</f>
        <v>21.0000</v>
      </c>
      <c r="B9" s="74" t="str">
        <f>'Parking Garage'!C12</f>
        <v>Fire Suppression</v>
      </c>
      <c r="C9" s="261">
        <f>'Parking Garage'!D12</f>
        <v>5600</v>
      </c>
      <c r="D9" s="74" t="str">
        <f>'Parking Garage'!E12</f>
        <v>SF</v>
      </c>
      <c r="E9" s="75">
        <f>'Parking Garage'!S12</f>
        <v>16800</v>
      </c>
      <c r="F9" s="76">
        <f>'Parking Garage'!T12</f>
        <v>0</v>
      </c>
      <c r="G9" s="74"/>
    </row>
    <row r="10" spans="1:7" x14ac:dyDescent="0.25">
      <c r="A10" s="74">
        <f>'Parking Garage'!B13</f>
        <v>0</v>
      </c>
      <c r="B10" s="262" t="str">
        <f>'Parking Garage'!C13</f>
        <v>Division 21 Subtotal</v>
      </c>
      <c r="C10" s="263">
        <f>'Parking Garage'!D13</f>
        <v>0</v>
      </c>
      <c r="D10" s="262">
        <f>'Parking Garage'!E13</f>
        <v>0</v>
      </c>
      <c r="E10" s="264">
        <f>'Parking Garage'!S13</f>
        <v>16800</v>
      </c>
      <c r="F10" s="76">
        <f>'Parking Garage'!T13</f>
        <v>0</v>
      </c>
      <c r="G10" s="74"/>
    </row>
    <row r="11" spans="1:7" x14ac:dyDescent="0.25">
      <c r="A11" s="74" t="str">
        <f>'Parking Garage'!B14</f>
        <v>22.0000</v>
      </c>
      <c r="B11" s="74" t="str">
        <f>'Parking Garage'!C14</f>
        <v>Plumbing</v>
      </c>
      <c r="C11" s="261">
        <f>'Parking Garage'!D14</f>
        <v>1</v>
      </c>
      <c r="D11" s="74" t="str">
        <f>'Parking Garage'!E14</f>
        <v>LS</v>
      </c>
      <c r="E11" s="75">
        <f>'Parking Garage'!S14</f>
        <v>25000</v>
      </c>
      <c r="F11" s="76">
        <f>'Parking Garage'!T14</f>
        <v>0</v>
      </c>
      <c r="G11" s="74"/>
    </row>
    <row r="12" spans="1:7" x14ac:dyDescent="0.25">
      <c r="A12" s="74">
        <f>'Parking Garage'!B15</f>
        <v>0</v>
      </c>
      <c r="B12" s="262" t="str">
        <f>'Parking Garage'!C15</f>
        <v>Division 22 Subtotal</v>
      </c>
      <c r="C12" s="263">
        <f>'Parking Garage'!D15</f>
        <v>0</v>
      </c>
      <c r="D12" s="262">
        <f>'Parking Garage'!E15</f>
        <v>0</v>
      </c>
      <c r="E12" s="264">
        <f>'Parking Garage'!S15</f>
        <v>25000</v>
      </c>
      <c r="F12" s="76">
        <f>'Parking Garage'!T15</f>
        <v>0</v>
      </c>
      <c r="G12" s="74"/>
    </row>
    <row r="13" spans="1:7" x14ac:dyDescent="0.25">
      <c r="A13" s="74" t="str">
        <f>'Parking Garage'!B16</f>
        <v>23.0000</v>
      </c>
      <c r="B13" s="74" t="str">
        <f>'Parking Garage'!C16</f>
        <v>HVAC</v>
      </c>
      <c r="C13" s="261">
        <f>'Parking Garage'!D16</f>
        <v>1</v>
      </c>
      <c r="D13" s="74" t="str">
        <f>'Parking Garage'!E16</f>
        <v>LS</v>
      </c>
      <c r="E13" s="75">
        <f>'Parking Garage'!S16</f>
        <v>30000</v>
      </c>
      <c r="F13" s="76">
        <f>'Parking Garage'!T16</f>
        <v>0</v>
      </c>
      <c r="G13" s="74"/>
    </row>
    <row r="14" spans="1:7" x14ac:dyDescent="0.25">
      <c r="A14" s="74">
        <f>'Parking Garage'!B17</f>
        <v>0</v>
      </c>
      <c r="B14" s="262" t="str">
        <f>'Parking Garage'!C17</f>
        <v>Division 23 Subtotal</v>
      </c>
      <c r="C14" s="263">
        <f>'Parking Garage'!D17</f>
        <v>0</v>
      </c>
      <c r="D14" s="262">
        <f>'Parking Garage'!E17</f>
        <v>0</v>
      </c>
      <c r="E14" s="264">
        <f>'Parking Garage'!S17</f>
        <v>30000</v>
      </c>
      <c r="F14" s="76">
        <f>'Parking Garage'!T17</f>
        <v>0</v>
      </c>
      <c r="G14" s="74"/>
    </row>
    <row r="15" spans="1:7" x14ac:dyDescent="0.25">
      <c r="A15" s="74" t="str">
        <f>'Parking Garage'!B18</f>
        <v>26.0000</v>
      </c>
      <c r="B15" s="74" t="str">
        <f>'Parking Garage'!C18</f>
        <v>Electrical</v>
      </c>
      <c r="C15" s="261">
        <f>'Parking Garage'!D18</f>
        <v>1</v>
      </c>
      <c r="D15" s="74" t="str">
        <f>'Parking Garage'!E18</f>
        <v>LS</v>
      </c>
      <c r="E15" s="75">
        <f>'Parking Garage'!S18</f>
        <v>14025</v>
      </c>
      <c r="F15" s="76">
        <f>'Parking Garage'!T18</f>
        <v>0</v>
      </c>
      <c r="G15" s="74"/>
    </row>
    <row r="16" spans="1:7" x14ac:dyDescent="0.25">
      <c r="A16" s="74">
        <f>'Parking Garage'!B19</f>
        <v>0</v>
      </c>
      <c r="B16" s="262" t="str">
        <f>'Parking Garage'!C19</f>
        <v>Division 26 Subtotal</v>
      </c>
      <c r="C16" s="263">
        <f>'Parking Garage'!D19</f>
        <v>0</v>
      </c>
      <c r="D16" s="262">
        <f>'Parking Garage'!E19</f>
        <v>0</v>
      </c>
      <c r="E16" s="264">
        <f>'Parking Garage'!S19</f>
        <v>14025</v>
      </c>
      <c r="F16" s="76">
        <f>'Parking Garage'!T19</f>
        <v>0</v>
      </c>
      <c r="G16" s="74"/>
    </row>
    <row r="17" spans="1:7" x14ac:dyDescent="0.25">
      <c r="A17" s="74" t="str">
        <f>'Parking Garage'!B20</f>
        <v>31.0000</v>
      </c>
      <c r="B17" s="74" t="str">
        <f>'Parking Garage'!C20</f>
        <v>Earthwork</v>
      </c>
      <c r="C17" s="261">
        <f>'Parking Garage'!D20</f>
        <v>1</v>
      </c>
      <c r="D17" s="74" t="str">
        <f>'Parking Garage'!E20</f>
        <v>LS</v>
      </c>
      <c r="E17" s="75">
        <f>'Parking Garage'!S20</f>
        <v>127260</v>
      </c>
      <c r="F17" s="76">
        <f>'Parking Garage'!T20</f>
        <v>0</v>
      </c>
      <c r="G17" s="74"/>
    </row>
    <row r="18" spans="1:7" x14ac:dyDescent="0.25">
      <c r="A18" s="74">
        <f>'Parking Garage'!B21</f>
        <v>0</v>
      </c>
      <c r="B18" s="262" t="str">
        <f>'Parking Garage'!C21</f>
        <v>Division 31 Subtotal</v>
      </c>
      <c r="C18" s="263">
        <f>'Parking Garage'!D21</f>
        <v>0</v>
      </c>
      <c r="D18" s="262">
        <f>'Parking Garage'!E21</f>
        <v>0</v>
      </c>
      <c r="E18" s="264">
        <f>'Parking Garage'!S21</f>
        <v>127260</v>
      </c>
      <c r="F18" s="76">
        <f>'Parking Garage'!T21</f>
        <v>0</v>
      </c>
      <c r="G18" s="74"/>
    </row>
    <row r="19" spans="1:7" x14ac:dyDescent="0.25">
      <c r="A19" s="74" t="str">
        <f>'Parking Garage'!B22</f>
        <v>32.1713</v>
      </c>
      <c r="B19" s="74" t="str">
        <f>'Parking Garage'!C22</f>
        <v>Wheel Stops &amp; Pavement Markings</v>
      </c>
      <c r="C19" s="261">
        <f>'Parking Garage'!D22</f>
        <v>1</v>
      </c>
      <c r="D19" s="74" t="str">
        <f>'Parking Garage'!E22</f>
        <v>LS</v>
      </c>
      <c r="E19" s="75">
        <f>'Parking Garage'!S22</f>
        <v>4500</v>
      </c>
      <c r="F19" s="76">
        <f>'Parking Garage'!T22</f>
        <v>0</v>
      </c>
      <c r="G19" s="74"/>
    </row>
    <row r="20" spans="1:7" x14ac:dyDescent="0.25">
      <c r="A20" s="74">
        <f>'Parking Garage'!B23</f>
        <v>0</v>
      </c>
      <c r="B20" s="262" t="str">
        <f>'Parking Garage'!C23</f>
        <v>Division 32 Subtotal</v>
      </c>
      <c r="C20" s="263">
        <f>'Parking Garage'!D23</f>
        <v>0</v>
      </c>
      <c r="D20" s="262">
        <f>'Parking Garage'!E23</f>
        <v>0</v>
      </c>
      <c r="E20" s="264">
        <f>'Parking Garage'!S23</f>
        <v>4500</v>
      </c>
      <c r="F20" s="76">
        <f>'Parking Garage'!T23</f>
        <v>0</v>
      </c>
      <c r="G20" s="74"/>
    </row>
    <row r="21" spans="1:7" x14ac:dyDescent="0.25">
      <c r="A21" s="74"/>
      <c r="B21" s="262"/>
      <c r="C21" s="263"/>
      <c r="D21" s="262"/>
      <c r="E21" s="264"/>
      <c r="F21" s="76"/>
      <c r="G21" s="74"/>
    </row>
    <row r="22" spans="1:7" x14ac:dyDescent="0.25">
      <c r="A22" s="74">
        <f>'Parking Garage'!B32</f>
        <v>0</v>
      </c>
      <c r="B22" s="262" t="str">
        <f>'Parking Garage'!C32</f>
        <v>BONDS/INSURANCE/TAXES &amp; PERMITS SUBTOTAL</v>
      </c>
      <c r="C22" s="263">
        <f>'Parking Garage'!D32</f>
        <v>0</v>
      </c>
      <c r="D22" s="262">
        <f>'Parking Garage'!E32</f>
        <v>0</v>
      </c>
      <c r="E22" s="264">
        <f>'Parking Garage'!S32</f>
        <v>22124</v>
      </c>
      <c r="F22" s="76">
        <f>'Parking Garage'!T32</f>
        <v>0</v>
      </c>
      <c r="G22" s="74"/>
    </row>
    <row r="23" spans="1:7" x14ac:dyDescent="0.25">
      <c r="A23" s="74">
        <f>'Parking Garage'!B36</f>
        <v>0</v>
      </c>
      <c r="B23" s="262" t="str">
        <f>'Parking Garage'!C36</f>
        <v>PROJECT MANAGEMENT &amp; ADMINISTRATION SUBTOTAL</v>
      </c>
      <c r="C23" s="263">
        <f>'Parking Garage'!D36</f>
        <v>0</v>
      </c>
      <c r="D23" s="262">
        <f>'Parking Garage'!E36</f>
        <v>0</v>
      </c>
      <c r="E23" s="264">
        <f>'Parking Garage'!S36</f>
        <v>44700</v>
      </c>
      <c r="F23" s="76">
        <f>'Parking Garage'!T36</f>
        <v>0</v>
      </c>
      <c r="G23" s="74"/>
    </row>
    <row r="24" spans="1:7" x14ac:dyDescent="0.25">
      <c r="A24" s="74">
        <f>'Parking Garage'!B60</f>
        <v>0</v>
      </c>
      <c r="B24" s="262" t="str">
        <f>'Parking Garage'!C60</f>
        <v>FIELD SUPERVISION AND SUPPORT SUBTOTAL</v>
      </c>
      <c r="C24" s="263">
        <f>'Parking Garage'!D60</f>
        <v>0</v>
      </c>
      <c r="D24" s="262">
        <f>'Parking Garage'!E60</f>
        <v>0</v>
      </c>
      <c r="E24" s="264">
        <f>'Parking Garage'!S60</f>
        <v>151875</v>
      </c>
      <c r="F24" s="76">
        <f>'Parking Garage'!T60</f>
        <v>0</v>
      </c>
      <c r="G24" s="74"/>
    </row>
    <row r="25" spans="1:7" x14ac:dyDescent="0.25">
      <c r="A25" s="74"/>
      <c r="B25" s="262"/>
      <c r="C25" s="263"/>
      <c r="D25" s="262"/>
      <c r="E25" s="264"/>
      <c r="F25" s="76"/>
      <c r="G25" s="74"/>
    </row>
    <row r="26" spans="1:7" x14ac:dyDescent="0.25">
      <c r="A26" s="74">
        <f>'Parking Garage'!B61</f>
        <v>0</v>
      </c>
      <c r="B26" s="75" t="str">
        <f>'Parking Garage'!P75</f>
        <v>SUBTOTAL</v>
      </c>
      <c r="C26" s="261">
        <f>'Parking Garage'!D61</f>
        <v>0</v>
      </c>
      <c r="D26" s="74">
        <f>'Parking Garage'!E61</f>
        <v>0</v>
      </c>
      <c r="E26" s="75">
        <f>'Parking Garage'!S61</f>
        <v>860659</v>
      </c>
      <c r="F26" s="76">
        <f>'Parking Garage'!T61</f>
        <v>0</v>
      </c>
      <c r="G26" s="74"/>
    </row>
    <row r="27" spans="1:7" x14ac:dyDescent="0.25">
      <c r="A27" s="74">
        <f>'Parking Garage'!B63</f>
        <v>0</v>
      </c>
      <c r="B27" s="75" t="str">
        <f>'Parking Garage'!P77</f>
        <v>FEE</v>
      </c>
      <c r="C27" s="265">
        <f>'Parking Garage'!R77</f>
        <v>3.95E-2</v>
      </c>
      <c r="D27" s="74">
        <f>'Parking Garage'!E63</f>
        <v>0</v>
      </c>
      <c r="E27" s="75">
        <f>'Parking Garage'!S77</f>
        <v>33996</v>
      </c>
      <c r="F27" s="76">
        <f>'Parking Garage'!T63</f>
        <v>0</v>
      </c>
      <c r="G27" s="74"/>
    </row>
    <row r="28" spans="1:7" x14ac:dyDescent="0.25">
      <c r="A28" s="74">
        <f>'Parking Garage'!B89</f>
        <v>0</v>
      </c>
      <c r="B28" s="75" t="str">
        <f>'Parking Garage'!P81</f>
        <v>DESIGN &amp; ESTIMATING CONTINGENCY</v>
      </c>
      <c r="C28" s="265">
        <f>'Parking Garage'!R81</f>
        <v>0.05</v>
      </c>
      <c r="D28" s="74">
        <f>'Parking Garage'!E67</f>
        <v>0</v>
      </c>
      <c r="E28" s="75">
        <f>'Parking Garage'!S81</f>
        <v>43032.950000000004</v>
      </c>
      <c r="F28" s="76">
        <f>'Parking Garage'!T89</f>
        <v>0</v>
      </c>
      <c r="G28" s="74"/>
    </row>
    <row r="29" spans="1:7" x14ac:dyDescent="0.25">
      <c r="A29" s="74">
        <f>'Parking Garage'!B90</f>
        <v>0</v>
      </c>
      <c r="B29" s="75">
        <f>'Parking Garage'!P82</f>
        <v>0</v>
      </c>
      <c r="C29" s="261">
        <f>'Parking Garage'!D68</f>
        <v>0</v>
      </c>
      <c r="D29" s="74">
        <f>'Parking Garage'!E68</f>
        <v>0</v>
      </c>
      <c r="E29" s="75">
        <f>'Parking Garage'!S68</f>
        <v>0</v>
      </c>
      <c r="F29" s="76">
        <f>'Parking Garage'!T90</f>
        <v>0</v>
      </c>
      <c r="G29" s="74"/>
    </row>
    <row r="30" spans="1:7" x14ac:dyDescent="0.25">
      <c r="A30" s="74"/>
      <c r="B30" s="264" t="str">
        <f>'Parking Garage'!P83</f>
        <v>ESTIMATE TOTAL</v>
      </c>
      <c r="C30" s="263">
        <f>'Parking Garage'!D69</f>
        <v>0</v>
      </c>
      <c r="D30" s="262">
        <f>'Parking Garage'!E69</f>
        <v>0</v>
      </c>
      <c r="E30" s="264">
        <f>'Parking Garage'!S83</f>
        <v>937687.95</v>
      </c>
      <c r="F30" s="76"/>
      <c r="G30" s="74"/>
    </row>
    <row r="31" spans="1:7" x14ac:dyDescent="0.25">
      <c r="A31" s="74"/>
      <c r="B31" s="75">
        <f>'Parking Garage'!P84</f>
        <v>0</v>
      </c>
      <c r="C31" s="261">
        <f>'Parking Garage'!D70</f>
        <v>0</v>
      </c>
      <c r="D31" s="74">
        <f>'Parking Garage'!E70</f>
        <v>0</v>
      </c>
      <c r="E31" s="75">
        <f>'Parking Garage'!S70</f>
        <v>0</v>
      </c>
      <c r="F31" s="76"/>
      <c r="G31" s="74"/>
    </row>
    <row r="32" spans="1:7" x14ac:dyDescent="0.25">
      <c r="B32" s="75">
        <f>'Parking Garage'!P85</f>
        <v>0</v>
      </c>
      <c r="C32" s="261">
        <f>'Parking Garage'!D71</f>
        <v>0</v>
      </c>
      <c r="D32" s="74">
        <f>'Parking Garage'!E71</f>
        <v>0</v>
      </c>
      <c r="E32" s="75">
        <f>'Parking Garage'!S71</f>
        <v>0</v>
      </c>
      <c r="F32" s="76"/>
      <c r="G32" s="74"/>
    </row>
    <row r="33" spans="2:6" x14ac:dyDescent="0.25">
      <c r="B33" s="75">
        <f>'Parking Garage'!P86</f>
        <v>0</v>
      </c>
      <c r="C33" s="261">
        <f>'Parking Garage'!D72</f>
        <v>0</v>
      </c>
      <c r="D33" s="74">
        <f>'Parking Garage'!E72</f>
        <v>0</v>
      </c>
      <c r="E33" s="75">
        <f>'Parking Garage'!S72</f>
        <v>0</v>
      </c>
      <c r="F33" s="76"/>
    </row>
    <row r="34" spans="2:6" x14ac:dyDescent="0.25">
      <c r="B34" s="75">
        <f>'Parking Garage'!P87</f>
        <v>0</v>
      </c>
      <c r="C34" s="261">
        <f>'Parking Garage'!D73</f>
        <v>0</v>
      </c>
      <c r="D34" s="74">
        <f>'Parking Garage'!E73</f>
        <v>0</v>
      </c>
      <c r="E34" s="75">
        <f>'Parking Garage'!S73</f>
        <v>0</v>
      </c>
    </row>
    <row r="35" spans="2:6" x14ac:dyDescent="0.25">
      <c r="B35" s="75">
        <f>'Parking Garage'!P88</f>
        <v>0</v>
      </c>
      <c r="C35" s="261">
        <f>'Parking Garage'!D74</f>
        <v>0</v>
      </c>
      <c r="D35" s="74">
        <f>'Parking Garage'!E74</f>
        <v>0</v>
      </c>
      <c r="E35" s="75">
        <f>'Parking Garage'!S74</f>
        <v>0</v>
      </c>
    </row>
  </sheetData>
  <pageMargins left="0.25" right="0.25" top="1" bottom="0.5" header="0.5" footer="0.3"/>
  <pageSetup scale="74" fitToHeight="0" orientation="portrait" r:id="rId1"/>
  <headerFooter>
    <oddHeader xml:space="preserve">&amp;L&amp;"-,Bold"&amp;11Barkley Family Housing&amp;C&amp;"-,Bold"&amp;11 20.013.90
&amp;K01+000Schedules of Values -DD Estimate
Parking Garage&amp;R&amp;"-,Bold"&amp;11&amp;D
</oddHeader>
    <oddFooter>&amp;L&amp;"Calibri,Regular"&amp;8&amp;Z&amp;F-&amp;A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tabColor theme="6" tint="0.59999389629810485"/>
    <pageSetUpPr fitToPage="1"/>
  </sheetPr>
  <dimension ref="A1:AJ276"/>
  <sheetViews>
    <sheetView zoomScaleNormal="100" workbookViewId="0">
      <pane ySplit="3" topLeftCell="A198" activePane="bottomLeft" state="frozen"/>
      <selection activeCell="C135" sqref="C135"/>
      <selection pane="bottomLeft" activeCell="E214" sqref="E214"/>
    </sheetView>
  </sheetViews>
  <sheetFormatPr defaultColWidth="9.140625" defaultRowHeight="12.75" outlineLevelRow="2" x14ac:dyDescent="0.2"/>
  <cols>
    <col min="1" max="1" width="9.5703125" style="7" customWidth="1"/>
    <col min="2" max="2" width="10.28515625" style="7" customWidth="1"/>
    <col min="3" max="3" width="55" style="9" customWidth="1"/>
    <col min="4" max="4" width="14.140625" style="10" customWidth="1"/>
    <col min="5" max="5" width="8.42578125" style="11" customWidth="1"/>
    <col min="6" max="6" width="16.42578125" style="12" customWidth="1"/>
    <col min="7" max="7" width="16.42578125" style="13" customWidth="1"/>
    <col min="8" max="8" width="2.28515625" style="58" customWidth="1"/>
    <col min="9" max="9" width="16.42578125" style="5" customWidth="1"/>
    <col min="10" max="10" width="2.28515625" style="58" customWidth="1"/>
    <col min="11" max="11" width="16.42578125" style="14" customWidth="1"/>
    <col min="12" max="12" width="16.42578125" style="5" customWidth="1"/>
    <col min="13" max="13" width="2.28515625" style="60" customWidth="1"/>
    <col min="14" max="14" width="16.42578125" style="5" customWidth="1"/>
    <col min="15" max="15" width="16.42578125" style="16" customWidth="1"/>
    <col min="16" max="16" width="16.42578125" style="5" customWidth="1"/>
    <col min="17" max="17" width="2.28515625" style="60" customWidth="1"/>
    <col min="18" max="18" width="7.42578125" style="8" customWidth="1"/>
    <col min="19" max="19" width="16.42578125" style="5" customWidth="1"/>
    <col min="20" max="20" width="6.85546875" style="6" customWidth="1"/>
    <col min="21" max="21" width="2.28515625" style="62" customWidth="1"/>
    <col min="22" max="22" width="16.28515625" style="15" hidden="1" customWidth="1"/>
    <col min="23" max="23" width="14.5703125" style="15" hidden="1" customWidth="1"/>
    <col min="24" max="24" width="14.5703125" style="9" hidden="1" customWidth="1"/>
    <col min="25" max="25" width="12.5703125" style="16" hidden="1" customWidth="1"/>
    <col min="26" max="26" width="14.5703125" style="9" hidden="1" customWidth="1"/>
    <col min="27" max="27" width="14.42578125" style="19" hidden="1" customWidth="1"/>
    <col min="28" max="28" width="14.42578125" style="5" hidden="1" customWidth="1"/>
    <col min="29" max="29" width="16" style="19" hidden="1" customWidth="1"/>
    <col min="30" max="30" width="14.42578125" style="5" hidden="1" customWidth="1"/>
    <col min="31" max="31" width="14.5703125" style="9" customWidth="1"/>
    <col min="32" max="32" width="16.42578125" style="9" customWidth="1"/>
    <col min="33" max="33" width="10" style="9" customWidth="1"/>
    <col min="34" max="34" width="15.140625" style="9" customWidth="1"/>
    <col min="35" max="35" width="12.140625" style="9" customWidth="1"/>
    <col min="36" max="36" width="20.85546875" style="9" customWidth="1"/>
    <col min="37" max="16384" width="9.140625" style="9"/>
  </cols>
  <sheetData>
    <row r="1" spans="1:31" x14ac:dyDescent="0.2">
      <c r="S1" s="6" t="s">
        <v>31</v>
      </c>
      <c r="T1" s="6" t="s">
        <v>38</v>
      </c>
    </row>
    <row r="2" spans="1:31" x14ac:dyDescent="0.2">
      <c r="F2" s="17"/>
      <c r="I2" s="18">
        <v>75</v>
      </c>
      <c r="K2" s="19"/>
      <c r="O2" s="10"/>
      <c r="R2" s="8" t="s">
        <v>41</v>
      </c>
      <c r="S2" s="20">
        <f>$D276</f>
        <v>0</v>
      </c>
      <c r="T2" s="6" t="s">
        <v>39</v>
      </c>
      <c r="V2" s="20">
        <f>$D270</f>
        <v>0</v>
      </c>
    </row>
    <row r="3" spans="1:31" ht="13.5" thickBot="1" x14ac:dyDescent="0.25">
      <c r="A3" s="21" t="s">
        <v>3</v>
      </c>
      <c r="B3" s="21" t="s">
        <v>20</v>
      </c>
      <c r="C3" s="22" t="s">
        <v>4</v>
      </c>
      <c r="D3" s="23" t="s">
        <v>5</v>
      </c>
      <c r="E3" s="22" t="s">
        <v>0</v>
      </c>
      <c r="F3" s="24" t="s">
        <v>6</v>
      </c>
      <c r="G3" s="25" t="s">
        <v>7</v>
      </c>
      <c r="H3" s="59"/>
      <c r="I3" s="26" t="s">
        <v>21</v>
      </c>
      <c r="J3" s="59"/>
      <c r="K3" s="27" t="s">
        <v>8</v>
      </c>
      <c r="L3" s="26" t="s">
        <v>9</v>
      </c>
      <c r="M3" s="61"/>
      <c r="N3" s="26" t="s">
        <v>10</v>
      </c>
      <c r="O3" s="110" t="s">
        <v>73</v>
      </c>
      <c r="P3" s="26" t="s">
        <v>11</v>
      </c>
      <c r="Q3" s="61"/>
      <c r="R3" s="28" t="s">
        <v>37</v>
      </c>
      <c r="S3" s="26" t="s">
        <v>23</v>
      </c>
      <c r="T3" s="26" t="s">
        <v>40</v>
      </c>
      <c r="U3" s="63"/>
      <c r="V3" s="26" t="s">
        <v>22</v>
      </c>
      <c r="W3" s="30" t="s">
        <v>24</v>
      </c>
      <c r="X3" s="29" t="s">
        <v>25</v>
      </c>
      <c r="Y3" s="31" t="s">
        <v>26</v>
      </c>
      <c r="Z3" s="82" t="s">
        <v>83</v>
      </c>
      <c r="AA3" s="32" t="s">
        <v>12</v>
      </c>
      <c r="AB3" s="33" t="s">
        <v>13</v>
      </c>
      <c r="AC3" s="32" t="s">
        <v>14</v>
      </c>
      <c r="AD3" s="33" t="s">
        <v>15</v>
      </c>
      <c r="AE3" s="109" t="s">
        <v>892</v>
      </c>
    </row>
    <row r="4" spans="1:31" ht="13.5" thickTop="1" x14ac:dyDescent="0.2">
      <c r="A4" s="237"/>
      <c r="B4" s="237"/>
      <c r="C4" s="238"/>
      <c r="D4" s="239"/>
      <c r="E4" s="238"/>
      <c r="F4" s="240"/>
      <c r="G4" s="241"/>
      <c r="H4" s="242"/>
      <c r="I4" s="243"/>
      <c r="J4" s="242"/>
      <c r="K4" s="244"/>
      <c r="L4" s="243"/>
      <c r="M4" s="245"/>
      <c r="N4" s="243"/>
      <c r="O4" s="246"/>
      <c r="P4" s="243"/>
      <c r="Q4" s="245"/>
      <c r="R4" s="247"/>
      <c r="S4" s="243"/>
      <c r="T4" s="243"/>
      <c r="U4" s="248"/>
      <c r="V4" s="243"/>
      <c r="W4" s="249"/>
      <c r="X4" s="250"/>
      <c r="Y4" s="251"/>
      <c r="Z4" s="252"/>
      <c r="AA4" s="253"/>
      <c r="AB4" s="254"/>
      <c r="AC4" s="253"/>
      <c r="AD4" s="254"/>
    </row>
    <row r="5" spans="1:31" s="150" customFormat="1" outlineLevel="2" x14ac:dyDescent="0.2">
      <c r="A5" s="199"/>
      <c r="B5" s="199" t="s">
        <v>452</v>
      </c>
      <c r="C5" s="150" t="s">
        <v>453</v>
      </c>
      <c r="D5" s="211">
        <v>6.5</v>
      </c>
      <c r="E5" s="152" t="s">
        <v>68</v>
      </c>
      <c r="F5" s="212">
        <v>120</v>
      </c>
      <c r="G5" s="155">
        <f t="shared" ref="G5:G12" si="0">ROUND(D5*F5,0)</f>
        <v>780</v>
      </c>
      <c r="H5" s="213" t="str">
        <f t="shared" ref="H5:H236" si="1">IF(F5&gt;0,IF(ROUND(D5*F5,0)&lt;&gt;G5,"E",""),"")</f>
        <v/>
      </c>
      <c r="I5" s="155">
        <f>ROUND($I$2*G5,0)</f>
        <v>58500</v>
      </c>
      <c r="J5" s="58" t="str">
        <f t="shared" ref="J5:J20" si="2">IF(ROUND(G5*I$2,0)&lt;&gt;I5,"E","")</f>
        <v/>
      </c>
      <c r="K5" s="214"/>
      <c r="L5" s="215" t="s">
        <v>32</v>
      </c>
      <c r="M5" s="216" t="str">
        <f t="shared" ref="M5:M236" si="3">IF(K5&gt;0,IF(ROUND(D5*K5,0)&lt;&gt;L5,"E",""),"")</f>
        <v/>
      </c>
      <c r="N5" s="155"/>
      <c r="O5" s="217"/>
      <c r="P5" s="215" t="s">
        <v>32</v>
      </c>
      <c r="Q5" s="216" t="str">
        <f>IF(O5&gt;0,IF(ROUND(D5*O5,0)&lt;&gt;P5,"E",""),"")</f>
        <v/>
      </c>
      <c r="R5" s="202"/>
      <c r="S5" s="155">
        <f t="shared" ref="S5:S236" si="4">ROUND(SUM(I5+L5+N5+P5,0),2)</f>
        <v>58500</v>
      </c>
      <c r="T5" s="208"/>
      <c r="U5" s="218" t="str">
        <f t="shared" ref="U5:U236" si="5">IF(ROUND(I5+L5+N5+P5,2)&lt;&gt;S5,"E","")</f>
        <v/>
      </c>
      <c r="AE5" s="388">
        <f>S5/D5</f>
        <v>9000</v>
      </c>
    </row>
    <row r="6" spans="1:31" s="150" customFormat="1" outlineLevel="2" x14ac:dyDescent="0.2">
      <c r="A6" s="199"/>
      <c r="B6" s="199" t="s">
        <v>454</v>
      </c>
      <c r="C6" s="150" t="s">
        <v>455</v>
      </c>
      <c r="D6" s="211">
        <v>6.5</v>
      </c>
      <c r="E6" s="152" t="s">
        <v>68</v>
      </c>
      <c r="F6" s="212"/>
      <c r="G6" s="155">
        <v>80</v>
      </c>
      <c r="H6" s="213" t="str">
        <f>IF(F6&gt;0,IF(ROUND(D6*F6,0)&lt;&gt;G6,"E",""),"")</f>
        <v/>
      </c>
      <c r="I6" s="155">
        <f>ROUND($I$2*G6,0)</f>
        <v>6000</v>
      </c>
      <c r="J6" s="58" t="str">
        <f t="shared" si="2"/>
        <v/>
      </c>
      <c r="K6" s="214">
        <v>10000</v>
      </c>
      <c r="L6" s="155">
        <f>ROUND(D6*K6,0)</f>
        <v>65000</v>
      </c>
      <c r="M6" s="216" t="str">
        <f>IF(K6&gt;0,IF(ROUND(D6*K6,0)&lt;&gt;L6,"E",""),"")</f>
        <v/>
      </c>
      <c r="N6" s="155"/>
      <c r="O6" s="217"/>
      <c r="P6" s="215" t="s">
        <v>32</v>
      </c>
      <c r="Q6" s="216" t="str">
        <f>IF(O6&gt;0,IF(ROUND(D6*O6,0)&lt;&gt;P6,"E",""),"")</f>
        <v/>
      </c>
      <c r="R6" s="202"/>
      <c r="S6" s="155">
        <f>ROUND(SUM(I6+L6+N6+P6,0),2)</f>
        <v>71000</v>
      </c>
      <c r="T6" s="208"/>
      <c r="U6" s="218" t="str">
        <f>IF(ROUND(I6+L6+N6+P6,2)&lt;&gt;S6,"E","")</f>
        <v/>
      </c>
      <c r="AE6" s="388">
        <f t="shared" ref="AE6:AE69" si="6">S6/D6</f>
        <v>10923.076923076924</v>
      </c>
    </row>
    <row r="7" spans="1:31" s="150" customFormat="1" outlineLevel="2" x14ac:dyDescent="0.2">
      <c r="A7" s="199"/>
      <c r="B7" s="199" t="s">
        <v>456</v>
      </c>
      <c r="C7" s="150" t="s">
        <v>457</v>
      </c>
      <c r="D7" s="211">
        <v>13.5</v>
      </c>
      <c r="E7" s="152" t="s">
        <v>68</v>
      </c>
      <c r="F7" s="212"/>
      <c r="G7" s="215" t="s">
        <v>32</v>
      </c>
      <c r="H7" s="213" t="str">
        <f>IF(F7&gt;0,IF(ROUND(D7*F7,0)&lt;&gt;G7,"E",""),"")</f>
        <v/>
      </c>
      <c r="I7" s="215" t="s">
        <v>32</v>
      </c>
      <c r="J7" s="213" t="str">
        <f>IF(ROUND(G7*I$3,0)&lt;&gt;I7,"E","")</f>
        <v/>
      </c>
      <c r="K7" s="214">
        <v>5375</v>
      </c>
      <c r="L7" s="155">
        <f>ROUND(D7*K7,0)</f>
        <v>72563</v>
      </c>
      <c r="M7" s="216" t="str">
        <f>IF(K7&gt;0,IF(ROUND(D7*K7,0)&lt;&gt;L7,"E",""),"")</f>
        <v/>
      </c>
      <c r="N7" s="155"/>
      <c r="O7" s="214"/>
      <c r="P7" s="215" t="s">
        <v>32</v>
      </c>
      <c r="Q7" s="216" t="str">
        <f>IF(O7&gt;0,IF(ROUND(D7*O7,0)&lt;&gt;P7,"E",""),"")</f>
        <v/>
      </c>
      <c r="R7" s="202"/>
      <c r="S7" s="155">
        <f>ROUND(SUM(I7+L7+N7+P7,0),2)</f>
        <v>72563</v>
      </c>
      <c r="T7" s="208"/>
      <c r="U7" s="218" t="str">
        <f>IF(ROUND(I7+L7+N7+P7,2)&lt;&gt;S7,"E","")</f>
        <v/>
      </c>
      <c r="AE7" s="388">
        <f t="shared" si="6"/>
        <v>5375.0370370370374</v>
      </c>
    </row>
    <row r="8" spans="1:31" s="103" customFormat="1" outlineLevel="1" x14ac:dyDescent="0.2">
      <c r="A8" s="94" t="s">
        <v>754</v>
      </c>
      <c r="B8" s="94"/>
      <c r="C8" s="103" t="s">
        <v>755</v>
      </c>
      <c r="D8" s="96"/>
      <c r="E8" s="95"/>
      <c r="F8" s="97"/>
      <c r="G8" s="100"/>
      <c r="H8" s="58"/>
      <c r="I8" s="100"/>
      <c r="J8" s="58"/>
      <c r="K8" s="99"/>
      <c r="L8" s="100"/>
      <c r="M8" s="60"/>
      <c r="N8" s="100"/>
      <c r="O8" s="225"/>
      <c r="P8" s="98"/>
      <c r="Q8" s="60"/>
      <c r="R8" s="101"/>
      <c r="S8" s="100">
        <f>SUBTOTAL(9,S5:S7)</f>
        <v>202063</v>
      </c>
      <c r="T8" s="102"/>
      <c r="U8" s="64"/>
      <c r="AE8" s="388"/>
    </row>
    <row r="9" spans="1:31" s="150" customFormat="1" outlineLevel="2" x14ac:dyDescent="0.2">
      <c r="A9" s="199"/>
      <c r="B9" s="199" t="s">
        <v>458</v>
      </c>
      <c r="C9" s="150" t="s">
        <v>459</v>
      </c>
      <c r="D9" s="211">
        <v>1</v>
      </c>
      <c r="E9" s="152" t="s">
        <v>67</v>
      </c>
      <c r="F9" s="212"/>
      <c r="G9" s="155" t="s">
        <v>121</v>
      </c>
      <c r="H9" s="213" t="str">
        <f t="shared" si="1"/>
        <v/>
      </c>
      <c r="I9" s="155" t="s">
        <v>121</v>
      </c>
      <c r="J9" s="213" t="str">
        <f t="shared" ref="J9" si="7">IF(ROUND(G9*I$3,0)&lt;&gt;I9,"E","")</f>
        <v/>
      </c>
      <c r="K9" s="214"/>
      <c r="L9" s="155" t="s">
        <v>121</v>
      </c>
      <c r="M9" s="216" t="str">
        <f t="shared" si="3"/>
        <v/>
      </c>
      <c r="N9" s="155"/>
      <c r="O9" s="217"/>
      <c r="P9" s="155">
        <v>25000</v>
      </c>
      <c r="Q9" s="216" t="str">
        <f t="shared" ref="Q9:Q236" si="8">IF(O9&gt;0,IF(ROUND(D9*O9,0)&lt;&gt;P9,"E",""),"")</f>
        <v/>
      </c>
      <c r="R9" s="202"/>
      <c r="S9" s="155">
        <f t="shared" si="4"/>
        <v>25000</v>
      </c>
      <c r="T9" s="208"/>
      <c r="U9" s="218" t="str">
        <f t="shared" si="5"/>
        <v/>
      </c>
      <c r="AE9" s="388">
        <f t="shared" si="6"/>
        <v>25000</v>
      </c>
    </row>
    <row r="10" spans="1:31" s="103" customFormat="1" outlineLevel="1" x14ac:dyDescent="0.2">
      <c r="A10" s="94" t="s">
        <v>756</v>
      </c>
      <c r="B10" s="94"/>
      <c r="C10" s="103" t="s">
        <v>757</v>
      </c>
      <c r="D10" s="96"/>
      <c r="E10" s="95"/>
      <c r="F10" s="97"/>
      <c r="G10" s="100"/>
      <c r="H10" s="58"/>
      <c r="I10" s="100"/>
      <c r="J10" s="58"/>
      <c r="K10" s="99"/>
      <c r="L10" s="100"/>
      <c r="M10" s="60"/>
      <c r="N10" s="100"/>
      <c r="O10" s="225"/>
      <c r="P10" s="100"/>
      <c r="Q10" s="60"/>
      <c r="R10" s="101"/>
      <c r="S10" s="100">
        <f>SUBTOTAL(9,S9:S9)</f>
        <v>25000</v>
      </c>
      <c r="T10" s="102"/>
      <c r="U10" s="64"/>
      <c r="AE10" s="388"/>
    </row>
    <row r="11" spans="1:31" x14ac:dyDescent="0.2">
      <c r="B11" s="199" t="s">
        <v>509</v>
      </c>
      <c r="C11" s="152" t="s">
        <v>510</v>
      </c>
      <c r="D11" s="10">
        <v>700</v>
      </c>
      <c r="E11" s="56" t="s">
        <v>532</v>
      </c>
      <c r="G11" s="5">
        <v>245</v>
      </c>
      <c r="H11" s="58" t="str">
        <f t="shared" si="1"/>
        <v/>
      </c>
      <c r="I11" s="5">
        <f t="shared" ref="I11" si="9">ROUND($I$2*G11,0)</f>
        <v>18375</v>
      </c>
      <c r="J11" s="58" t="str">
        <f t="shared" si="2"/>
        <v/>
      </c>
      <c r="K11" s="16"/>
      <c r="L11" s="45" t="s">
        <v>121</v>
      </c>
      <c r="M11" s="60" t="str">
        <f t="shared" si="3"/>
        <v/>
      </c>
      <c r="O11" s="16">
        <v>560</v>
      </c>
      <c r="P11" s="233">
        <f>ROUND(D11*O11,0)+52000+72750</f>
        <v>516750</v>
      </c>
      <c r="Q11" s="60" t="str">
        <f t="shared" si="8"/>
        <v>E</v>
      </c>
      <c r="S11" s="5">
        <f t="shared" si="4"/>
        <v>535125</v>
      </c>
      <c r="U11" s="64" t="str">
        <f t="shared" si="5"/>
        <v/>
      </c>
      <c r="V11" s="5">
        <f t="shared" ref="V11:V20" si="10">IF($S$2&gt;0,((S11/$S$2)*$V$2),0)</f>
        <v>0</v>
      </c>
      <c r="W11" s="5">
        <f t="shared" ref="W11:W20" si="11">S11+V11</f>
        <v>535125</v>
      </c>
      <c r="X11" s="1"/>
      <c r="Y11" s="10">
        <f t="shared" ref="Y11:Y20" si="12">IF(X11&gt;0,W11/X11,0)</f>
        <v>0</v>
      </c>
      <c r="Z11" s="1"/>
      <c r="AB11" s="5">
        <f t="shared" ref="AB11:AB20" si="13">ROUND(D11*AA11,0)</f>
        <v>0</v>
      </c>
      <c r="AD11" s="5">
        <f t="shared" ref="AD11:AD20" si="14">ROUND(AB11*AC11*0.01,0)</f>
        <v>0</v>
      </c>
      <c r="AE11" s="388">
        <f t="shared" si="6"/>
        <v>764.46428571428567</v>
      </c>
    </row>
    <row r="12" spans="1:31" x14ac:dyDescent="0.2">
      <c r="B12" s="199" t="s">
        <v>511</v>
      </c>
      <c r="C12" s="150" t="s">
        <v>512</v>
      </c>
      <c r="D12" s="10">
        <v>16750</v>
      </c>
      <c r="E12" s="56" t="s">
        <v>72</v>
      </c>
      <c r="F12" s="12">
        <v>8.0000000000000002E-3</v>
      </c>
      <c r="G12" s="5">
        <f t="shared" si="0"/>
        <v>134</v>
      </c>
      <c r="H12" s="58" t="str">
        <f t="shared" si="1"/>
        <v/>
      </c>
      <c r="I12" s="5">
        <f>ROUND($I$2*G12,0)</f>
        <v>10050</v>
      </c>
      <c r="J12" s="58" t="str">
        <f t="shared" si="2"/>
        <v/>
      </c>
      <c r="K12" s="16">
        <v>0.8</v>
      </c>
      <c r="L12" s="5">
        <f t="shared" ref="L12:L235" si="15">ROUND(D12*K12,0)</f>
        <v>13400</v>
      </c>
      <c r="M12" s="60" t="str">
        <f t="shared" si="3"/>
        <v/>
      </c>
      <c r="P12" s="57" t="s">
        <v>32</v>
      </c>
      <c r="Q12" s="60" t="str">
        <f t="shared" si="8"/>
        <v/>
      </c>
      <c r="S12" s="5">
        <f t="shared" si="4"/>
        <v>23450</v>
      </c>
      <c r="U12" s="64" t="str">
        <f t="shared" si="5"/>
        <v/>
      </c>
      <c r="V12" s="5">
        <f t="shared" si="10"/>
        <v>0</v>
      </c>
      <c r="W12" s="5">
        <f t="shared" si="11"/>
        <v>23450</v>
      </c>
      <c r="X12" s="1"/>
      <c r="Y12" s="10">
        <f t="shared" si="12"/>
        <v>0</v>
      </c>
      <c r="Z12" s="1"/>
      <c r="AB12" s="5">
        <f t="shared" si="13"/>
        <v>0</v>
      </c>
      <c r="AD12" s="5">
        <f t="shared" si="14"/>
        <v>0</v>
      </c>
      <c r="AE12" s="388">
        <f t="shared" si="6"/>
        <v>1.4</v>
      </c>
    </row>
    <row r="13" spans="1:31" x14ac:dyDescent="0.2">
      <c r="B13" s="199" t="s">
        <v>513</v>
      </c>
      <c r="C13" s="150" t="s">
        <v>514</v>
      </c>
      <c r="E13" s="56" t="s">
        <v>172</v>
      </c>
      <c r="G13" s="45" t="s">
        <v>121</v>
      </c>
      <c r="H13" s="58" t="str">
        <f t="shared" si="1"/>
        <v/>
      </c>
      <c r="I13" s="45" t="s">
        <v>121</v>
      </c>
      <c r="J13" s="58" t="str">
        <f t="shared" si="2"/>
        <v/>
      </c>
      <c r="K13" s="16"/>
      <c r="L13" s="45" t="s">
        <v>121</v>
      </c>
      <c r="M13" s="60" t="str">
        <f t="shared" si="3"/>
        <v/>
      </c>
      <c r="P13" s="45" t="s">
        <v>319</v>
      </c>
      <c r="Q13" s="60" t="str">
        <f t="shared" si="8"/>
        <v/>
      </c>
      <c r="S13" s="45" t="s">
        <v>319</v>
      </c>
      <c r="U13" s="64" t="str">
        <f t="shared" si="5"/>
        <v/>
      </c>
      <c r="V13" s="5">
        <f t="shared" si="10"/>
        <v>0</v>
      </c>
      <c r="W13" s="5">
        <f t="shared" si="11"/>
        <v>0</v>
      </c>
      <c r="X13" s="1"/>
      <c r="Y13" s="10">
        <f t="shared" si="12"/>
        <v>0</v>
      </c>
      <c r="Z13" s="1"/>
      <c r="AB13" s="5">
        <f t="shared" si="13"/>
        <v>0</v>
      </c>
      <c r="AD13" s="5">
        <f t="shared" si="14"/>
        <v>0</v>
      </c>
      <c r="AE13" s="388"/>
    </row>
    <row r="14" spans="1:31" x14ac:dyDescent="0.2">
      <c r="B14" s="199" t="s">
        <v>515</v>
      </c>
      <c r="C14" s="150" t="s">
        <v>516</v>
      </c>
      <c r="E14" s="56" t="s">
        <v>532</v>
      </c>
      <c r="G14" s="45" t="s">
        <v>121</v>
      </c>
      <c r="H14" s="58" t="str">
        <f t="shared" ref="H14:H19" si="16">IF(F14&gt;0,IF(ROUND(D14*F14,0)&lt;&gt;G14,"E",""),"")</f>
        <v/>
      </c>
      <c r="I14" s="45" t="s">
        <v>121</v>
      </c>
      <c r="J14" s="58" t="str">
        <f t="shared" ref="J14:J19" si="17">IF(ROUND(G14*I$2,0)&lt;&gt;I14,"E","")</f>
        <v/>
      </c>
      <c r="K14" s="16"/>
      <c r="L14" s="45" t="s">
        <v>121</v>
      </c>
      <c r="M14" s="60" t="str">
        <f t="shared" ref="M14:M19" si="18">IF(K14&gt;0,IF(ROUND(D14*K14,0)&lt;&gt;L14,"E",""),"")</f>
        <v/>
      </c>
      <c r="P14" s="45" t="s">
        <v>319</v>
      </c>
      <c r="Q14" s="60" t="str">
        <f t="shared" ref="Q14:Q19" si="19">IF(O14&gt;0,IF(ROUND(D14*O14,0)&lt;&gt;P14,"E",""),"")</f>
        <v/>
      </c>
      <c r="S14" s="45" t="s">
        <v>319</v>
      </c>
      <c r="U14" s="64" t="str">
        <f t="shared" ref="U14:U19" si="20">IF(ROUND(I14+L14+N14+P14,2)&lt;&gt;S14,"E","")</f>
        <v/>
      </c>
      <c r="V14" s="5">
        <f t="shared" ref="V14:V19" si="21">IF($S$2&gt;0,((S14/$S$2)*$V$2),0)</f>
        <v>0</v>
      </c>
      <c r="W14" s="5">
        <f t="shared" ref="W14:W19" si="22">S14+V14</f>
        <v>0</v>
      </c>
      <c r="X14" s="1"/>
      <c r="Y14" s="10">
        <f t="shared" ref="Y14:Y19" si="23">IF(X14&gt;0,W14/X14,0)</f>
        <v>0</v>
      </c>
      <c r="Z14" s="1"/>
      <c r="AB14" s="5">
        <f t="shared" ref="AB14:AB19" si="24">ROUND(D14*AA14,0)</f>
        <v>0</v>
      </c>
      <c r="AD14" s="5">
        <f t="shared" ref="AD14:AD19" si="25">ROUND(AB14*AC14*0.01,0)</f>
        <v>0</v>
      </c>
      <c r="AE14" s="388"/>
    </row>
    <row r="15" spans="1:31" x14ac:dyDescent="0.2">
      <c r="B15" s="199" t="s">
        <v>517</v>
      </c>
      <c r="C15" s="152" t="s">
        <v>518</v>
      </c>
      <c r="D15" s="10">
        <v>625</v>
      </c>
      <c r="E15" s="56" t="s">
        <v>72</v>
      </c>
      <c r="G15" s="45" t="s">
        <v>121</v>
      </c>
      <c r="H15" s="58" t="str">
        <f t="shared" si="16"/>
        <v/>
      </c>
      <c r="I15" s="45" t="s">
        <v>121</v>
      </c>
      <c r="J15" s="58" t="str">
        <f t="shared" si="17"/>
        <v/>
      </c>
      <c r="K15" s="16"/>
      <c r="L15" s="45" t="s">
        <v>121</v>
      </c>
      <c r="M15" s="60" t="str">
        <f t="shared" si="18"/>
        <v/>
      </c>
      <c r="O15" s="16">
        <v>20</v>
      </c>
      <c r="P15" s="5">
        <f t="shared" ref="P15" si="26">ROUND(D15*O15,0)</f>
        <v>12500</v>
      </c>
      <c r="Q15" s="60" t="str">
        <f t="shared" si="19"/>
        <v/>
      </c>
      <c r="S15" s="5">
        <f t="shared" ref="S15:S19" si="27">ROUND(SUM(I15+L15+N15+P15,0),2)</f>
        <v>12500</v>
      </c>
      <c r="U15" s="64" t="str">
        <f t="shared" si="20"/>
        <v/>
      </c>
      <c r="V15" s="5">
        <f t="shared" si="21"/>
        <v>0</v>
      </c>
      <c r="W15" s="5">
        <f t="shared" si="22"/>
        <v>12500</v>
      </c>
      <c r="X15" s="1"/>
      <c r="Y15" s="10">
        <f t="shared" si="23"/>
        <v>0</v>
      </c>
      <c r="Z15" s="1"/>
      <c r="AB15" s="5">
        <f t="shared" si="24"/>
        <v>0</v>
      </c>
      <c r="AD15" s="5">
        <f t="shared" si="25"/>
        <v>0</v>
      </c>
      <c r="AE15" s="388">
        <f t="shared" si="6"/>
        <v>20</v>
      </c>
    </row>
    <row r="16" spans="1:31" x14ac:dyDescent="0.2">
      <c r="B16" s="199" t="s">
        <v>519</v>
      </c>
      <c r="C16" s="152" t="s">
        <v>520</v>
      </c>
      <c r="E16" s="56" t="s">
        <v>72</v>
      </c>
      <c r="G16" s="45" t="s">
        <v>121</v>
      </c>
      <c r="H16" s="58" t="str">
        <f t="shared" si="16"/>
        <v/>
      </c>
      <c r="I16" s="45" t="s">
        <v>121</v>
      </c>
      <c r="J16" s="58" t="str">
        <f t="shared" si="17"/>
        <v/>
      </c>
      <c r="K16" s="16"/>
      <c r="L16" s="45" t="s">
        <v>121</v>
      </c>
      <c r="M16" s="60" t="str">
        <f t="shared" si="18"/>
        <v/>
      </c>
      <c r="P16" s="45" t="s">
        <v>319</v>
      </c>
      <c r="Q16" s="60" t="str">
        <f t="shared" si="19"/>
        <v/>
      </c>
      <c r="S16" s="45" t="s">
        <v>319</v>
      </c>
      <c r="U16" s="64" t="str">
        <f t="shared" si="20"/>
        <v/>
      </c>
      <c r="V16" s="5">
        <f t="shared" si="21"/>
        <v>0</v>
      </c>
      <c r="W16" s="5">
        <f t="shared" si="22"/>
        <v>0</v>
      </c>
      <c r="X16" s="1"/>
      <c r="Y16" s="10">
        <f t="shared" si="23"/>
        <v>0</v>
      </c>
      <c r="Z16" s="1"/>
      <c r="AB16" s="5">
        <f t="shared" si="24"/>
        <v>0</v>
      </c>
      <c r="AD16" s="5">
        <f t="shared" si="25"/>
        <v>0</v>
      </c>
      <c r="AE16" s="388"/>
    </row>
    <row r="17" spans="1:31" x14ac:dyDescent="0.2">
      <c r="B17" s="199" t="s">
        <v>521</v>
      </c>
      <c r="C17" s="150" t="s">
        <v>522</v>
      </c>
      <c r="E17" s="56" t="s">
        <v>71</v>
      </c>
      <c r="G17" s="45" t="s">
        <v>121</v>
      </c>
      <c r="H17" s="58" t="str">
        <f t="shared" si="16"/>
        <v/>
      </c>
      <c r="I17" s="45" t="s">
        <v>121</v>
      </c>
      <c r="J17" s="58" t="str">
        <f t="shared" si="17"/>
        <v/>
      </c>
      <c r="K17" s="16"/>
      <c r="L17" s="45" t="s">
        <v>121</v>
      </c>
      <c r="M17" s="60" t="str">
        <f t="shared" si="18"/>
        <v/>
      </c>
      <c r="P17" s="45" t="s">
        <v>319</v>
      </c>
      <c r="Q17" s="60" t="str">
        <f t="shared" si="19"/>
        <v/>
      </c>
      <c r="S17" s="45" t="s">
        <v>319</v>
      </c>
      <c r="U17" s="64" t="str">
        <f t="shared" si="20"/>
        <v/>
      </c>
      <c r="V17" s="5">
        <f t="shared" si="21"/>
        <v>0</v>
      </c>
      <c r="W17" s="5">
        <f t="shared" si="22"/>
        <v>0</v>
      </c>
      <c r="X17" s="1"/>
      <c r="Y17" s="10">
        <f t="shared" si="23"/>
        <v>0</v>
      </c>
      <c r="Z17" s="1"/>
      <c r="AB17" s="5">
        <f t="shared" si="24"/>
        <v>0</v>
      </c>
      <c r="AD17" s="5">
        <f t="shared" si="25"/>
        <v>0</v>
      </c>
      <c r="AE17" s="388"/>
    </row>
    <row r="18" spans="1:31" x14ac:dyDescent="0.2">
      <c r="B18" s="199" t="s">
        <v>523</v>
      </c>
      <c r="C18" s="150" t="s">
        <v>524</v>
      </c>
      <c r="E18" s="56" t="s">
        <v>532</v>
      </c>
      <c r="G18" s="45" t="s">
        <v>121</v>
      </c>
      <c r="H18" s="58" t="str">
        <f t="shared" si="16"/>
        <v/>
      </c>
      <c r="I18" s="45" t="s">
        <v>121</v>
      </c>
      <c r="J18" s="58" t="str">
        <f t="shared" si="17"/>
        <v/>
      </c>
      <c r="K18" s="16"/>
      <c r="L18" s="45" t="s">
        <v>121</v>
      </c>
      <c r="M18" s="60" t="str">
        <f t="shared" si="18"/>
        <v/>
      </c>
      <c r="P18" s="45" t="s">
        <v>319</v>
      </c>
      <c r="Q18" s="60" t="str">
        <f t="shared" si="19"/>
        <v/>
      </c>
      <c r="S18" s="45" t="s">
        <v>319</v>
      </c>
      <c r="U18" s="64" t="str">
        <f t="shared" si="20"/>
        <v/>
      </c>
      <c r="V18" s="5">
        <f t="shared" si="21"/>
        <v>0</v>
      </c>
      <c r="W18" s="5">
        <f t="shared" si="22"/>
        <v>0</v>
      </c>
      <c r="X18" s="1"/>
      <c r="Y18" s="10">
        <f t="shared" si="23"/>
        <v>0</v>
      </c>
      <c r="Z18" s="1"/>
      <c r="AB18" s="5">
        <f t="shared" si="24"/>
        <v>0</v>
      </c>
      <c r="AD18" s="5">
        <f t="shared" si="25"/>
        <v>0</v>
      </c>
      <c r="AE18" s="388"/>
    </row>
    <row r="19" spans="1:31" x14ac:dyDescent="0.2">
      <c r="B19" s="199" t="s">
        <v>525</v>
      </c>
      <c r="C19" s="150" t="s">
        <v>526</v>
      </c>
      <c r="D19" s="10">
        <v>16620</v>
      </c>
      <c r="E19" s="56" t="s">
        <v>72</v>
      </c>
      <c r="F19" s="12">
        <v>5.0000000000000001E-3</v>
      </c>
      <c r="G19" s="5">
        <f t="shared" ref="G19" si="28">ROUND(D19*F19,0)</f>
        <v>83</v>
      </c>
      <c r="H19" s="58" t="str">
        <f t="shared" si="16"/>
        <v/>
      </c>
      <c r="I19" s="5">
        <f t="shared" ref="I19" si="29">ROUND($I$2*G19,0)</f>
        <v>6225</v>
      </c>
      <c r="J19" s="58" t="str">
        <f t="shared" si="17"/>
        <v/>
      </c>
      <c r="K19" s="16">
        <v>0.25</v>
      </c>
      <c r="L19" s="5">
        <f t="shared" ref="L19" si="30">ROUND(D19*K19,0)</f>
        <v>4155</v>
      </c>
      <c r="M19" s="60" t="str">
        <f t="shared" si="18"/>
        <v/>
      </c>
      <c r="P19" s="215" t="s">
        <v>32</v>
      </c>
      <c r="Q19" s="60" t="str">
        <f t="shared" si="19"/>
        <v/>
      </c>
      <c r="S19" s="5">
        <f t="shared" si="27"/>
        <v>10380</v>
      </c>
      <c r="U19" s="64" t="str">
        <f t="shared" si="20"/>
        <v/>
      </c>
      <c r="V19" s="5">
        <f t="shared" si="21"/>
        <v>0</v>
      </c>
      <c r="W19" s="5">
        <f t="shared" si="22"/>
        <v>10380</v>
      </c>
      <c r="X19" s="1"/>
      <c r="Y19" s="10">
        <f t="shared" si="23"/>
        <v>0</v>
      </c>
      <c r="Z19" s="1"/>
      <c r="AB19" s="5">
        <f t="shared" si="24"/>
        <v>0</v>
      </c>
      <c r="AD19" s="5">
        <f t="shared" si="25"/>
        <v>0</v>
      </c>
      <c r="AE19" s="388">
        <f t="shared" si="6"/>
        <v>0.62454873646209386</v>
      </c>
    </row>
    <row r="20" spans="1:31" x14ac:dyDescent="0.2">
      <c r="B20" s="199" t="s">
        <v>527</v>
      </c>
      <c r="C20" s="150" t="s">
        <v>528</v>
      </c>
      <c r="D20" s="10">
        <v>65500</v>
      </c>
      <c r="E20" s="56" t="s">
        <v>72</v>
      </c>
      <c r="G20" s="45" t="s">
        <v>121</v>
      </c>
      <c r="H20" s="58" t="str">
        <f t="shared" si="1"/>
        <v/>
      </c>
      <c r="I20" s="45" t="s">
        <v>121</v>
      </c>
      <c r="J20" s="58" t="str">
        <f t="shared" si="2"/>
        <v/>
      </c>
      <c r="K20" s="16"/>
      <c r="L20" s="45" t="s">
        <v>121</v>
      </c>
      <c r="M20" s="60" t="str">
        <f t="shared" si="3"/>
        <v/>
      </c>
      <c r="O20" s="16">
        <v>3</v>
      </c>
      <c r="P20" s="5">
        <f t="shared" ref="P20:P194" si="31">ROUND(D20*O20,0)</f>
        <v>196500</v>
      </c>
      <c r="Q20" s="60" t="str">
        <f t="shared" si="8"/>
        <v/>
      </c>
      <c r="S20" s="5">
        <f t="shared" si="4"/>
        <v>196500</v>
      </c>
      <c r="U20" s="64" t="str">
        <f t="shared" si="5"/>
        <v/>
      </c>
      <c r="V20" s="5">
        <f t="shared" si="10"/>
        <v>0</v>
      </c>
      <c r="W20" s="5">
        <f t="shared" si="11"/>
        <v>196500</v>
      </c>
      <c r="X20" s="1"/>
      <c r="Y20" s="10">
        <f t="shared" si="12"/>
        <v>0</v>
      </c>
      <c r="Z20" s="1"/>
      <c r="AB20" s="5">
        <f t="shared" si="13"/>
        <v>0</v>
      </c>
      <c r="AD20" s="5">
        <f t="shared" si="14"/>
        <v>0</v>
      </c>
      <c r="AE20" s="388">
        <f t="shared" si="6"/>
        <v>3</v>
      </c>
    </row>
    <row r="21" spans="1:31" s="103" customFormat="1" outlineLevel="1" x14ac:dyDescent="0.2">
      <c r="A21" s="94" t="s">
        <v>706</v>
      </c>
      <c r="B21" s="94"/>
      <c r="C21" s="103" t="s">
        <v>707</v>
      </c>
      <c r="D21" s="96"/>
      <c r="E21" s="95"/>
      <c r="F21" s="97"/>
      <c r="G21" s="100"/>
      <c r="H21" s="58"/>
      <c r="I21" s="100"/>
      <c r="J21" s="58"/>
      <c r="K21" s="99"/>
      <c r="L21" s="100"/>
      <c r="M21" s="60"/>
      <c r="N21" s="100"/>
      <c r="O21" s="225"/>
      <c r="P21" s="100"/>
      <c r="Q21" s="60"/>
      <c r="R21" s="101"/>
      <c r="S21" s="100">
        <f>SUBTOTAL(9,S11:S20)</f>
        <v>777955</v>
      </c>
      <c r="T21" s="102"/>
      <c r="U21" s="64"/>
      <c r="AE21" s="388"/>
    </row>
    <row r="22" spans="1:31" x14ac:dyDescent="0.2">
      <c r="B22" s="55" t="s">
        <v>175</v>
      </c>
      <c r="C22" s="150" t="s">
        <v>460</v>
      </c>
      <c r="D22" s="10">
        <v>4</v>
      </c>
      <c r="E22" s="56" t="s">
        <v>172</v>
      </c>
      <c r="F22" s="12">
        <v>15</v>
      </c>
      <c r="G22" s="5">
        <f t="shared" ref="G22" si="32">ROUND(D22*F22,0)</f>
        <v>60</v>
      </c>
      <c r="H22" s="58" t="str">
        <f t="shared" ref="H22:H44" si="33">IF(F22&gt;0,IF(ROUND(D22*F22,0)&lt;&gt;G22,"E",""),"")</f>
        <v/>
      </c>
      <c r="I22" s="5">
        <f t="shared" ref="I22:I34" si="34">ROUND($I$2*G22,0)</f>
        <v>4500</v>
      </c>
      <c r="J22" s="58" t="str">
        <f t="shared" ref="J22:J44" si="35">IF(ROUND(G22*I$2,0)&lt;&gt;I22,"E","")</f>
        <v/>
      </c>
      <c r="K22" s="16">
        <v>3750</v>
      </c>
      <c r="L22" s="5">
        <f t="shared" ref="L22:L43" si="36">ROUND(D22*K22,0)</f>
        <v>15000</v>
      </c>
      <c r="M22" s="60" t="str">
        <f t="shared" ref="M22:M44" si="37">IF(K22&gt;0,IF(ROUND(D22*K22,0)&lt;&gt;L22,"E",""),"")</f>
        <v/>
      </c>
      <c r="P22" s="215" t="s">
        <v>32</v>
      </c>
      <c r="Q22" s="60" t="str">
        <f t="shared" ref="Q22:Q44" si="38">IF(O22&gt;0,IF(ROUND(D22*O22,0)&lt;&gt;P22,"E",""),"")</f>
        <v/>
      </c>
      <c r="S22" s="5">
        <f t="shared" ref="S22:S43" si="39">ROUND(SUM(I22+L22+N22+P22,0),2)</f>
        <v>19500</v>
      </c>
      <c r="U22" s="64" t="str">
        <f t="shared" ref="U22:U44" si="40">IF(ROUND(I22+L22+N22+P22,2)&lt;&gt;S22,"E","")</f>
        <v/>
      </c>
      <c r="V22" s="5">
        <f t="shared" ref="V22:V44" si="41">IF($S$2&gt;0,((S22/$S$2)*$V$2),0)</f>
        <v>0</v>
      </c>
      <c r="W22" s="5">
        <f t="shared" ref="W22:W44" si="42">S22+V22</f>
        <v>19500</v>
      </c>
      <c r="X22" s="1"/>
      <c r="Y22" s="10">
        <f t="shared" ref="Y22:Y44" si="43">IF(X22&gt;0,W22/X22,0)</f>
        <v>0</v>
      </c>
      <c r="Z22" s="1"/>
      <c r="AB22" s="5">
        <f t="shared" ref="AB22:AB44" si="44">ROUND(D22*AA22,0)</f>
        <v>0</v>
      </c>
      <c r="AD22" s="5">
        <f t="shared" ref="AD22:AD44" si="45">ROUND(AB22*AC22*0.01,0)</f>
        <v>0</v>
      </c>
      <c r="AE22" s="388">
        <f t="shared" si="6"/>
        <v>4875</v>
      </c>
    </row>
    <row r="23" spans="1:31" x14ac:dyDescent="0.2">
      <c r="C23" s="150" t="s">
        <v>461</v>
      </c>
      <c r="D23" s="10">
        <v>2</v>
      </c>
      <c r="E23" s="56" t="s">
        <v>462</v>
      </c>
      <c r="G23" s="45" t="s">
        <v>121</v>
      </c>
      <c r="H23" s="58" t="str">
        <f t="shared" si="33"/>
        <v/>
      </c>
      <c r="I23" s="45" t="s">
        <v>121</v>
      </c>
      <c r="J23" s="58" t="str">
        <f t="shared" si="35"/>
        <v/>
      </c>
      <c r="K23" s="16"/>
      <c r="L23" s="45" t="s">
        <v>121</v>
      </c>
      <c r="M23" s="60" t="str">
        <f t="shared" si="37"/>
        <v/>
      </c>
      <c r="O23" s="16">
        <v>15000</v>
      </c>
      <c r="P23" s="155">
        <f>ROUND(D23*O23,0)</f>
        <v>30000</v>
      </c>
      <c r="Q23" s="60" t="str">
        <f t="shared" si="38"/>
        <v/>
      </c>
      <c r="S23" s="5">
        <f t="shared" si="39"/>
        <v>30000</v>
      </c>
      <c r="U23" s="64" t="str">
        <f t="shared" si="40"/>
        <v/>
      </c>
      <c r="V23" s="5">
        <f t="shared" si="41"/>
        <v>0</v>
      </c>
      <c r="W23" s="5">
        <f t="shared" si="42"/>
        <v>30000</v>
      </c>
      <c r="X23" s="1"/>
      <c r="Y23" s="10">
        <f t="shared" si="43"/>
        <v>0</v>
      </c>
      <c r="Z23" s="1"/>
      <c r="AB23" s="5">
        <f t="shared" si="44"/>
        <v>0</v>
      </c>
      <c r="AD23" s="5">
        <f t="shared" si="45"/>
        <v>0</v>
      </c>
      <c r="AE23" s="388">
        <f t="shared" si="6"/>
        <v>15000</v>
      </c>
    </row>
    <row r="24" spans="1:31" x14ac:dyDescent="0.2">
      <c r="C24" s="150" t="s">
        <v>889</v>
      </c>
      <c r="D24" s="10">
        <v>4</v>
      </c>
      <c r="E24" s="56" t="s">
        <v>462</v>
      </c>
      <c r="G24" s="45" t="s">
        <v>121</v>
      </c>
      <c r="H24" s="58" t="str">
        <f t="shared" ref="H24" si="46">IF(F24&gt;0,IF(ROUND(D24*F24,0)&lt;&gt;G24,"E",""),"")</f>
        <v/>
      </c>
      <c r="I24" s="45" t="s">
        <v>121</v>
      </c>
      <c r="J24" s="58" t="str">
        <f t="shared" ref="J24" si="47">IF(ROUND(G24*I$2,0)&lt;&gt;I24,"E","")</f>
        <v/>
      </c>
      <c r="K24" s="16"/>
      <c r="L24" s="45" t="s">
        <v>121</v>
      </c>
      <c r="M24" s="60" t="str">
        <f t="shared" ref="M24" si="48">IF(K24&gt;0,IF(ROUND(D24*K24,0)&lt;&gt;L24,"E",""),"")</f>
        <v/>
      </c>
      <c r="O24" s="16">
        <v>1500</v>
      </c>
      <c r="P24" s="155">
        <f>ROUND(D24*O24,0)</f>
        <v>6000</v>
      </c>
      <c r="Q24" s="60" t="str">
        <f t="shared" ref="Q24" si="49">IF(O24&gt;0,IF(ROUND(D24*O24,0)&lt;&gt;P24,"E",""),"")</f>
        <v/>
      </c>
      <c r="S24" s="5">
        <f t="shared" ref="S24" si="50">ROUND(SUM(I24+L24+N24+P24,0),2)</f>
        <v>6000</v>
      </c>
      <c r="U24" s="64" t="str">
        <f t="shared" ref="U24" si="51">IF(ROUND(I24+L24+N24+P24,2)&lt;&gt;S24,"E","")</f>
        <v/>
      </c>
      <c r="V24" s="5">
        <f t="shared" ref="V24" si="52">IF($S$2&gt;0,((S24/$S$2)*$V$2),0)</f>
        <v>0</v>
      </c>
      <c r="W24" s="5">
        <f t="shared" ref="W24" si="53">S24+V24</f>
        <v>6000</v>
      </c>
      <c r="X24" s="1"/>
      <c r="Y24" s="10">
        <f t="shared" ref="Y24" si="54">IF(X24&gt;0,W24/X24,0)</f>
        <v>0</v>
      </c>
      <c r="Z24" s="1"/>
      <c r="AB24" s="5">
        <f t="shared" ref="AB24" si="55">ROUND(D24*AA24,0)</f>
        <v>0</v>
      </c>
      <c r="AD24" s="5">
        <f t="shared" ref="AD24" si="56">ROUND(AB24*AC24*0.01,0)</f>
        <v>0</v>
      </c>
      <c r="AE24" s="388">
        <f t="shared" si="6"/>
        <v>1500</v>
      </c>
    </row>
    <row r="25" spans="1:31" s="150" customFormat="1" outlineLevel="2" x14ac:dyDescent="0.2">
      <c r="A25" s="199"/>
      <c r="B25" s="199" t="s">
        <v>463</v>
      </c>
      <c r="C25" s="152" t="s">
        <v>464</v>
      </c>
      <c r="D25" s="211"/>
      <c r="E25" s="152"/>
      <c r="F25" s="212"/>
      <c r="G25" s="215" t="s">
        <v>32</v>
      </c>
      <c r="H25" s="213" t="str">
        <f t="shared" si="33"/>
        <v/>
      </c>
      <c r="I25" s="215" t="s">
        <v>32</v>
      </c>
      <c r="J25" s="58" t="str">
        <f t="shared" si="35"/>
        <v/>
      </c>
      <c r="K25" s="214"/>
      <c r="L25" s="215" t="s">
        <v>32</v>
      </c>
      <c r="M25" s="216" t="str">
        <f t="shared" si="37"/>
        <v/>
      </c>
      <c r="N25" s="155"/>
      <c r="O25" s="217"/>
      <c r="P25" s="215" t="s">
        <v>32</v>
      </c>
      <c r="Q25" s="216" t="str">
        <f t="shared" si="38"/>
        <v/>
      </c>
      <c r="R25" s="202"/>
      <c r="S25" s="215" t="s">
        <v>32</v>
      </c>
      <c r="T25" s="208"/>
      <c r="U25" s="218" t="str">
        <f t="shared" si="40"/>
        <v/>
      </c>
      <c r="AE25" s="388"/>
    </row>
    <row r="26" spans="1:31" s="150" customFormat="1" outlineLevel="2" x14ac:dyDescent="0.2">
      <c r="A26" s="199"/>
      <c r="B26" s="199"/>
      <c r="C26" s="151" t="s">
        <v>444</v>
      </c>
      <c r="D26" s="211">
        <v>330</v>
      </c>
      <c r="E26" s="152" t="s">
        <v>71</v>
      </c>
      <c r="F26" s="212"/>
      <c r="G26" s="155" t="s">
        <v>121</v>
      </c>
      <c r="H26" s="213" t="str">
        <f t="shared" si="33"/>
        <v/>
      </c>
      <c r="I26" s="155" t="s">
        <v>121</v>
      </c>
      <c r="J26" s="58" t="str">
        <f t="shared" si="35"/>
        <v/>
      </c>
      <c r="K26" s="214"/>
      <c r="L26" s="155" t="s">
        <v>121</v>
      </c>
      <c r="M26" s="216" t="str">
        <f t="shared" si="37"/>
        <v/>
      </c>
      <c r="N26" s="155"/>
      <c r="O26" s="214">
        <v>58</v>
      </c>
      <c r="P26" s="155">
        <f>ROUND(D26*O26,0)</f>
        <v>19140</v>
      </c>
      <c r="Q26" s="216" t="str">
        <f>IF(O26&gt;0,IF(ROUND(D26*O26,0)&lt;&gt;P26,"E",""),"")</f>
        <v/>
      </c>
      <c r="R26" s="202"/>
      <c r="S26" s="155">
        <f t="shared" ref="S26:S29" si="57">ROUND(SUM(I26+L26+N26+P26,0),2)</f>
        <v>19140</v>
      </c>
      <c r="T26" s="208"/>
      <c r="U26" s="218" t="str">
        <f t="shared" si="40"/>
        <v/>
      </c>
      <c r="AE26" s="388">
        <f t="shared" si="6"/>
        <v>58</v>
      </c>
    </row>
    <row r="27" spans="1:31" x14ac:dyDescent="0.2">
      <c r="C27" s="151" t="s">
        <v>465</v>
      </c>
      <c r="D27" s="10">
        <v>130</v>
      </c>
      <c r="E27" s="56" t="s">
        <v>71</v>
      </c>
      <c r="F27" s="12">
        <v>1</v>
      </c>
      <c r="G27" s="5">
        <f t="shared" ref="G27" si="58">ROUND(D27*F27,0)</f>
        <v>130</v>
      </c>
      <c r="H27" s="58" t="str">
        <f t="shared" ref="H27" si="59">IF(F27&gt;0,IF(ROUND(D27*F27,0)&lt;&gt;G27,"E",""),"")</f>
        <v/>
      </c>
      <c r="I27" s="5">
        <f>ROUND($I$2*G27,0)</f>
        <v>9750</v>
      </c>
      <c r="J27" s="58" t="str">
        <f t="shared" si="35"/>
        <v/>
      </c>
      <c r="K27" s="16">
        <v>100</v>
      </c>
      <c r="L27" s="5">
        <f t="shared" ref="L27" si="60">ROUND(D27*K27,0)</f>
        <v>13000</v>
      </c>
      <c r="M27" s="60" t="str">
        <f t="shared" ref="M27" si="61">IF(K27&gt;0,IF(ROUND(D27*K27,0)&lt;&gt;L27,"E",""),"")</f>
        <v/>
      </c>
      <c r="P27" s="215" t="s">
        <v>32</v>
      </c>
      <c r="Q27" s="60" t="str">
        <f t="shared" ref="Q27" si="62">IF(O27&gt;0,IF(ROUND(D27*O27,0)&lt;&gt;P27,"E",""),"")</f>
        <v/>
      </c>
      <c r="S27" s="5">
        <f t="shared" si="57"/>
        <v>22750</v>
      </c>
      <c r="U27" s="64" t="str">
        <f t="shared" ref="U27" si="63">IF(ROUND(I27+L27+N27+P27,2)&lt;&gt;S27,"E","")</f>
        <v/>
      </c>
      <c r="V27" s="5">
        <f t="shared" ref="V27" si="64">IF($S$2&gt;0,((S27/$S$2)*$V$2),0)</f>
        <v>0</v>
      </c>
      <c r="W27" s="5">
        <f t="shared" ref="W27" si="65">S27+V27</f>
        <v>22750</v>
      </c>
      <c r="X27" s="1"/>
      <c r="Y27" s="10">
        <f t="shared" ref="Y27" si="66">IF(X27&gt;0,W27/X27,0)</f>
        <v>0</v>
      </c>
      <c r="Z27" s="1"/>
      <c r="AB27" s="5">
        <f t="shared" ref="AB27" si="67">ROUND(D27*AA27,0)</f>
        <v>0</v>
      </c>
      <c r="AD27" s="5">
        <f t="shared" ref="AD27" si="68">ROUND(AB27*AC27*0.01,0)</f>
        <v>0</v>
      </c>
      <c r="AE27" s="388">
        <f t="shared" si="6"/>
        <v>175</v>
      </c>
    </row>
    <row r="28" spans="1:31" s="150" customFormat="1" outlineLevel="2" x14ac:dyDescent="0.2">
      <c r="A28" s="199"/>
      <c r="B28" s="199" t="s">
        <v>466</v>
      </c>
      <c r="C28" s="152" t="s">
        <v>760</v>
      </c>
      <c r="D28" s="211">
        <v>1</v>
      </c>
      <c r="E28" s="152" t="s">
        <v>462</v>
      </c>
      <c r="F28" s="212"/>
      <c r="G28" s="155" t="s">
        <v>121</v>
      </c>
      <c r="H28" s="213" t="str">
        <f t="shared" si="33"/>
        <v/>
      </c>
      <c r="I28" s="155" t="s">
        <v>121</v>
      </c>
      <c r="J28" s="58" t="str">
        <f t="shared" si="35"/>
        <v/>
      </c>
      <c r="K28" s="214"/>
      <c r="L28" s="155" t="s">
        <v>121</v>
      </c>
      <c r="M28" s="216" t="str">
        <f t="shared" si="37"/>
        <v/>
      </c>
      <c r="N28" s="155"/>
      <c r="O28" s="217"/>
      <c r="P28" s="155">
        <v>18250</v>
      </c>
      <c r="Q28" s="216" t="str">
        <f t="shared" ref="Q28" si="69">IF(O28&gt;0,IF(ROUND(D28*O28,0)&lt;&gt;P28,"E",""),"")</f>
        <v/>
      </c>
      <c r="R28" s="202"/>
      <c r="S28" s="155">
        <f t="shared" si="57"/>
        <v>18250</v>
      </c>
      <c r="T28" s="208" t="s">
        <v>38</v>
      </c>
      <c r="U28" s="218" t="str">
        <f t="shared" si="40"/>
        <v/>
      </c>
      <c r="AE28" s="388">
        <f t="shared" si="6"/>
        <v>18250</v>
      </c>
    </row>
    <row r="29" spans="1:31" s="150" customFormat="1" outlineLevel="2" x14ac:dyDescent="0.2">
      <c r="A29" s="199"/>
      <c r="B29" s="199" t="s">
        <v>467</v>
      </c>
      <c r="C29" s="150" t="s">
        <v>468</v>
      </c>
      <c r="D29" s="211">
        <v>1</v>
      </c>
      <c r="E29" s="152" t="s">
        <v>462</v>
      </c>
      <c r="F29" s="212"/>
      <c r="G29" s="155" t="s">
        <v>121</v>
      </c>
      <c r="H29" s="213" t="str">
        <f>IF(F29&gt;0,IF(ROUND(D29*F29,0)&lt;&gt;G29,"E",""),"")</f>
        <v/>
      </c>
      <c r="I29" s="155" t="s">
        <v>121</v>
      </c>
      <c r="J29" s="58" t="str">
        <f t="shared" si="35"/>
        <v/>
      </c>
      <c r="K29" s="214"/>
      <c r="L29" s="155" t="s">
        <v>121</v>
      </c>
      <c r="M29" s="216" t="str">
        <f>IF(K29&gt;0,IF(ROUND(D29*K29,0)&lt;&gt;L29,"E",""),"")</f>
        <v/>
      </c>
      <c r="N29" s="155"/>
      <c r="O29" s="214">
        <v>10000</v>
      </c>
      <c r="P29" s="155">
        <f>ROUND(D29*O29,0)</f>
        <v>10000</v>
      </c>
      <c r="Q29" s="216" t="str">
        <f>IF(O29&gt;0,IF(ROUND(D29*O29,0)&lt;&gt;P29,"E",""),"")</f>
        <v/>
      </c>
      <c r="R29" s="202"/>
      <c r="S29" s="155">
        <f t="shared" si="57"/>
        <v>10000</v>
      </c>
      <c r="T29" s="208" t="s">
        <v>38</v>
      </c>
      <c r="U29" s="218" t="str">
        <f t="shared" si="40"/>
        <v/>
      </c>
      <c r="AE29" s="388">
        <f t="shared" si="6"/>
        <v>10000</v>
      </c>
    </row>
    <row r="30" spans="1:31" s="150" customFormat="1" outlineLevel="2" x14ac:dyDescent="0.2">
      <c r="A30" s="199"/>
      <c r="B30" s="199" t="s">
        <v>890</v>
      </c>
      <c r="C30" s="150" t="s">
        <v>891</v>
      </c>
      <c r="D30" s="211">
        <v>1</v>
      </c>
      <c r="E30" s="152" t="s">
        <v>67</v>
      </c>
      <c r="F30" s="212"/>
      <c r="G30" s="155" t="s">
        <v>121</v>
      </c>
      <c r="H30" s="213" t="str">
        <f>IF(F30&gt;0,IF(ROUND(D30*F30,0)&lt;&gt;G30,"E",""),"")</f>
        <v/>
      </c>
      <c r="I30" s="155" t="s">
        <v>121</v>
      </c>
      <c r="J30" s="58" t="str">
        <f t="shared" ref="J30" si="70">IF(ROUND(G30*I$2,0)&lt;&gt;I30,"E","")</f>
        <v/>
      </c>
      <c r="K30" s="214"/>
      <c r="L30" s="155" t="s">
        <v>121</v>
      </c>
      <c r="M30" s="216" t="str">
        <f>IF(K30&gt;0,IF(ROUND(D30*K30,0)&lt;&gt;L30,"E",""),"")</f>
        <v/>
      </c>
      <c r="N30" s="155"/>
      <c r="O30" s="214">
        <v>15000</v>
      </c>
      <c r="P30" s="155">
        <f>ROUND(D30*O30,0)</f>
        <v>15000</v>
      </c>
      <c r="Q30" s="216" t="str">
        <f>IF(O30&gt;0,IF(ROUND(D30*O30,0)&lt;&gt;P30,"E",""),"")</f>
        <v/>
      </c>
      <c r="R30" s="202"/>
      <c r="S30" s="155">
        <f t="shared" ref="S30" si="71">ROUND(SUM(I30+L30+N30+P30,0),2)</f>
        <v>15000</v>
      </c>
      <c r="T30" s="208" t="s">
        <v>38</v>
      </c>
      <c r="U30" s="218" t="str">
        <f t="shared" ref="U30" si="72">IF(ROUND(I30+L30+N30+P30,2)&lt;&gt;S30,"E","")</f>
        <v/>
      </c>
      <c r="AE30" s="388">
        <f t="shared" si="6"/>
        <v>15000</v>
      </c>
    </row>
    <row r="31" spans="1:31" s="103" customFormat="1" outlineLevel="1" x14ac:dyDescent="0.2">
      <c r="A31" s="94" t="s">
        <v>758</v>
      </c>
      <c r="B31" s="94"/>
      <c r="C31" s="103" t="s">
        <v>759</v>
      </c>
      <c r="D31" s="96"/>
      <c r="E31" s="95"/>
      <c r="F31" s="97"/>
      <c r="G31" s="100"/>
      <c r="H31" s="58"/>
      <c r="I31" s="100"/>
      <c r="J31" s="58"/>
      <c r="K31" s="99"/>
      <c r="L31" s="100"/>
      <c r="M31" s="60"/>
      <c r="N31" s="100"/>
      <c r="O31" s="225"/>
      <c r="P31" s="100"/>
      <c r="Q31" s="60"/>
      <c r="R31" s="101"/>
      <c r="S31" s="100">
        <f>SUBTOTAL(9,S22:S30)</f>
        <v>140640</v>
      </c>
      <c r="T31" s="102"/>
      <c r="U31" s="64"/>
      <c r="AE31" s="388"/>
    </row>
    <row r="32" spans="1:31" x14ac:dyDescent="0.2">
      <c r="B32" s="55" t="s">
        <v>277</v>
      </c>
      <c r="C32" s="150" t="s">
        <v>278</v>
      </c>
      <c r="D32" s="10">
        <f>G250</f>
        <v>83000</v>
      </c>
      <c r="E32" s="56" t="s">
        <v>72</v>
      </c>
      <c r="G32" s="57" t="s">
        <v>32</v>
      </c>
      <c r="H32" s="58" t="str">
        <f t="shared" si="33"/>
        <v/>
      </c>
      <c r="I32" s="57" t="s">
        <v>32</v>
      </c>
      <c r="J32" s="58" t="str">
        <f t="shared" si="35"/>
        <v/>
      </c>
      <c r="K32" s="16">
        <v>0.5</v>
      </c>
      <c r="L32" s="5">
        <f t="shared" si="36"/>
        <v>41500</v>
      </c>
      <c r="M32" s="60" t="str">
        <f t="shared" si="37"/>
        <v/>
      </c>
      <c r="P32" s="57" t="s">
        <v>32</v>
      </c>
      <c r="Q32" s="60" t="str">
        <f t="shared" si="38"/>
        <v/>
      </c>
      <c r="S32" s="5">
        <f t="shared" si="39"/>
        <v>41500</v>
      </c>
      <c r="U32" s="64" t="str">
        <f t="shared" si="40"/>
        <v/>
      </c>
      <c r="V32" s="5">
        <f t="shared" si="41"/>
        <v>0</v>
      </c>
      <c r="W32" s="5">
        <f t="shared" si="42"/>
        <v>41500</v>
      </c>
      <c r="X32" s="1"/>
      <c r="Y32" s="10">
        <f t="shared" si="43"/>
        <v>0</v>
      </c>
      <c r="Z32" s="1"/>
      <c r="AB32" s="5">
        <f t="shared" si="44"/>
        <v>0</v>
      </c>
      <c r="AD32" s="5">
        <f t="shared" si="45"/>
        <v>0</v>
      </c>
      <c r="AE32" s="388">
        <f t="shared" si="6"/>
        <v>0.5</v>
      </c>
    </row>
    <row r="33" spans="2:31" x14ac:dyDescent="0.2">
      <c r="B33" s="55" t="s">
        <v>279</v>
      </c>
      <c r="C33" s="150" t="s">
        <v>280</v>
      </c>
      <c r="D33" s="10">
        <f>G250</f>
        <v>83000</v>
      </c>
      <c r="E33" s="56" t="s">
        <v>72</v>
      </c>
      <c r="G33" s="57" t="s">
        <v>32</v>
      </c>
      <c r="H33" s="58" t="str">
        <f t="shared" si="33"/>
        <v/>
      </c>
      <c r="I33" s="57" t="s">
        <v>32</v>
      </c>
      <c r="J33" s="58" t="str">
        <f t="shared" si="35"/>
        <v/>
      </c>
      <c r="K33" s="16">
        <v>0.5</v>
      </c>
      <c r="L33" s="5">
        <f t="shared" si="36"/>
        <v>41500</v>
      </c>
      <c r="M33" s="60" t="str">
        <f t="shared" si="37"/>
        <v/>
      </c>
      <c r="P33" s="57" t="s">
        <v>32</v>
      </c>
      <c r="Q33" s="60" t="str">
        <f t="shared" si="38"/>
        <v/>
      </c>
      <c r="S33" s="5">
        <f t="shared" si="39"/>
        <v>41500</v>
      </c>
      <c r="U33" s="64" t="str">
        <f t="shared" si="40"/>
        <v/>
      </c>
      <c r="V33" s="5">
        <f t="shared" si="41"/>
        <v>0</v>
      </c>
      <c r="W33" s="5">
        <f t="shared" si="42"/>
        <v>41500</v>
      </c>
      <c r="X33" s="1"/>
      <c r="Y33" s="10">
        <f t="shared" si="43"/>
        <v>0</v>
      </c>
      <c r="Z33" s="1"/>
      <c r="AB33" s="5">
        <f t="shared" si="44"/>
        <v>0</v>
      </c>
      <c r="AD33" s="5">
        <f t="shared" si="45"/>
        <v>0</v>
      </c>
      <c r="AE33" s="388">
        <f t="shared" si="6"/>
        <v>0.5</v>
      </c>
    </row>
    <row r="34" spans="2:31" x14ac:dyDescent="0.2">
      <c r="B34" s="55" t="s">
        <v>281</v>
      </c>
      <c r="C34" s="150" t="s">
        <v>282</v>
      </c>
      <c r="D34" s="10">
        <f>G250</f>
        <v>83000</v>
      </c>
      <c r="E34" s="56" t="s">
        <v>72</v>
      </c>
      <c r="G34" s="5">
        <v>320</v>
      </c>
      <c r="H34" s="58" t="str">
        <f t="shared" si="33"/>
        <v/>
      </c>
      <c r="I34" s="5">
        <f t="shared" si="34"/>
        <v>24000</v>
      </c>
      <c r="J34" s="58" t="str">
        <f t="shared" si="35"/>
        <v/>
      </c>
      <c r="K34" s="16"/>
      <c r="L34" s="45" t="s">
        <v>353</v>
      </c>
      <c r="M34" s="60" t="str">
        <f t="shared" si="37"/>
        <v/>
      </c>
      <c r="O34" s="16">
        <v>11.5</v>
      </c>
      <c r="P34" s="5">
        <f t="shared" ref="P34" si="73">ROUND(D34*O34,0)</f>
        <v>954500</v>
      </c>
      <c r="Q34" s="60" t="str">
        <f t="shared" si="38"/>
        <v/>
      </c>
      <c r="S34" s="5">
        <f t="shared" si="39"/>
        <v>978500</v>
      </c>
      <c r="U34" s="64" t="str">
        <f t="shared" si="40"/>
        <v/>
      </c>
      <c r="V34" s="5">
        <f t="shared" si="41"/>
        <v>0</v>
      </c>
      <c r="W34" s="5">
        <f t="shared" si="42"/>
        <v>978500</v>
      </c>
      <c r="X34" s="1"/>
      <c r="Y34" s="10">
        <f t="shared" si="43"/>
        <v>0</v>
      </c>
      <c r="Z34" s="1"/>
      <c r="AB34" s="5">
        <f t="shared" si="44"/>
        <v>0</v>
      </c>
      <c r="AD34" s="5">
        <f t="shared" si="45"/>
        <v>0</v>
      </c>
      <c r="AE34" s="388">
        <f t="shared" si="6"/>
        <v>11.789156626506024</v>
      </c>
    </row>
    <row r="35" spans="2:31" x14ac:dyDescent="0.2">
      <c r="B35" s="55"/>
      <c r="C35" s="151" t="s">
        <v>283</v>
      </c>
      <c r="D35" s="10">
        <f>'Div 6 Rough Carp'!K205</f>
        <v>238250</v>
      </c>
      <c r="E35" s="56" t="s">
        <v>193</v>
      </c>
      <c r="G35" s="45" t="s">
        <v>121</v>
      </c>
      <c r="H35" s="58" t="str">
        <f t="shared" si="33"/>
        <v/>
      </c>
      <c r="I35" s="45" t="s">
        <v>121</v>
      </c>
      <c r="J35" s="58" t="str">
        <f t="shared" si="35"/>
        <v/>
      </c>
      <c r="K35" s="16">
        <v>1</v>
      </c>
      <c r="L35" s="5">
        <f t="shared" si="36"/>
        <v>238250</v>
      </c>
      <c r="M35" s="60" t="str">
        <f t="shared" si="37"/>
        <v/>
      </c>
      <c r="P35" s="45" t="s">
        <v>319</v>
      </c>
      <c r="Q35" s="60" t="str">
        <f t="shared" si="38"/>
        <v/>
      </c>
      <c r="S35" s="5">
        <f t="shared" si="39"/>
        <v>238250</v>
      </c>
      <c r="U35" s="64" t="str">
        <f t="shared" si="40"/>
        <v/>
      </c>
      <c r="V35" s="5">
        <f t="shared" si="41"/>
        <v>0</v>
      </c>
      <c r="W35" s="5">
        <f t="shared" si="42"/>
        <v>238250</v>
      </c>
      <c r="X35" s="1"/>
      <c r="Y35" s="10">
        <f t="shared" si="43"/>
        <v>0</v>
      </c>
      <c r="Z35" s="1"/>
      <c r="AB35" s="5">
        <f t="shared" si="44"/>
        <v>0</v>
      </c>
      <c r="AD35" s="5">
        <f t="shared" si="45"/>
        <v>0</v>
      </c>
      <c r="AE35" s="388">
        <f t="shared" si="6"/>
        <v>1</v>
      </c>
    </row>
    <row r="36" spans="2:31" x14ac:dyDescent="0.2">
      <c r="B36" s="55"/>
      <c r="C36" s="151" t="s">
        <v>284</v>
      </c>
      <c r="D36" s="10">
        <v>2100</v>
      </c>
      <c r="E36" s="56" t="s">
        <v>71</v>
      </c>
      <c r="G36" s="45" t="s">
        <v>121</v>
      </c>
      <c r="H36" s="58" t="str">
        <f t="shared" si="33"/>
        <v/>
      </c>
      <c r="I36" s="45" t="s">
        <v>121</v>
      </c>
      <c r="J36" s="58" t="str">
        <f t="shared" si="35"/>
        <v/>
      </c>
      <c r="K36" s="16">
        <v>10</v>
      </c>
      <c r="L36" s="5">
        <f t="shared" si="36"/>
        <v>21000</v>
      </c>
      <c r="M36" s="60" t="str">
        <f t="shared" si="37"/>
        <v/>
      </c>
      <c r="P36" s="45" t="s">
        <v>319</v>
      </c>
      <c r="Q36" s="60" t="str">
        <f t="shared" si="38"/>
        <v/>
      </c>
      <c r="S36" s="5">
        <f t="shared" si="39"/>
        <v>21000</v>
      </c>
      <c r="U36" s="64" t="str">
        <f t="shared" si="40"/>
        <v/>
      </c>
      <c r="V36" s="5">
        <f t="shared" si="41"/>
        <v>0</v>
      </c>
      <c r="W36" s="5">
        <f t="shared" si="42"/>
        <v>21000</v>
      </c>
      <c r="X36" s="1"/>
      <c r="Y36" s="10">
        <f t="shared" si="43"/>
        <v>0</v>
      </c>
      <c r="Z36" s="1"/>
      <c r="AB36" s="5">
        <f t="shared" si="44"/>
        <v>0</v>
      </c>
      <c r="AD36" s="5">
        <f t="shared" si="45"/>
        <v>0</v>
      </c>
      <c r="AE36" s="388">
        <f t="shared" si="6"/>
        <v>10</v>
      </c>
    </row>
    <row r="37" spans="2:31" x14ac:dyDescent="0.2">
      <c r="B37" s="55"/>
      <c r="C37" s="151" t="s">
        <v>410</v>
      </c>
      <c r="G37" s="57" t="s">
        <v>121</v>
      </c>
      <c r="H37" s="58" t="str">
        <f t="shared" si="33"/>
        <v/>
      </c>
      <c r="I37" s="57" t="s">
        <v>121</v>
      </c>
      <c r="J37" s="58" t="str">
        <f t="shared" si="35"/>
        <v/>
      </c>
      <c r="K37" s="16"/>
      <c r="L37" s="57">
        <v>20000</v>
      </c>
      <c r="M37" s="60" t="str">
        <f t="shared" si="37"/>
        <v/>
      </c>
      <c r="P37" s="215" t="s">
        <v>319</v>
      </c>
      <c r="Q37" s="60" t="str">
        <f t="shared" si="38"/>
        <v/>
      </c>
      <c r="S37" s="5">
        <f t="shared" si="39"/>
        <v>20000</v>
      </c>
      <c r="U37" s="64" t="str">
        <f t="shared" si="40"/>
        <v/>
      </c>
      <c r="V37" s="5">
        <f t="shared" si="41"/>
        <v>0</v>
      </c>
      <c r="W37" s="5">
        <f t="shared" si="42"/>
        <v>20000</v>
      </c>
      <c r="X37" s="1"/>
      <c r="Y37" s="10">
        <f t="shared" si="43"/>
        <v>0</v>
      </c>
      <c r="Z37" s="1"/>
      <c r="AB37" s="5">
        <f t="shared" si="44"/>
        <v>0</v>
      </c>
      <c r="AD37" s="5">
        <f t="shared" si="45"/>
        <v>0</v>
      </c>
      <c r="AE37" s="388"/>
    </row>
    <row r="38" spans="2:31" x14ac:dyDescent="0.2">
      <c r="B38" s="55"/>
      <c r="C38" s="151" t="s">
        <v>285</v>
      </c>
      <c r="D38" s="10">
        <v>7</v>
      </c>
      <c r="E38" s="56" t="s">
        <v>352</v>
      </c>
      <c r="G38" s="45" t="s">
        <v>121</v>
      </c>
      <c r="H38" s="58" t="str">
        <f t="shared" si="33"/>
        <v/>
      </c>
      <c r="I38" s="45" t="s">
        <v>121</v>
      </c>
      <c r="J38" s="58" t="str">
        <f t="shared" si="35"/>
        <v/>
      </c>
      <c r="K38" s="16">
        <v>1000</v>
      </c>
      <c r="L38" s="5">
        <f t="shared" si="36"/>
        <v>7000</v>
      </c>
      <c r="M38" s="60" t="str">
        <f t="shared" si="37"/>
        <v/>
      </c>
      <c r="P38" s="45" t="s">
        <v>319</v>
      </c>
      <c r="Q38" s="60" t="str">
        <f t="shared" si="38"/>
        <v/>
      </c>
      <c r="S38" s="5">
        <f t="shared" si="39"/>
        <v>7000</v>
      </c>
      <c r="U38" s="64" t="str">
        <f t="shared" si="40"/>
        <v/>
      </c>
      <c r="V38" s="5">
        <f t="shared" si="41"/>
        <v>0</v>
      </c>
      <c r="W38" s="5">
        <f t="shared" si="42"/>
        <v>7000</v>
      </c>
      <c r="X38" s="1"/>
      <c r="Y38" s="10">
        <f t="shared" si="43"/>
        <v>0</v>
      </c>
      <c r="Z38" s="1"/>
      <c r="AB38" s="5">
        <f t="shared" si="44"/>
        <v>0</v>
      </c>
      <c r="AD38" s="5">
        <f t="shared" si="45"/>
        <v>0</v>
      </c>
      <c r="AE38" s="388">
        <f t="shared" si="6"/>
        <v>1000</v>
      </c>
    </row>
    <row r="39" spans="2:31" x14ac:dyDescent="0.2">
      <c r="B39" s="55" t="s">
        <v>286</v>
      </c>
      <c r="C39" s="150" t="s">
        <v>287</v>
      </c>
      <c r="D39" s="10">
        <f>G250</f>
        <v>83000</v>
      </c>
      <c r="E39" s="56" t="s">
        <v>72</v>
      </c>
      <c r="G39" s="45" t="s">
        <v>121</v>
      </c>
      <c r="H39" s="58" t="str">
        <f t="shared" si="33"/>
        <v/>
      </c>
      <c r="I39" s="45" t="s">
        <v>121</v>
      </c>
      <c r="J39" s="58" t="str">
        <f t="shared" si="35"/>
        <v/>
      </c>
      <c r="K39" s="16">
        <v>0.25</v>
      </c>
      <c r="L39" s="5">
        <f t="shared" si="36"/>
        <v>20750</v>
      </c>
      <c r="M39" s="60" t="str">
        <f t="shared" si="37"/>
        <v/>
      </c>
      <c r="P39" s="45" t="s">
        <v>319</v>
      </c>
      <c r="Q39" s="60" t="str">
        <f t="shared" si="38"/>
        <v/>
      </c>
      <c r="S39" s="5">
        <f t="shared" si="39"/>
        <v>20750</v>
      </c>
      <c r="U39" s="64" t="str">
        <f t="shared" si="40"/>
        <v/>
      </c>
      <c r="V39" s="5">
        <f t="shared" si="41"/>
        <v>0</v>
      </c>
      <c r="W39" s="5">
        <f t="shared" si="42"/>
        <v>20750</v>
      </c>
      <c r="X39" s="1"/>
      <c r="Y39" s="10">
        <f t="shared" si="43"/>
        <v>0</v>
      </c>
      <c r="Z39" s="1"/>
      <c r="AB39" s="5">
        <f t="shared" si="44"/>
        <v>0</v>
      </c>
      <c r="AD39" s="5">
        <f t="shared" si="45"/>
        <v>0</v>
      </c>
      <c r="AE39" s="388">
        <f t="shared" si="6"/>
        <v>0.25</v>
      </c>
    </row>
    <row r="40" spans="2:31" x14ac:dyDescent="0.2">
      <c r="B40" s="55" t="s">
        <v>288</v>
      </c>
      <c r="C40" s="150" t="s">
        <v>368</v>
      </c>
      <c r="D40" s="10">
        <f>'Div 6 Rough Carp'!K290</f>
        <v>83650</v>
      </c>
      <c r="E40" s="56" t="s">
        <v>72</v>
      </c>
      <c r="G40" s="45" t="s">
        <v>121</v>
      </c>
      <c r="H40" s="58" t="str">
        <f t="shared" si="33"/>
        <v/>
      </c>
      <c r="I40" s="45" t="s">
        <v>121</v>
      </c>
      <c r="J40" s="58" t="str">
        <f t="shared" si="35"/>
        <v/>
      </c>
      <c r="K40" s="219">
        <v>0.9</v>
      </c>
      <c r="L40" s="5">
        <f t="shared" si="36"/>
        <v>75285</v>
      </c>
      <c r="M40" s="60" t="str">
        <f t="shared" si="37"/>
        <v/>
      </c>
      <c r="P40" s="45" t="s">
        <v>319</v>
      </c>
      <c r="Q40" s="60" t="str">
        <f t="shared" si="38"/>
        <v/>
      </c>
      <c r="S40" s="5">
        <f t="shared" si="39"/>
        <v>75285</v>
      </c>
      <c r="U40" s="64" t="str">
        <f t="shared" si="40"/>
        <v/>
      </c>
      <c r="V40" s="5">
        <f t="shared" si="41"/>
        <v>0</v>
      </c>
      <c r="W40" s="5">
        <f t="shared" si="42"/>
        <v>75285</v>
      </c>
      <c r="X40" s="1"/>
      <c r="Y40" s="10">
        <f t="shared" si="43"/>
        <v>0</v>
      </c>
      <c r="Z40" s="1"/>
      <c r="AB40" s="5">
        <f t="shared" si="44"/>
        <v>0</v>
      </c>
      <c r="AD40" s="5">
        <f t="shared" si="45"/>
        <v>0</v>
      </c>
      <c r="AE40" s="388">
        <f t="shared" si="6"/>
        <v>0.9</v>
      </c>
    </row>
    <row r="41" spans="2:31" x14ac:dyDescent="0.2">
      <c r="B41" s="55" t="s">
        <v>289</v>
      </c>
      <c r="C41" s="150" t="s">
        <v>369</v>
      </c>
      <c r="D41" s="10">
        <f>'Div 6 Rough Carp'!K291</f>
        <v>70850</v>
      </c>
      <c r="E41" s="56" t="s">
        <v>72</v>
      </c>
      <c r="G41" s="45" t="s">
        <v>121</v>
      </c>
      <c r="H41" s="58" t="str">
        <f t="shared" si="33"/>
        <v/>
      </c>
      <c r="I41" s="45" t="s">
        <v>121</v>
      </c>
      <c r="J41" s="58" t="str">
        <f t="shared" si="35"/>
        <v/>
      </c>
      <c r="K41" s="219">
        <v>1.075</v>
      </c>
      <c r="L41" s="5">
        <f t="shared" si="36"/>
        <v>76164</v>
      </c>
      <c r="M41" s="60" t="str">
        <f t="shared" si="37"/>
        <v/>
      </c>
      <c r="P41" s="45" t="s">
        <v>319</v>
      </c>
      <c r="Q41" s="60" t="str">
        <f t="shared" si="38"/>
        <v/>
      </c>
      <c r="S41" s="5">
        <f t="shared" si="39"/>
        <v>76164</v>
      </c>
      <c r="U41" s="64" t="str">
        <f t="shared" si="40"/>
        <v/>
      </c>
      <c r="V41" s="5">
        <f t="shared" si="41"/>
        <v>0</v>
      </c>
      <c r="W41" s="5">
        <f t="shared" si="42"/>
        <v>76164</v>
      </c>
      <c r="X41" s="1"/>
      <c r="Y41" s="10">
        <f t="shared" si="43"/>
        <v>0</v>
      </c>
      <c r="Z41" s="1"/>
      <c r="AB41" s="5">
        <f t="shared" si="44"/>
        <v>0</v>
      </c>
      <c r="AD41" s="5">
        <f t="shared" si="45"/>
        <v>0</v>
      </c>
      <c r="AE41" s="388">
        <f t="shared" si="6"/>
        <v>1.0750035285815103</v>
      </c>
    </row>
    <row r="42" spans="2:31" x14ac:dyDescent="0.2">
      <c r="B42" s="55" t="s">
        <v>290</v>
      </c>
      <c r="C42" s="150" t="s">
        <v>272</v>
      </c>
      <c r="D42" s="10">
        <f>'Div 6 Rough Carp'!K292</f>
        <v>23400</v>
      </c>
      <c r="E42" s="56" t="s">
        <v>72</v>
      </c>
      <c r="G42" s="45" t="s">
        <v>121</v>
      </c>
      <c r="H42" s="58" t="str">
        <f t="shared" si="33"/>
        <v/>
      </c>
      <c r="I42" s="45" t="s">
        <v>121</v>
      </c>
      <c r="J42" s="58" t="str">
        <f t="shared" si="35"/>
        <v/>
      </c>
      <c r="K42" s="219">
        <v>1.03</v>
      </c>
      <c r="L42" s="5">
        <f t="shared" si="36"/>
        <v>24102</v>
      </c>
      <c r="M42" s="60" t="str">
        <f t="shared" si="37"/>
        <v/>
      </c>
      <c r="P42" s="45" t="s">
        <v>319</v>
      </c>
      <c r="Q42" s="60" t="str">
        <f t="shared" si="38"/>
        <v/>
      </c>
      <c r="S42" s="5">
        <f t="shared" si="39"/>
        <v>24102</v>
      </c>
      <c r="U42" s="64" t="str">
        <f t="shared" si="40"/>
        <v/>
      </c>
      <c r="V42" s="5">
        <f t="shared" si="41"/>
        <v>0</v>
      </c>
      <c r="W42" s="5">
        <f t="shared" si="42"/>
        <v>24102</v>
      </c>
      <c r="X42" s="1"/>
      <c r="Y42" s="10">
        <f t="shared" si="43"/>
        <v>0</v>
      </c>
      <c r="Z42" s="1"/>
      <c r="AB42" s="5">
        <f t="shared" si="44"/>
        <v>0</v>
      </c>
      <c r="AD42" s="5">
        <f t="shared" si="45"/>
        <v>0</v>
      </c>
      <c r="AE42" s="388">
        <f t="shared" si="6"/>
        <v>1.03</v>
      </c>
    </row>
    <row r="43" spans="2:31" x14ac:dyDescent="0.2">
      <c r="B43" s="55" t="s">
        <v>288</v>
      </c>
      <c r="C43" s="150" t="s">
        <v>374</v>
      </c>
      <c r="D43" s="10">
        <f>'Div 6 Rough Carp'!K293</f>
        <v>3500</v>
      </c>
      <c r="E43" s="56" t="s">
        <v>72</v>
      </c>
      <c r="G43" s="45" t="s">
        <v>121</v>
      </c>
      <c r="H43" s="58" t="str">
        <f t="shared" si="33"/>
        <v/>
      </c>
      <c r="I43" s="45" t="s">
        <v>121</v>
      </c>
      <c r="J43" s="58" t="str">
        <f t="shared" si="35"/>
        <v/>
      </c>
      <c r="K43" s="219">
        <v>1</v>
      </c>
      <c r="L43" s="5">
        <f t="shared" si="36"/>
        <v>3500</v>
      </c>
      <c r="M43" s="60" t="str">
        <f t="shared" si="37"/>
        <v/>
      </c>
      <c r="P43" s="45" t="s">
        <v>319</v>
      </c>
      <c r="Q43" s="60" t="str">
        <f t="shared" si="38"/>
        <v/>
      </c>
      <c r="S43" s="5">
        <f t="shared" si="39"/>
        <v>3500</v>
      </c>
      <c r="U43" s="64" t="str">
        <f t="shared" si="40"/>
        <v/>
      </c>
      <c r="V43" s="5">
        <f t="shared" si="41"/>
        <v>0</v>
      </c>
      <c r="W43" s="5">
        <f t="shared" si="42"/>
        <v>3500</v>
      </c>
      <c r="X43" s="1"/>
      <c r="Y43" s="10">
        <f t="shared" si="43"/>
        <v>0</v>
      </c>
      <c r="Z43" s="1"/>
      <c r="AB43" s="5">
        <f t="shared" si="44"/>
        <v>0</v>
      </c>
      <c r="AD43" s="5">
        <f t="shared" si="45"/>
        <v>0</v>
      </c>
      <c r="AE43" s="388">
        <f t="shared" si="6"/>
        <v>1</v>
      </c>
    </row>
    <row r="44" spans="2:31" x14ac:dyDescent="0.2">
      <c r="B44" s="55" t="s">
        <v>291</v>
      </c>
      <c r="C44" s="150" t="s">
        <v>292</v>
      </c>
      <c r="G44" s="57" t="s">
        <v>32</v>
      </c>
      <c r="H44" s="58" t="str">
        <f t="shared" si="33"/>
        <v/>
      </c>
      <c r="I44" s="57" t="s">
        <v>32</v>
      </c>
      <c r="J44" s="58" t="str">
        <f t="shared" si="35"/>
        <v/>
      </c>
      <c r="K44" s="16"/>
      <c r="L44" s="57" t="s">
        <v>32</v>
      </c>
      <c r="M44" s="60" t="str">
        <f t="shared" si="37"/>
        <v/>
      </c>
      <c r="P44" s="57" t="s">
        <v>32</v>
      </c>
      <c r="Q44" s="60" t="str">
        <f t="shared" si="38"/>
        <v/>
      </c>
      <c r="S44" s="57" t="s">
        <v>32</v>
      </c>
      <c r="U44" s="64" t="str">
        <f t="shared" si="40"/>
        <v/>
      </c>
      <c r="V44" s="5">
        <f t="shared" si="41"/>
        <v>0</v>
      </c>
      <c r="W44" s="5">
        <f t="shared" si="42"/>
        <v>0</v>
      </c>
      <c r="X44" s="1"/>
      <c r="Y44" s="10">
        <f t="shared" si="43"/>
        <v>0</v>
      </c>
      <c r="Z44" s="1"/>
      <c r="AB44" s="5">
        <f t="shared" si="44"/>
        <v>0</v>
      </c>
      <c r="AD44" s="5">
        <f t="shared" si="45"/>
        <v>0</v>
      </c>
      <c r="AE44" s="388"/>
    </row>
    <row r="45" spans="2:31" x14ac:dyDescent="0.2">
      <c r="B45" s="55"/>
      <c r="C45" s="151" t="s">
        <v>375</v>
      </c>
      <c r="D45" s="10">
        <v>44100</v>
      </c>
      <c r="E45" s="56" t="s">
        <v>71</v>
      </c>
      <c r="G45" s="45" t="s">
        <v>121</v>
      </c>
      <c r="H45" s="58" t="str">
        <f t="shared" ref="H45:H190" si="74">IF(F45&gt;0,IF(ROUND(D45*F45,0)&lt;&gt;G45,"E",""),"")</f>
        <v/>
      </c>
      <c r="I45" s="45" t="s">
        <v>121</v>
      </c>
      <c r="J45" s="58" t="str">
        <f t="shared" ref="J45:J190" si="75">IF(ROUND(G45*I$2,0)&lt;&gt;I45,"E","")</f>
        <v/>
      </c>
      <c r="K45" s="219">
        <v>1.68</v>
      </c>
      <c r="L45" s="5">
        <f t="shared" ref="L45:L70" si="76">ROUND(D45*K45,0)</f>
        <v>74088</v>
      </c>
      <c r="M45" s="60" t="str">
        <f t="shared" ref="M45:M190" si="77">IF(K45&gt;0,IF(ROUND(D45*K45,0)&lt;&gt;L45,"E",""),"")</f>
        <v/>
      </c>
      <c r="P45" s="45" t="s">
        <v>319</v>
      </c>
      <c r="Q45" s="60" t="str">
        <f t="shared" ref="Q45:Q190" si="78">IF(O45&gt;0,IF(ROUND(D45*O45,0)&lt;&gt;P45,"E",""),"")</f>
        <v/>
      </c>
      <c r="S45" s="5">
        <f t="shared" ref="S45:S171" si="79">ROUND(SUM(I45+L45+N45+P45,0),2)</f>
        <v>74088</v>
      </c>
      <c r="U45" s="64" t="str">
        <f t="shared" ref="U45:U190" si="80">IF(ROUND(I45+L45+N45+P45,2)&lt;&gt;S45,"E","")</f>
        <v/>
      </c>
      <c r="V45" s="5">
        <f t="shared" ref="V45:V171" si="81">IF($S$2&gt;0,((S45/$S$2)*$V$2),0)</f>
        <v>0</v>
      </c>
      <c r="W45" s="5">
        <f t="shared" ref="W45:W171" si="82">S45+V45</f>
        <v>74088</v>
      </c>
      <c r="X45" s="1"/>
      <c r="Y45" s="10">
        <f t="shared" ref="Y45:Y171" si="83">IF(X45&gt;0,W45/X45,0)</f>
        <v>0</v>
      </c>
      <c r="Z45" s="1"/>
      <c r="AB45" s="5">
        <f t="shared" ref="AB45:AB171" si="84">ROUND(D45*AA45,0)</f>
        <v>0</v>
      </c>
      <c r="AD45" s="5">
        <f t="shared" ref="AD45:AD171" si="85">ROUND(AB45*AC45*0.01,0)</f>
        <v>0</v>
      </c>
      <c r="AE45" s="388">
        <f t="shared" si="6"/>
        <v>1.68</v>
      </c>
    </row>
    <row r="46" spans="2:31" x14ac:dyDescent="0.2">
      <c r="B46" s="55"/>
      <c r="C46" s="151" t="s">
        <v>376</v>
      </c>
      <c r="D46" s="10">
        <v>10950</v>
      </c>
      <c r="E46" s="56" t="s">
        <v>71</v>
      </c>
      <c r="G46" s="45" t="s">
        <v>121</v>
      </c>
      <c r="H46" s="58" t="str">
        <f t="shared" si="74"/>
        <v/>
      </c>
      <c r="I46" s="45" t="s">
        <v>121</v>
      </c>
      <c r="J46" s="58" t="str">
        <f t="shared" si="75"/>
        <v/>
      </c>
      <c r="K46" s="219">
        <v>6.5</v>
      </c>
      <c r="L46" s="5">
        <f t="shared" si="76"/>
        <v>71175</v>
      </c>
      <c r="M46" s="60" t="str">
        <f t="shared" si="77"/>
        <v/>
      </c>
      <c r="P46" s="45" t="s">
        <v>319</v>
      </c>
      <c r="Q46" s="60" t="str">
        <f t="shared" si="78"/>
        <v/>
      </c>
      <c r="S46" s="5">
        <f t="shared" si="79"/>
        <v>71175</v>
      </c>
      <c r="U46" s="64" t="str">
        <f t="shared" si="80"/>
        <v/>
      </c>
      <c r="V46" s="5">
        <f t="shared" si="81"/>
        <v>0</v>
      </c>
      <c r="W46" s="5">
        <f t="shared" si="82"/>
        <v>71175</v>
      </c>
      <c r="X46" s="1"/>
      <c r="Y46" s="10">
        <f t="shared" si="83"/>
        <v>0</v>
      </c>
      <c r="Z46" s="1"/>
      <c r="AB46" s="5">
        <f t="shared" si="84"/>
        <v>0</v>
      </c>
      <c r="AD46" s="5">
        <f t="shared" si="85"/>
        <v>0</v>
      </c>
      <c r="AE46" s="388">
        <f t="shared" si="6"/>
        <v>6.5</v>
      </c>
    </row>
    <row r="47" spans="2:31" x14ac:dyDescent="0.2">
      <c r="B47" s="55"/>
      <c r="C47" s="151" t="s">
        <v>317</v>
      </c>
      <c r="D47" s="10">
        <v>1800</v>
      </c>
      <c r="E47" s="56" t="s">
        <v>193</v>
      </c>
      <c r="G47" s="45" t="s">
        <v>121</v>
      </c>
      <c r="H47" s="58" t="str">
        <f t="shared" si="74"/>
        <v/>
      </c>
      <c r="I47" s="45" t="s">
        <v>121</v>
      </c>
      <c r="J47" s="58" t="str">
        <f t="shared" si="75"/>
        <v/>
      </c>
      <c r="K47" s="219">
        <v>1</v>
      </c>
      <c r="L47" s="5">
        <f t="shared" si="76"/>
        <v>1800</v>
      </c>
      <c r="M47" s="60" t="str">
        <f t="shared" si="77"/>
        <v/>
      </c>
      <c r="P47" s="45" t="s">
        <v>319</v>
      </c>
      <c r="Q47" s="60" t="str">
        <f t="shared" si="78"/>
        <v/>
      </c>
      <c r="S47" s="5">
        <f t="shared" si="79"/>
        <v>1800</v>
      </c>
      <c r="U47" s="64" t="str">
        <f t="shared" si="80"/>
        <v/>
      </c>
      <c r="V47" s="5">
        <f t="shared" si="81"/>
        <v>0</v>
      </c>
      <c r="W47" s="5">
        <f t="shared" si="82"/>
        <v>1800</v>
      </c>
      <c r="X47" s="1"/>
      <c r="Y47" s="10">
        <f t="shared" si="83"/>
        <v>0</v>
      </c>
      <c r="Z47" s="1"/>
      <c r="AB47" s="5">
        <f t="shared" si="84"/>
        <v>0</v>
      </c>
      <c r="AD47" s="5">
        <f t="shared" si="85"/>
        <v>0</v>
      </c>
      <c r="AE47" s="388">
        <f t="shared" si="6"/>
        <v>1</v>
      </c>
    </row>
    <row r="48" spans="2:31" x14ac:dyDescent="0.2">
      <c r="B48" s="55" t="s">
        <v>293</v>
      </c>
      <c r="C48" s="152" t="s">
        <v>377</v>
      </c>
      <c r="G48" s="57" t="s">
        <v>32</v>
      </c>
      <c r="H48" s="58" t="str">
        <f t="shared" si="74"/>
        <v/>
      </c>
      <c r="I48" s="57" t="s">
        <v>32</v>
      </c>
      <c r="J48" s="58" t="str">
        <f t="shared" si="75"/>
        <v/>
      </c>
      <c r="K48" s="16"/>
      <c r="L48" s="57" t="s">
        <v>32</v>
      </c>
      <c r="M48" s="60" t="str">
        <f t="shared" si="77"/>
        <v/>
      </c>
      <c r="P48" s="57" t="s">
        <v>32</v>
      </c>
      <c r="Q48" s="60" t="str">
        <f t="shared" si="78"/>
        <v/>
      </c>
      <c r="S48" s="57" t="s">
        <v>32</v>
      </c>
      <c r="U48" s="64" t="str">
        <f t="shared" si="80"/>
        <v/>
      </c>
      <c r="V48" s="5">
        <f t="shared" si="81"/>
        <v>0</v>
      </c>
      <c r="W48" s="5">
        <f t="shared" si="82"/>
        <v>0</v>
      </c>
      <c r="X48" s="1"/>
      <c r="Y48" s="10">
        <f t="shared" si="83"/>
        <v>0</v>
      </c>
      <c r="Z48" s="1"/>
      <c r="AB48" s="5">
        <f t="shared" si="84"/>
        <v>0</v>
      </c>
      <c r="AD48" s="5">
        <f t="shared" si="85"/>
        <v>0</v>
      </c>
      <c r="AE48" s="388"/>
    </row>
    <row r="49" spans="1:31" x14ac:dyDescent="0.2">
      <c r="C49" s="151" t="s">
        <v>378</v>
      </c>
      <c r="D49" s="10">
        <v>11300</v>
      </c>
      <c r="E49" s="56" t="s">
        <v>71</v>
      </c>
      <c r="G49" s="45" t="s">
        <v>121</v>
      </c>
      <c r="H49" s="58" t="str">
        <f t="shared" si="74"/>
        <v/>
      </c>
      <c r="I49" s="45" t="s">
        <v>121</v>
      </c>
      <c r="J49" s="58" t="str">
        <f t="shared" si="75"/>
        <v/>
      </c>
      <c r="K49" s="219">
        <v>7</v>
      </c>
      <c r="L49" s="5">
        <f t="shared" si="76"/>
        <v>79100</v>
      </c>
      <c r="M49" s="60" t="str">
        <f t="shared" si="77"/>
        <v/>
      </c>
      <c r="P49" s="45" t="s">
        <v>319</v>
      </c>
      <c r="Q49" s="60" t="str">
        <f t="shared" si="78"/>
        <v/>
      </c>
      <c r="S49" s="5">
        <f t="shared" si="79"/>
        <v>79100</v>
      </c>
      <c r="U49" s="64" t="str">
        <f t="shared" si="80"/>
        <v/>
      </c>
      <c r="V49" s="5">
        <f t="shared" si="81"/>
        <v>0</v>
      </c>
      <c r="W49" s="5">
        <f t="shared" si="82"/>
        <v>79100</v>
      </c>
      <c r="X49" s="1"/>
      <c r="Y49" s="10">
        <f t="shared" si="83"/>
        <v>0</v>
      </c>
      <c r="Z49" s="1"/>
      <c r="AB49" s="5">
        <f t="shared" si="84"/>
        <v>0</v>
      </c>
      <c r="AD49" s="5">
        <f t="shared" si="85"/>
        <v>0</v>
      </c>
      <c r="AE49" s="388">
        <f t="shared" si="6"/>
        <v>7</v>
      </c>
    </row>
    <row r="50" spans="1:31" x14ac:dyDescent="0.2">
      <c r="C50" s="151" t="s">
        <v>379</v>
      </c>
      <c r="D50" s="10">
        <v>1900</v>
      </c>
      <c r="E50" s="56" t="s">
        <v>71</v>
      </c>
      <c r="G50" s="45" t="s">
        <v>121</v>
      </c>
      <c r="H50" s="58" t="str">
        <f t="shared" si="74"/>
        <v/>
      </c>
      <c r="I50" s="45" t="s">
        <v>121</v>
      </c>
      <c r="J50" s="58" t="str">
        <f t="shared" si="75"/>
        <v/>
      </c>
      <c r="K50" s="219">
        <v>9</v>
      </c>
      <c r="L50" s="5">
        <f t="shared" si="76"/>
        <v>17100</v>
      </c>
      <c r="M50" s="60" t="str">
        <f t="shared" si="77"/>
        <v/>
      </c>
      <c r="P50" s="45" t="s">
        <v>319</v>
      </c>
      <c r="Q50" s="60" t="str">
        <f t="shared" si="78"/>
        <v/>
      </c>
      <c r="S50" s="5">
        <f t="shared" si="79"/>
        <v>17100</v>
      </c>
      <c r="U50" s="64" t="str">
        <f t="shared" si="80"/>
        <v/>
      </c>
      <c r="V50" s="5">
        <f t="shared" si="81"/>
        <v>0</v>
      </c>
      <c r="W50" s="5">
        <f t="shared" si="82"/>
        <v>17100</v>
      </c>
      <c r="X50" s="1"/>
      <c r="Y50" s="10">
        <f t="shared" si="83"/>
        <v>0</v>
      </c>
      <c r="Z50" s="1"/>
      <c r="AB50" s="5">
        <f t="shared" si="84"/>
        <v>0</v>
      </c>
      <c r="AD50" s="5">
        <f t="shared" si="85"/>
        <v>0</v>
      </c>
      <c r="AE50" s="388">
        <f t="shared" si="6"/>
        <v>9</v>
      </c>
    </row>
    <row r="51" spans="1:31" x14ac:dyDescent="0.2">
      <c r="C51" s="151" t="s">
        <v>380</v>
      </c>
      <c r="D51" s="10">
        <v>1950</v>
      </c>
      <c r="E51" s="56" t="s">
        <v>193</v>
      </c>
      <c r="G51" s="45" t="s">
        <v>121</v>
      </c>
      <c r="H51" s="58" t="str">
        <f t="shared" si="74"/>
        <v/>
      </c>
      <c r="I51" s="45" t="s">
        <v>121</v>
      </c>
      <c r="J51" s="58" t="str">
        <f t="shared" si="75"/>
        <v/>
      </c>
      <c r="K51" s="219">
        <v>1</v>
      </c>
      <c r="L51" s="5">
        <f t="shared" si="76"/>
        <v>1950</v>
      </c>
      <c r="M51" s="60" t="str">
        <f t="shared" si="77"/>
        <v/>
      </c>
      <c r="P51" s="45" t="s">
        <v>319</v>
      </c>
      <c r="Q51" s="60" t="str">
        <f t="shared" si="78"/>
        <v/>
      </c>
      <c r="S51" s="5">
        <f t="shared" si="79"/>
        <v>1950</v>
      </c>
      <c r="U51" s="64" t="str">
        <f t="shared" si="80"/>
        <v/>
      </c>
      <c r="V51" s="5">
        <f t="shared" si="81"/>
        <v>0</v>
      </c>
      <c r="W51" s="5">
        <f t="shared" si="82"/>
        <v>1950</v>
      </c>
      <c r="X51" s="1"/>
      <c r="Y51" s="10">
        <f t="shared" si="83"/>
        <v>0</v>
      </c>
      <c r="Z51" s="1"/>
      <c r="AB51" s="5">
        <f t="shared" si="84"/>
        <v>0</v>
      </c>
      <c r="AD51" s="5">
        <f t="shared" si="85"/>
        <v>0</v>
      </c>
      <c r="AE51" s="388">
        <f t="shared" si="6"/>
        <v>1</v>
      </c>
    </row>
    <row r="52" spans="1:31" s="150" customFormat="1" outlineLevel="2" x14ac:dyDescent="0.2">
      <c r="A52" s="199"/>
      <c r="B52" s="199" t="s">
        <v>469</v>
      </c>
      <c r="C52" s="152" t="s">
        <v>470</v>
      </c>
      <c r="D52" s="211"/>
      <c r="E52" s="152"/>
      <c r="F52" s="212"/>
      <c r="G52" s="215" t="s">
        <v>32</v>
      </c>
      <c r="H52" s="213" t="str">
        <f t="shared" si="74"/>
        <v/>
      </c>
      <c r="I52" s="215" t="s">
        <v>32</v>
      </c>
      <c r="J52" s="58" t="str">
        <f t="shared" si="75"/>
        <v/>
      </c>
      <c r="K52" s="214"/>
      <c r="L52" s="215" t="s">
        <v>32</v>
      </c>
      <c r="M52" s="216" t="str">
        <f t="shared" si="77"/>
        <v/>
      </c>
      <c r="N52" s="155"/>
      <c r="O52" s="217"/>
      <c r="P52" s="215" t="s">
        <v>32</v>
      </c>
      <c r="Q52" s="216" t="str">
        <f t="shared" si="78"/>
        <v/>
      </c>
      <c r="R52" s="202"/>
      <c r="S52" s="215" t="s">
        <v>32</v>
      </c>
      <c r="T52" s="208"/>
      <c r="U52" s="218" t="str">
        <f t="shared" si="80"/>
        <v/>
      </c>
      <c r="AE52" s="388"/>
    </row>
    <row r="53" spans="1:31" s="150" customFormat="1" outlineLevel="2" x14ac:dyDescent="0.2">
      <c r="A53" s="199"/>
      <c r="B53" s="199"/>
      <c r="C53" s="151" t="s">
        <v>762</v>
      </c>
      <c r="D53" s="211">
        <v>2590</v>
      </c>
      <c r="E53" s="152" t="s">
        <v>71</v>
      </c>
      <c r="F53" s="212">
        <v>0.1</v>
      </c>
      <c r="G53" s="155">
        <f t="shared" ref="G53:G57" si="86">ROUND(D53*F53,0)</f>
        <v>259</v>
      </c>
      <c r="H53" s="213" t="str">
        <f t="shared" si="74"/>
        <v/>
      </c>
      <c r="I53" s="155">
        <f>ROUND($I$2*G53,0)</f>
        <v>19425</v>
      </c>
      <c r="J53" s="58" t="str">
        <f t="shared" si="75"/>
        <v/>
      </c>
      <c r="K53" s="214">
        <v>8</v>
      </c>
      <c r="L53" s="155">
        <f t="shared" ref="L53:L55" si="87">ROUND(D53*K53,0)</f>
        <v>20720</v>
      </c>
      <c r="M53" s="216" t="str">
        <f t="shared" si="77"/>
        <v/>
      </c>
      <c r="N53" s="155"/>
      <c r="O53" s="217"/>
      <c r="P53" s="215" t="s">
        <v>32</v>
      </c>
      <c r="Q53" s="216" t="str">
        <f t="shared" si="78"/>
        <v/>
      </c>
      <c r="R53" s="202"/>
      <c r="S53" s="155">
        <f t="shared" ref="S53:S62" si="88">ROUND(SUM(I53+L53+N53+P53,0),2)</f>
        <v>40145</v>
      </c>
      <c r="T53" s="208"/>
      <c r="U53" s="218" t="str">
        <f t="shared" si="80"/>
        <v/>
      </c>
      <c r="AE53" s="388">
        <f t="shared" si="6"/>
        <v>15.5</v>
      </c>
    </row>
    <row r="54" spans="1:31" s="150" customFormat="1" outlineLevel="2" x14ac:dyDescent="0.2">
      <c r="A54" s="199"/>
      <c r="B54" s="199"/>
      <c r="C54" s="151" t="s">
        <v>761</v>
      </c>
      <c r="D54" s="211">
        <f>'Div 06 Finish Carp'!J11</f>
        <v>14700</v>
      </c>
      <c r="E54" s="152" t="s">
        <v>71</v>
      </c>
      <c r="F54" s="212">
        <v>0.1</v>
      </c>
      <c r="G54" s="155">
        <f t="shared" si="86"/>
        <v>1470</v>
      </c>
      <c r="H54" s="213" t="str">
        <f t="shared" si="74"/>
        <v/>
      </c>
      <c r="I54" s="155">
        <f t="shared" ref="I54:I57" si="89">ROUND($I$2*G54,0)</f>
        <v>110250</v>
      </c>
      <c r="J54" s="58" t="str">
        <f t="shared" si="75"/>
        <v/>
      </c>
      <c r="K54" s="214">
        <v>1.75</v>
      </c>
      <c r="L54" s="155">
        <f t="shared" si="87"/>
        <v>25725</v>
      </c>
      <c r="M54" s="216" t="str">
        <f t="shared" si="77"/>
        <v/>
      </c>
      <c r="N54" s="155"/>
      <c r="O54" s="217"/>
      <c r="P54" s="215" t="s">
        <v>32</v>
      </c>
      <c r="Q54" s="216" t="str">
        <f t="shared" si="78"/>
        <v/>
      </c>
      <c r="R54" s="202"/>
      <c r="S54" s="155">
        <f t="shared" si="88"/>
        <v>135975</v>
      </c>
      <c r="T54" s="208"/>
      <c r="U54" s="218" t="str">
        <f t="shared" si="80"/>
        <v/>
      </c>
      <c r="AE54" s="388">
        <f t="shared" si="6"/>
        <v>9.25</v>
      </c>
    </row>
    <row r="55" spans="1:31" s="150" customFormat="1" outlineLevel="2" x14ac:dyDescent="0.2">
      <c r="A55" s="199"/>
      <c r="B55" s="199"/>
      <c r="C55" s="151" t="s">
        <v>471</v>
      </c>
      <c r="D55" s="211">
        <v>330</v>
      </c>
      <c r="E55" s="152" t="s">
        <v>71</v>
      </c>
      <c r="F55" s="212">
        <v>0.15</v>
      </c>
      <c r="G55" s="155">
        <f t="shared" si="86"/>
        <v>50</v>
      </c>
      <c r="H55" s="213" t="str">
        <f t="shared" si="74"/>
        <v/>
      </c>
      <c r="I55" s="155">
        <f t="shared" si="89"/>
        <v>3750</v>
      </c>
      <c r="J55" s="58" t="str">
        <f t="shared" si="75"/>
        <v/>
      </c>
      <c r="K55" s="214">
        <v>3</v>
      </c>
      <c r="L55" s="155">
        <f t="shared" si="87"/>
        <v>990</v>
      </c>
      <c r="M55" s="216" t="str">
        <f t="shared" si="77"/>
        <v/>
      </c>
      <c r="N55" s="155"/>
      <c r="O55" s="217"/>
      <c r="P55" s="215" t="s">
        <v>32</v>
      </c>
      <c r="Q55" s="216" t="str">
        <f t="shared" si="78"/>
        <v/>
      </c>
      <c r="R55" s="202"/>
      <c r="S55" s="155">
        <f t="shared" si="88"/>
        <v>4740</v>
      </c>
      <c r="T55" s="208"/>
      <c r="U55" s="218" t="str">
        <f t="shared" si="80"/>
        <v/>
      </c>
      <c r="AE55" s="388">
        <f t="shared" si="6"/>
        <v>14.363636363636363</v>
      </c>
    </row>
    <row r="56" spans="1:31" s="103" customFormat="1" outlineLevel="1" x14ac:dyDescent="0.2">
      <c r="A56" s="94" t="s">
        <v>763</v>
      </c>
      <c r="B56" s="94"/>
      <c r="C56" s="103" t="s">
        <v>764</v>
      </c>
      <c r="D56" s="96"/>
      <c r="E56" s="95"/>
      <c r="F56" s="97"/>
      <c r="G56" s="100"/>
      <c r="H56" s="58"/>
      <c r="I56" s="100"/>
      <c r="J56" s="58"/>
      <c r="K56" s="99"/>
      <c r="L56" s="100"/>
      <c r="M56" s="60"/>
      <c r="N56" s="100"/>
      <c r="O56" s="225"/>
      <c r="P56" s="98"/>
      <c r="Q56" s="60"/>
      <c r="R56" s="101"/>
      <c r="S56" s="100">
        <f>SUBTOTAL(9,S32:S55)</f>
        <v>1973624</v>
      </c>
      <c r="T56" s="102"/>
      <c r="U56" s="64"/>
      <c r="AE56" s="388"/>
    </row>
    <row r="57" spans="1:31" s="150" customFormat="1" outlineLevel="2" x14ac:dyDescent="0.2">
      <c r="A57" s="199"/>
      <c r="B57" s="199" t="s">
        <v>485</v>
      </c>
      <c r="C57" s="152" t="s">
        <v>486</v>
      </c>
      <c r="D57" s="211">
        <v>6</v>
      </c>
      <c r="E57" s="152" t="s">
        <v>487</v>
      </c>
      <c r="F57" s="212">
        <v>45</v>
      </c>
      <c r="G57" s="155">
        <f t="shared" si="86"/>
        <v>270</v>
      </c>
      <c r="H57" s="213" t="str">
        <f t="shared" si="74"/>
        <v/>
      </c>
      <c r="I57" s="155">
        <f t="shared" si="89"/>
        <v>20250</v>
      </c>
      <c r="J57" s="58" t="str">
        <f t="shared" si="75"/>
        <v/>
      </c>
      <c r="K57" s="214"/>
      <c r="L57" s="215">
        <v>5000</v>
      </c>
      <c r="M57" s="216" t="str">
        <f t="shared" si="77"/>
        <v/>
      </c>
      <c r="N57" s="155"/>
      <c r="O57" s="217"/>
      <c r="P57" s="215" t="s">
        <v>32</v>
      </c>
      <c r="Q57" s="216" t="str">
        <f t="shared" si="78"/>
        <v/>
      </c>
      <c r="R57" s="202"/>
      <c r="S57" s="155">
        <f t="shared" si="88"/>
        <v>25250</v>
      </c>
      <c r="T57" s="208"/>
      <c r="U57" s="218" t="str">
        <f t="shared" si="80"/>
        <v/>
      </c>
      <c r="AE57" s="388">
        <f t="shared" si="6"/>
        <v>4208.333333333333</v>
      </c>
    </row>
    <row r="58" spans="1:31" s="150" customFormat="1" outlineLevel="2" x14ac:dyDescent="0.2">
      <c r="A58" s="199"/>
      <c r="B58" s="199" t="s">
        <v>485</v>
      </c>
      <c r="C58" s="152" t="s">
        <v>488</v>
      </c>
      <c r="D58" s="211"/>
      <c r="E58" s="152"/>
      <c r="F58" s="212"/>
      <c r="G58" s="215" t="s">
        <v>32</v>
      </c>
      <c r="H58" s="213" t="str">
        <f t="shared" si="74"/>
        <v/>
      </c>
      <c r="I58" s="215" t="s">
        <v>32</v>
      </c>
      <c r="J58" s="58" t="str">
        <f t="shared" si="75"/>
        <v/>
      </c>
      <c r="K58" s="214"/>
      <c r="L58" s="215" t="s">
        <v>32</v>
      </c>
      <c r="M58" s="216" t="str">
        <f t="shared" si="77"/>
        <v/>
      </c>
      <c r="N58" s="155"/>
      <c r="O58" s="217"/>
      <c r="P58" s="215" t="s">
        <v>32</v>
      </c>
      <c r="Q58" s="216" t="str">
        <f t="shared" si="78"/>
        <v/>
      </c>
      <c r="R58" s="202"/>
      <c r="S58" s="215" t="s">
        <v>32</v>
      </c>
      <c r="T58" s="208"/>
      <c r="U58" s="218" t="str">
        <f t="shared" si="80"/>
        <v/>
      </c>
      <c r="AE58" s="388"/>
    </row>
    <row r="59" spans="1:31" s="150" customFormat="1" outlineLevel="2" x14ac:dyDescent="0.2">
      <c r="A59" s="199"/>
      <c r="B59" s="199"/>
      <c r="C59" s="151" t="s">
        <v>489</v>
      </c>
      <c r="D59" s="211">
        <v>2</v>
      </c>
      <c r="E59" s="152" t="s">
        <v>68</v>
      </c>
      <c r="F59" s="212"/>
      <c r="G59" s="215" t="s">
        <v>32</v>
      </c>
      <c r="H59" s="213" t="str">
        <f t="shared" si="74"/>
        <v/>
      </c>
      <c r="I59" s="215" t="s">
        <v>32</v>
      </c>
      <c r="J59" s="58" t="str">
        <f t="shared" si="75"/>
        <v/>
      </c>
      <c r="K59" s="214"/>
      <c r="L59" s="215" t="s">
        <v>32</v>
      </c>
      <c r="M59" s="216" t="str">
        <f t="shared" si="77"/>
        <v/>
      </c>
      <c r="N59" s="155">
        <v>12000</v>
      </c>
      <c r="O59" s="217"/>
      <c r="P59" s="215" t="s">
        <v>32</v>
      </c>
      <c r="Q59" s="216" t="str">
        <f>IF(O59&gt;0,IF(ROUND(D59*O59,0)&lt;&gt;P59,"E",""),"")</f>
        <v/>
      </c>
      <c r="R59" s="202"/>
      <c r="S59" s="155">
        <f t="shared" ref="S59:S60" si="90">ROUND(SUM(I59+L59+N59+P59,0),2)</f>
        <v>12000</v>
      </c>
      <c r="T59" s="208"/>
      <c r="U59" s="218" t="str">
        <f t="shared" si="80"/>
        <v/>
      </c>
      <c r="AE59" s="388">
        <f t="shared" si="6"/>
        <v>6000</v>
      </c>
    </row>
    <row r="60" spans="1:31" s="150" customFormat="1" outlineLevel="2" x14ac:dyDescent="0.2">
      <c r="A60" s="199"/>
      <c r="B60" s="199"/>
      <c r="C60" s="151" t="s">
        <v>490</v>
      </c>
      <c r="D60" s="211">
        <v>2</v>
      </c>
      <c r="E60" s="152" t="s">
        <v>68</v>
      </c>
      <c r="F60" s="212"/>
      <c r="G60" s="215" t="s">
        <v>32</v>
      </c>
      <c r="H60" s="213" t="str">
        <f t="shared" si="74"/>
        <v/>
      </c>
      <c r="I60" s="215" t="s">
        <v>32</v>
      </c>
      <c r="J60" s="58" t="str">
        <f t="shared" si="75"/>
        <v/>
      </c>
      <c r="K60" s="214"/>
      <c r="L60" s="215" t="s">
        <v>32</v>
      </c>
      <c r="M60" s="216" t="str">
        <f t="shared" si="77"/>
        <v/>
      </c>
      <c r="N60" s="155">
        <v>26000</v>
      </c>
      <c r="O60" s="217"/>
      <c r="P60" s="215" t="s">
        <v>32</v>
      </c>
      <c r="Q60" s="216" t="str">
        <f t="shared" ref="Q60" si="91">IF(O60&gt;0,IF(ROUND(D60*O60,0)&lt;&gt;P60,"E",""),"")</f>
        <v/>
      </c>
      <c r="R60" s="202"/>
      <c r="S60" s="155">
        <f t="shared" si="90"/>
        <v>26000</v>
      </c>
      <c r="T60" s="208"/>
      <c r="U60" s="218" t="str">
        <f t="shared" si="80"/>
        <v/>
      </c>
      <c r="AE60" s="388">
        <f t="shared" si="6"/>
        <v>13000</v>
      </c>
    </row>
    <row r="61" spans="1:31" s="150" customFormat="1" outlineLevel="2" x14ac:dyDescent="0.2">
      <c r="A61" s="199"/>
      <c r="B61" s="199"/>
      <c r="C61" s="151" t="s">
        <v>885</v>
      </c>
      <c r="D61" s="211">
        <v>2</v>
      </c>
      <c r="E61" s="152" t="s">
        <v>68</v>
      </c>
      <c r="F61" s="212"/>
      <c r="G61" s="215" t="s">
        <v>32</v>
      </c>
      <c r="H61" s="213" t="str">
        <f t="shared" ref="H61" si="92">IF(F61&gt;0,IF(ROUND(D61*F61,0)&lt;&gt;G61,"E",""),"")</f>
        <v/>
      </c>
      <c r="I61" s="215" t="s">
        <v>32</v>
      </c>
      <c r="J61" s="58" t="str">
        <f t="shared" ref="J61" si="93">IF(ROUND(G61*I$2,0)&lt;&gt;I61,"E","")</f>
        <v/>
      </c>
      <c r="K61" s="214"/>
      <c r="L61" s="215" t="s">
        <v>32</v>
      </c>
      <c r="M61" s="216" t="str">
        <f t="shared" ref="M61" si="94">IF(K61&gt;0,IF(ROUND(D61*K61,0)&lt;&gt;L61,"E",""),"")</f>
        <v/>
      </c>
      <c r="N61" s="155">
        <v>77000</v>
      </c>
      <c r="O61" s="217"/>
      <c r="P61" s="215" t="s">
        <v>32</v>
      </c>
      <c r="Q61" s="216" t="str">
        <f t="shared" ref="Q61" si="95">IF(O61&gt;0,IF(ROUND(D61*O61,0)&lt;&gt;P61,"E",""),"")</f>
        <v/>
      </c>
      <c r="R61" s="202"/>
      <c r="S61" s="155">
        <f t="shared" ref="S61" si="96">ROUND(SUM(I61+L61+N61+P61,0),2)</f>
        <v>77000</v>
      </c>
      <c r="T61" s="208"/>
      <c r="U61" s="218" t="str">
        <f t="shared" ref="U61" si="97">IF(ROUND(I61+L61+N61+P61,2)&lt;&gt;S61,"E","")</f>
        <v/>
      </c>
      <c r="AE61" s="388">
        <f t="shared" si="6"/>
        <v>38500</v>
      </c>
    </row>
    <row r="62" spans="1:31" s="150" customFormat="1" outlineLevel="2" x14ac:dyDescent="0.2">
      <c r="A62" s="199"/>
      <c r="B62" s="199" t="s">
        <v>472</v>
      </c>
      <c r="C62" s="150" t="s">
        <v>473</v>
      </c>
      <c r="D62" s="211">
        <v>2440</v>
      </c>
      <c r="E62" s="152" t="s">
        <v>72</v>
      </c>
      <c r="F62" s="212"/>
      <c r="G62" s="155" t="s">
        <v>121</v>
      </c>
      <c r="H62" s="213" t="str">
        <f t="shared" si="74"/>
        <v/>
      </c>
      <c r="I62" s="155" t="s">
        <v>121</v>
      </c>
      <c r="J62" s="58" t="str">
        <f t="shared" si="75"/>
        <v/>
      </c>
      <c r="K62" s="214"/>
      <c r="L62" s="155" t="s">
        <v>121</v>
      </c>
      <c r="M62" s="216" t="str">
        <f t="shared" si="77"/>
        <v/>
      </c>
      <c r="N62" s="155"/>
      <c r="O62" s="217">
        <v>13</v>
      </c>
      <c r="P62" s="155">
        <f t="shared" ref="P62" si="98">ROUND(D62*O62,0)</f>
        <v>31720</v>
      </c>
      <c r="Q62" s="216" t="str">
        <f t="shared" si="78"/>
        <v/>
      </c>
      <c r="R62" s="202"/>
      <c r="S62" s="155">
        <f t="shared" si="88"/>
        <v>31720</v>
      </c>
      <c r="T62" s="208"/>
      <c r="U62" s="218" t="str">
        <f t="shared" si="80"/>
        <v/>
      </c>
      <c r="AE62" s="388">
        <f t="shared" si="6"/>
        <v>13</v>
      </c>
    </row>
    <row r="63" spans="1:31" x14ac:dyDescent="0.2">
      <c r="B63" s="199" t="s">
        <v>382</v>
      </c>
      <c r="C63" s="150" t="s">
        <v>383</v>
      </c>
      <c r="G63" s="57" t="s">
        <v>32</v>
      </c>
      <c r="H63" s="58" t="str">
        <f t="shared" si="74"/>
        <v/>
      </c>
      <c r="I63" s="57" t="s">
        <v>32</v>
      </c>
      <c r="J63" s="58" t="str">
        <f t="shared" si="75"/>
        <v/>
      </c>
      <c r="K63" s="16"/>
      <c r="L63" s="57" t="s">
        <v>32</v>
      </c>
      <c r="M63" s="60" t="str">
        <f t="shared" si="77"/>
        <v/>
      </c>
      <c r="P63" s="57" t="s">
        <v>32</v>
      </c>
      <c r="Q63" s="60" t="str">
        <f t="shared" si="78"/>
        <v/>
      </c>
      <c r="S63" s="57" t="s">
        <v>32</v>
      </c>
      <c r="U63" s="64" t="str">
        <f t="shared" si="80"/>
        <v/>
      </c>
      <c r="V63" s="5">
        <f t="shared" si="81"/>
        <v>0</v>
      </c>
      <c r="W63" s="5">
        <f t="shared" si="82"/>
        <v>0</v>
      </c>
      <c r="X63" s="1"/>
      <c r="Y63" s="10">
        <f t="shared" si="83"/>
        <v>0</v>
      </c>
      <c r="Z63" s="1"/>
      <c r="AB63" s="5">
        <f t="shared" si="84"/>
        <v>0</v>
      </c>
      <c r="AD63" s="5">
        <f t="shared" si="85"/>
        <v>0</v>
      </c>
      <c r="AE63" s="388"/>
    </row>
    <row r="64" spans="1:31" x14ac:dyDescent="0.2">
      <c r="B64" s="199"/>
      <c r="C64" s="151" t="s">
        <v>400</v>
      </c>
      <c r="D64" s="10">
        <f>'Div 07 Insul'!J88</f>
        <v>185000</v>
      </c>
      <c r="E64" s="56" t="s">
        <v>72</v>
      </c>
      <c r="G64" s="45" t="s">
        <v>121</v>
      </c>
      <c r="H64" s="58" t="str">
        <f t="shared" si="74"/>
        <v/>
      </c>
      <c r="I64" s="45" t="s">
        <v>121</v>
      </c>
      <c r="J64" s="58" t="str">
        <f t="shared" si="75"/>
        <v/>
      </c>
      <c r="K64" s="16"/>
      <c r="L64" s="45" t="s">
        <v>121</v>
      </c>
      <c r="M64" s="60" t="str">
        <f t="shared" si="77"/>
        <v/>
      </c>
      <c r="O64" s="16">
        <v>1.35</v>
      </c>
      <c r="P64" s="5">
        <f t="shared" ref="P64:P164" si="99">ROUND(D64*O64,0)</f>
        <v>249750</v>
      </c>
      <c r="Q64" s="60" t="str">
        <f t="shared" si="78"/>
        <v/>
      </c>
      <c r="S64" s="5">
        <f t="shared" si="79"/>
        <v>249750</v>
      </c>
      <c r="U64" s="64" t="str">
        <f t="shared" si="80"/>
        <v/>
      </c>
      <c r="V64" s="5">
        <f t="shared" si="81"/>
        <v>0</v>
      </c>
      <c r="W64" s="5">
        <f t="shared" si="82"/>
        <v>249750</v>
      </c>
      <c r="X64" s="1"/>
      <c r="Y64" s="10">
        <f t="shared" si="83"/>
        <v>0</v>
      </c>
      <c r="Z64" s="1"/>
      <c r="AB64" s="5">
        <f t="shared" si="84"/>
        <v>0</v>
      </c>
      <c r="AD64" s="5">
        <f t="shared" si="85"/>
        <v>0</v>
      </c>
      <c r="AE64" s="388">
        <f t="shared" si="6"/>
        <v>1.35</v>
      </c>
    </row>
    <row r="65" spans="2:31" x14ac:dyDescent="0.2">
      <c r="B65" s="199"/>
      <c r="C65" s="151" t="s">
        <v>410</v>
      </c>
      <c r="D65" s="10">
        <v>5025</v>
      </c>
      <c r="E65" s="56" t="s">
        <v>72</v>
      </c>
      <c r="G65" s="45" t="s">
        <v>121</v>
      </c>
      <c r="H65" s="58" t="str">
        <f t="shared" si="74"/>
        <v/>
      </c>
      <c r="I65" s="45" t="s">
        <v>121</v>
      </c>
      <c r="J65" s="58" t="str">
        <f t="shared" si="75"/>
        <v/>
      </c>
      <c r="K65" s="16"/>
      <c r="L65" s="45" t="s">
        <v>121</v>
      </c>
      <c r="M65" s="60" t="str">
        <f t="shared" si="77"/>
        <v/>
      </c>
      <c r="O65" s="16">
        <v>3</v>
      </c>
      <c r="P65" s="5">
        <f t="shared" si="99"/>
        <v>15075</v>
      </c>
      <c r="Q65" s="60" t="str">
        <f t="shared" si="78"/>
        <v/>
      </c>
      <c r="S65" s="5">
        <f t="shared" si="79"/>
        <v>15075</v>
      </c>
      <c r="U65" s="64" t="str">
        <f t="shared" si="80"/>
        <v/>
      </c>
      <c r="V65" s="5">
        <f t="shared" si="81"/>
        <v>0</v>
      </c>
      <c r="W65" s="5">
        <f t="shared" si="82"/>
        <v>15075</v>
      </c>
      <c r="X65" s="1"/>
      <c r="Y65" s="10">
        <f t="shared" si="83"/>
        <v>0</v>
      </c>
      <c r="Z65" s="1"/>
      <c r="AB65" s="5">
        <f t="shared" si="84"/>
        <v>0</v>
      </c>
      <c r="AD65" s="5">
        <f t="shared" si="85"/>
        <v>0</v>
      </c>
      <c r="AE65" s="388">
        <f t="shared" si="6"/>
        <v>3</v>
      </c>
    </row>
    <row r="66" spans="2:31" x14ac:dyDescent="0.2">
      <c r="B66" s="199" t="s">
        <v>491</v>
      </c>
      <c r="C66" s="152" t="s">
        <v>492</v>
      </c>
      <c r="D66" s="234">
        <v>48350</v>
      </c>
      <c r="E66" s="56" t="s">
        <v>72</v>
      </c>
      <c r="F66" s="46">
        <v>2.8000000000000001E-2</v>
      </c>
      <c r="G66" s="5">
        <f t="shared" ref="G66:G69" si="100">ROUND(D66*F66,0)</f>
        <v>1354</v>
      </c>
      <c r="H66" s="58" t="str">
        <f t="shared" si="74"/>
        <v/>
      </c>
      <c r="I66" s="5">
        <f t="shared" ref="I66:I135" si="101">ROUND($I$2*G66,0)</f>
        <v>101550</v>
      </c>
      <c r="J66" s="58" t="str">
        <f t="shared" si="75"/>
        <v/>
      </c>
      <c r="K66" s="16">
        <v>2.1</v>
      </c>
      <c r="L66" s="5">
        <f t="shared" si="76"/>
        <v>101535</v>
      </c>
      <c r="M66" s="60" t="str">
        <f t="shared" si="77"/>
        <v/>
      </c>
      <c r="P66" s="57" t="s">
        <v>32</v>
      </c>
      <c r="Q66" s="60" t="str">
        <f t="shared" si="78"/>
        <v/>
      </c>
      <c r="S66" s="233">
        <f t="shared" si="79"/>
        <v>203085</v>
      </c>
      <c r="U66" s="64" t="str">
        <f t="shared" si="80"/>
        <v/>
      </c>
      <c r="V66" s="5">
        <f t="shared" si="81"/>
        <v>0</v>
      </c>
      <c r="W66" s="5">
        <f t="shared" si="82"/>
        <v>203085</v>
      </c>
      <c r="X66" s="1"/>
      <c r="Y66" s="10">
        <f t="shared" si="83"/>
        <v>0</v>
      </c>
      <c r="Z66" s="1"/>
      <c r="AB66" s="5">
        <f t="shared" si="84"/>
        <v>0</v>
      </c>
      <c r="AD66" s="5">
        <f t="shared" si="85"/>
        <v>0</v>
      </c>
      <c r="AE66" s="388">
        <f t="shared" si="6"/>
        <v>4.2003102378490178</v>
      </c>
    </row>
    <row r="67" spans="2:31" x14ac:dyDescent="0.2">
      <c r="B67" s="199" t="s">
        <v>479</v>
      </c>
      <c r="C67" s="150" t="s">
        <v>480</v>
      </c>
      <c r="G67" s="57" t="s">
        <v>32</v>
      </c>
      <c r="H67" s="58" t="str">
        <f t="shared" si="74"/>
        <v/>
      </c>
      <c r="I67" s="57" t="s">
        <v>32</v>
      </c>
      <c r="J67" s="58" t="str">
        <f t="shared" si="75"/>
        <v/>
      </c>
      <c r="K67" s="16"/>
      <c r="L67" s="57" t="s">
        <v>32</v>
      </c>
      <c r="M67" s="60" t="str">
        <f t="shared" si="77"/>
        <v/>
      </c>
      <c r="P67" s="57" t="s">
        <v>32</v>
      </c>
      <c r="Q67" s="60" t="str">
        <f t="shared" si="78"/>
        <v/>
      </c>
      <c r="S67" s="57" t="s">
        <v>32</v>
      </c>
      <c r="U67" s="64" t="str">
        <f t="shared" si="80"/>
        <v/>
      </c>
      <c r="V67" s="5">
        <f t="shared" si="81"/>
        <v>0</v>
      </c>
      <c r="W67" s="5">
        <f t="shared" si="82"/>
        <v>0</v>
      </c>
      <c r="X67" s="1"/>
      <c r="Y67" s="10">
        <f t="shared" si="83"/>
        <v>0</v>
      </c>
      <c r="Z67" s="1"/>
      <c r="AB67" s="5">
        <f t="shared" si="84"/>
        <v>0</v>
      </c>
      <c r="AD67" s="5">
        <f t="shared" si="85"/>
        <v>0</v>
      </c>
      <c r="AE67" s="388"/>
    </row>
    <row r="68" spans="2:31" x14ac:dyDescent="0.2">
      <c r="B68" s="199"/>
      <c r="C68" s="151" t="s">
        <v>481</v>
      </c>
      <c r="D68" s="10">
        <f>D69*0.8</f>
        <v>38680</v>
      </c>
      <c r="E68" s="56" t="s">
        <v>71</v>
      </c>
      <c r="F68" s="12">
        <v>1.4999999999999999E-2</v>
      </c>
      <c r="G68" s="5">
        <f t="shared" si="100"/>
        <v>580</v>
      </c>
      <c r="H68" s="58" t="str">
        <f t="shared" si="74"/>
        <v/>
      </c>
      <c r="I68" s="5">
        <f t="shared" si="101"/>
        <v>43500</v>
      </c>
      <c r="J68" s="58" t="str">
        <f t="shared" si="75"/>
        <v/>
      </c>
      <c r="K68" s="16">
        <v>0.61</v>
      </c>
      <c r="L68" s="5">
        <f t="shared" si="76"/>
        <v>23595</v>
      </c>
      <c r="M68" s="60" t="str">
        <f t="shared" si="77"/>
        <v/>
      </c>
      <c r="P68" s="57" t="s">
        <v>32</v>
      </c>
      <c r="Q68" s="60" t="str">
        <f t="shared" si="78"/>
        <v/>
      </c>
      <c r="S68" s="5">
        <f t="shared" si="79"/>
        <v>67095</v>
      </c>
      <c r="U68" s="64" t="str">
        <f t="shared" si="80"/>
        <v/>
      </c>
      <c r="V68" s="5">
        <f t="shared" si="81"/>
        <v>0</v>
      </c>
      <c r="W68" s="5">
        <f t="shared" si="82"/>
        <v>67095</v>
      </c>
      <c r="X68" s="1"/>
      <c r="Y68" s="10">
        <f t="shared" si="83"/>
        <v>0</v>
      </c>
      <c r="Z68" s="1"/>
      <c r="AB68" s="5">
        <f t="shared" si="84"/>
        <v>0</v>
      </c>
      <c r="AD68" s="5">
        <f t="shared" si="85"/>
        <v>0</v>
      </c>
      <c r="AE68" s="388">
        <f t="shared" si="6"/>
        <v>1.7346173733195449</v>
      </c>
    </row>
    <row r="69" spans="2:31" x14ac:dyDescent="0.2">
      <c r="B69" s="199"/>
      <c r="C69" s="151" t="s">
        <v>482</v>
      </c>
      <c r="D69" s="10">
        <f>'Div 07 Siding'!J23</f>
        <v>48350</v>
      </c>
      <c r="E69" s="56" t="s">
        <v>72</v>
      </c>
      <c r="F69" s="12">
        <v>0.13</v>
      </c>
      <c r="G69" s="5">
        <f t="shared" si="100"/>
        <v>6286</v>
      </c>
      <c r="H69" s="58" t="str">
        <f t="shared" si="74"/>
        <v/>
      </c>
      <c r="I69" s="5">
        <f t="shared" si="101"/>
        <v>471450</v>
      </c>
      <c r="J69" s="58" t="str">
        <f t="shared" si="75"/>
        <v/>
      </c>
      <c r="K69" s="16">
        <v>4</v>
      </c>
      <c r="L69" s="233">
        <f t="shared" si="76"/>
        <v>193400</v>
      </c>
      <c r="M69" s="60" t="str">
        <f t="shared" si="77"/>
        <v/>
      </c>
      <c r="P69" s="57" t="s">
        <v>32</v>
      </c>
      <c r="Q69" s="60" t="str">
        <f t="shared" si="78"/>
        <v/>
      </c>
      <c r="S69" s="5">
        <f t="shared" si="79"/>
        <v>664850</v>
      </c>
      <c r="U69" s="64" t="str">
        <f t="shared" si="80"/>
        <v/>
      </c>
      <c r="V69" s="5">
        <f t="shared" si="81"/>
        <v>0</v>
      </c>
      <c r="W69" s="5">
        <f t="shared" si="82"/>
        <v>664850</v>
      </c>
      <c r="X69" s="1"/>
      <c r="Y69" s="10">
        <f t="shared" si="83"/>
        <v>0</v>
      </c>
      <c r="Z69" s="1"/>
      <c r="AB69" s="5">
        <f t="shared" si="84"/>
        <v>0</v>
      </c>
      <c r="AD69" s="5">
        <f t="shared" si="85"/>
        <v>0</v>
      </c>
      <c r="AE69" s="388">
        <f t="shared" si="6"/>
        <v>13.750775594622544</v>
      </c>
    </row>
    <row r="70" spans="2:31" x14ac:dyDescent="0.2">
      <c r="C70" s="151" t="s">
        <v>801</v>
      </c>
      <c r="D70" s="10">
        <v>6620</v>
      </c>
      <c r="E70" s="56" t="s">
        <v>71</v>
      </c>
      <c r="G70" s="45" t="s">
        <v>319</v>
      </c>
      <c r="H70" s="58" t="str">
        <f t="shared" si="74"/>
        <v/>
      </c>
      <c r="I70" s="45" t="s">
        <v>319</v>
      </c>
      <c r="J70" s="213" t="str">
        <f t="shared" si="75"/>
        <v/>
      </c>
      <c r="K70" s="16">
        <v>2.75</v>
      </c>
      <c r="L70" s="5">
        <f t="shared" si="76"/>
        <v>18205</v>
      </c>
      <c r="M70" s="60" t="str">
        <f t="shared" si="77"/>
        <v/>
      </c>
      <c r="P70" s="57" t="s">
        <v>32</v>
      </c>
      <c r="Q70" s="60" t="str">
        <f t="shared" si="78"/>
        <v/>
      </c>
      <c r="S70" s="5">
        <f t="shared" si="79"/>
        <v>18205</v>
      </c>
      <c r="U70" s="64" t="str">
        <f t="shared" si="80"/>
        <v/>
      </c>
      <c r="V70" s="5">
        <f t="shared" si="81"/>
        <v>0</v>
      </c>
      <c r="W70" s="5">
        <f t="shared" si="82"/>
        <v>18205</v>
      </c>
      <c r="X70" s="1"/>
      <c r="Y70" s="10">
        <f t="shared" si="83"/>
        <v>0</v>
      </c>
      <c r="Z70" s="1"/>
      <c r="AB70" s="5">
        <f t="shared" si="84"/>
        <v>0</v>
      </c>
      <c r="AD70" s="5">
        <f t="shared" si="85"/>
        <v>0</v>
      </c>
      <c r="AE70" s="388">
        <f t="shared" ref="AE70:AE134" si="102">S70/D70</f>
        <v>2.75</v>
      </c>
    </row>
    <row r="71" spans="2:31" x14ac:dyDescent="0.2">
      <c r="C71" s="151" t="s">
        <v>278</v>
      </c>
      <c r="D71" s="10">
        <f>D69</f>
        <v>48350</v>
      </c>
      <c r="E71" s="56" t="s">
        <v>72</v>
      </c>
      <c r="G71" s="57" t="s">
        <v>32</v>
      </c>
      <c r="H71" s="58" t="str">
        <f t="shared" si="74"/>
        <v/>
      </c>
      <c r="I71" s="57" t="s">
        <v>32</v>
      </c>
      <c r="J71" s="58" t="str">
        <f t="shared" si="75"/>
        <v/>
      </c>
      <c r="K71" s="16"/>
      <c r="L71" s="5">
        <v>26000</v>
      </c>
      <c r="M71" s="60" t="str">
        <f t="shared" si="77"/>
        <v/>
      </c>
      <c r="P71" s="57" t="s">
        <v>32</v>
      </c>
      <c r="Q71" s="60" t="str">
        <f t="shared" si="78"/>
        <v/>
      </c>
      <c r="S71" s="5">
        <f t="shared" si="79"/>
        <v>26000</v>
      </c>
      <c r="U71" s="64" t="str">
        <f t="shared" si="80"/>
        <v/>
      </c>
      <c r="V71" s="5">
        <f t="shared" si="81"/>
        <v>0</v>
      </c>
      <c r="W71" s="5">
        <f t="shared" si="82"/>
        <v>26000</v>
      </c>
      <c r="X71" s="1"/>
      <c r="Y71" s="10">
        <f t="shared" si="83"/>
        <v>0</v>
      </c>
      <c r="Z71" s="1"/>
      <c r="AB71" s="5">
        <f t="shared" si="84"/>
        <v>0</v>
      </c>
      <c r="AD71" s="5">
        <f>ROUND(AB71*AC71*0.01,0)</f>
        <v>0</v>
      </c>
      <c r="AE71" s="388">
        <f t="shared" si="102"/>
        <v>0.53774560496380563</v>
      </c>
    </row>
    <row r="72" spans="2:31" x14ac:dyDescent="0.2">
      <c r="B72" s="199" t="s">
        <v>533</v>
      </c>
      <c r="C72" s="150" t="s">
        <v>540</v>
      </c>
      <c r="D72" s="10">
        <v>20800</v>
      </c>
      <c r="E72" s="56" t="s">
        <v>72</v>
      </c>
      <c r="G72" s="45" t="s">
        <v>121</v>
      </c>
      <c r="H72" s="58" t="str">
        <f t="shared" si="74"/>
        <v/>
      </c>
      <c r="I72" s="45" t="s">
        <v>121</v>
      </c>
      <c r="J72" s="58" t="str">
        <f t="shared" si="75"/>
        <v/>
      </c>
      <c r="K72" s="16"/>
      <c r="L72" s="45" t="s">
        <v>121</v>
      </c>
      <c r="M72" s="60" t="str">
        <f t="shared" si="77"/>
        <v/>
      </c>
      <c r="O72" s="16">
        <v>10</v>
      </c>
      <c r="P72" s="5">
        <f t="shared" ref="P72" si="103">ROUND(D72*O72,0)</f>
        <v>208000</v>
      </c>
      <c r="Q72" s="60" t="str">
        <f t="shared" si="78"/>
        <v/>
      </c>
      <c r="S72" s="5">
        <f t="shared" si="79"/>
        <v>208000</v>
      </c>
      <c r="U72" s="64" t="str">
        <f t="shared" si="80"/>
        <v/>
      </c>
      <c r="V72" s="5">
        <f t="shared" si="81"/>
        <v>0</v>
      </c>
      <c r="W72" s="5">
        <f t="shared" si="82"/>
        <v>208000</v>
      </c>
      <c r="X72" s="1"/>
      <c r="Y72" s="10">
        <f t="shared" si="83"/>
        <v>0</v>
      </c>
      <c r="Z72" s="1"/>
      <c r="AB72" s="5">
        <f t="shared" si="84"/>
        <v>0</v>
      </c>
      <c r="AD72" s="5">
        <f t="shared" si="85"/>
        <v>0</v>
      </c>
      <c r="AE72" s="388">
        <f t="shared" si="102"/>
        <v>10</v>
      </c>
    </row>
    <row r="73" spans="2:31" x14ac:dyDescent="0.2">
      <c r="B73" s="199"/>
      <c r="C73" s="151" t="s">
        <v>534</v>
      </c>
      <c r="D73" s="10">
        <v>955</v>
      </c>
      <c r="E73" s="56" t="s">
        <v>71</v>
      </c>
      <c r="G73" s="45" t="s">
        <v>121</v>
      </c>
      <c r="H73" s="58" t="str">
        <f t="shared" ref="H73:H80" si="104">IF(F73&gt;0,IF(ROUND(D73*F73,0)&lt;&gt;G73,"E",""),"")</f>
        <v/>
      </c>
      <c r="I73" s="45" t="s">
        <v>121</v>
      </c>
      <c r="J73" s="58" t="str">
        <f t="shared" ref="J73:J80" si="105">IF(ROUND(G73*I$2,0)&lt;&gt;I73,"E","")</f>
        <v/>
      </c>
      <c r="K73" s="16"/>
      <c r="L73" s="45" t="s">
        <v>121</v>
      </c>
      <c r="M73" s="60" t="str">
        <f t="shared" ref="M73:M80" si="106">IF(K73&gt;0,IF(ROUND(D73*K73,0)&lt;&gt;L73,"E",""),"")</f>
        <v/>
      </c>
      <c r="P73" s="45" t="s">
        <v>319</v>
      </c>
      <c r="Q73" s="60" t="str">
        <f t="shared" ref="Q73:Q80" si="107">IF(O73&gt;0,IF(ROUND(D73*O73,0)&lt;&gt;P73,"E",""),"")</f>
        <v/>
      </c>
      <c r="S73" s="45" t="s">
        <v>319</v>
      </c>
      <c r="U73" s="64" t="str">
        <f t="shared" ref="U73:U80" si="108">IF(ROUND(I73+L73+N73+P73,2)&lt;&gt;S73,"E","")</f>
        <v/>
      </c>
      <c r="V73" s="5">
        <f t="shared" ref="V73:V80" si="109">IF($S$2&gt;0,((S73/$S$2)*$V$2),0)</f>
        <v>0</v>
      </c>
      <c r="W73" s="5">
        <f t="shared" ref="W73:W80" si="110">S73+V73</f>
        <v>0</v>
      </c>
      <c r="X73" s="1"/>
      <c r="Y73" s="10">
        <f t="shared" ref="Y73:Y80" si="111">IF(X73&gt;0,W73/X73,0)</f>
        <v>0</v>
      </c>
      <c r="Z73" s="1"/>
      <c r="AB73" s="5">
        <f t="shared" ref="AB73:AB80" si="112">ROUND(D73*AA73,0)</f>
        <v>0</v>
      </c>
      <c r="AD73" s="5">
        <f t="shared" ref="AD73:AD80" si="113">ROUND(AB73*AC73*0.01,0)</f>
        <v>0</v>
      </c>
      <c r="AE73" s="388">
        <f t="shared" si="102"/>
        <v>0</v>
      </c>
    </row>
    <row r="74" spans="2:31" x14ac:dyDescent="0.2">
      <c r="B74" s="199" t="s">
        <v>535</v>
      </c>
      <c r="C74" s="150" t="s">
        <v>536</v>
      </c>
      <c r="D74" s="10">
        <v>1</v>
      </c>
      <c r="E74" s="56" t="s">
        <v>67</v>
      </c>
      <c r="G74" s="45" t="s">
        <v>541</v>
      </c>
      <c r="H74" s="58" t="str">
        <f t="shared" si="104"/>
        <v/>
      </c>
      <c r="I74" s="45" t="s">
        <v>541</v>
      </c>
      <c r="J74" s="58" t="str">
        <f t="shared" si="105"/>
        <v/>
      </c>
      <c r="K74" s="16"/>
      <c r="L74" s="45" t="s">
        <v>541</v>
      </c>
      <c r="M74" s="60" t="str">
        <f t="shared" si="106"/>
        <v/>
      </c>
      <c r="P74" s="45" t="s">
        <v>541</v>
      </c>
      <c r="Q74" s="60" t="str">
        <f t="shared" si="107"/>
        <v/>
      </c>
      <c r="S74" s="45" t="s">
        <v>541</v>
      </c>
      <c r="U74" s="64" t="str">
        <f t="shared" si="108"/>
        <v/>
      </c>
      <c r="V74" s="5">
        <f t="shared" si="109"/>
        <v>0</v>
      </c>
      <c r="W74" s="5">
        <f t="shared" si="110"/>
        <v>0</v>
      </c>
      <c r="X74" s="1"/>
      <c r="Y74" s="10">
        <f t="shared" si="111"/>
        <v>0</v>
      </c>
      <c r="Z74" s="1"/>
      <c r="AB74" s="5">
        <f t="shared" si="112"/>
        <v>0</v>
      </c>
      <c r="AD74" s="5">
        <f t="shared" si="113"/>
        <v>0</v>
      </c>
      <c r="AE74" s="388">
        <f t="shared" si="102"/>
        <v>0</v>
      </c>
    </row>
    <row r="75" spans="2:31" x14ac:dyDescent="0.2">
      <c r="B75" s="199"/>
      <c r="C75" s="151" t="s">
        <v>537</v>
      </c>
      <c r="D75" s="10">
        <v>260</v>
      </c>
      <c r="E75" s="56" t="s">
        <v>71</v>
      </c>
      <c r="G75" s="45" t="s">
        <v>121</v>
      </c>
      <c r="H75" s="58" t="str">
        <f t="shared" si="104"/>
        <v/>
      </c>
      <c r="I75" s="45" t="s">
        <v>121</v>
      </c>
      <c r="J75" s="58" t="str">
        <f t="shared" si="105"/>
        <v/>
      </c>
      <c r="K75" s="16"/>
      <c r="L75" s="45" t="s">
        <v>121</v>
      </c>
      <c r="M75" s="60" t="str">
        <f t="shared" si="106"/>
        <v/>
      </c>
      <c r="O75" s="16">
        <v>30</v>
      </c>
      <c r="P75" s="5">
        <f t="shared" ref="P75:P78" si="114">ROUND(D75*O75,0)</f>
        <v>7800</v>
      </c>
      <c r="Q75" s="60" t="str">
        <f t="shared" si="107"/>
        <v/>
      </c>
      <c r="S75" s="5">
        <f t="shared" ref="S75:S80" si="115">ROUND(SUM(I75+L75+N75+P75,0),2)</f>
        <v>7800</v>
      </c>
      <c r="T75" s="87" t="s">
        <v>38</v>
      </c>
      <c r="U75" s="64" t="str">
        <f t="shared" si="108"/>
        <v/>
      </c>
      <c r="V75" s="5">
        <f t="shared" si="109"/>
        <v>0</v>
      </c>
      <c r="W75" s="5">
        <f t="shared" si="110"/>
        <v>7800</v>
      </c>
      <c r="X75" s="1"/>
      <c r="Y75" s="10">
        <f t="shared" si="111"/>
        <v>0</v>
      </c>
      <c r="Z75" s="1"/>
      <c r="AB75" s="5">
        <f t="shared" si="112"/>
        <v>0</v>
      </c>
      <c r="AD75" s="5">
        <f t="shared" si="113"/>
        <v>0</v>
      </c>
      <c r="AE75" s="388">
        <f t="shared" si="102"/>
        <v>30</v>
      </c>
    </row>
    <row r="76" spans="2:31" x14ac:dyDescent="0.2">
      <c r="B76" s="199" t="s">
        <v>538</v>
      </c>
      <c r="C76" s="150" t="s">
        <v>539</v>
      </c>
      <c r="D76" s="10">
        <v>305</v>
      </c>
      <c r="E76" s="56" t="s">
        <v>71</v>
      </c>
      <c r="G76" s="45" t="s">
        <v>121</v>
      </c>
      <c r="H76" s="58" t="str">
        <f t="shared" si="104"/>
        <v/>
      </c>
      <c r="I76" s="45" t="s">
        <v>121</v>
      </c>
      <c r="J76" s="58" t="str">
        <f t="shared" si="105"/>
        <v/>
      </c>
      <c r="K76" s="16"/>
      <c r="L76" s="45" t="s">
        <v>121</v>
      </c>
      <c r="M76" s="60" t="str">
        <f t="shared" si="106"/>
        <v/>
      </c>
      <c r="P76" s="45" t="s">
        <v>542</v>
      </c>
      <c r="Q76" s="60" t="str">
        <f t="shared" si="107"/>
        <v/>
      </c>
      <c r="S76" s="45" t="s">
        <v>542</v>
      </c>
      <c r="U76" s="64" t="str">
        <f t="shared" si="108"/>
        <v/>
      </c>
      <c r="V76" s="5">
        <f t="shared" si="109"/>
        <v>0</v>
      </c>
      <c r="W76" s="5">
        <f t="shared" si="110"/>
        <v>0</v>
      </c>
      <c r="X76" s="1"/>
      <c r="Y76" s="10">
        <f t="shared" si="111"/>
        <v>0</v>
      </c>
      <c r="Z76" s="1"/>
      <c r="AB76" s="5">
        <f t="shared" si="112"/>
        <v>0</v>
      </c>
      <c r="AD76" s="5">
        <f t="shared" si="113"/>
        <v>0</v>
      </c>
      <c r="AE76" s="388">
        <f t="shared" si="102"/>
        <v>0</v>
      </c>
    </row>
    <row r="77" spans="2:31" x14ac:dyDescent="0.2">
      <c r="B77" s="55" t="s">
        <v>543</v>
      </c>
      <c r="C77" s="150" t="s">
        <v>544</v>
      </c>
      <c r="D77" s="10">
        <v>2</v>
      </c>
      <c r="E77" s="56" t="s">
        <v>462</v>
      </c>
      <c r="F77" s="12">
        <v>32</v>
      </c>
      <c r="G77" s="5">
        <f t="shared" ref="G77:G80" si="116">ROUND(D77*F77,0)</f>
        <v>64</v>
      </c>
      <c r="H77" s="58" t="str">
        <f t="shared" si="104"/>
        <v/>
      </c>
      <c r="I77" s="5">
        <f t="shared" ref="I77:I80" si="117">ROUND($I$2*G77,0)</f>
        <v>4800</v>
      </c>
      <c r="J77" s="58" t="str">
        <f t="shared" si="105"/>
        <v/>
      </c>
      <c r="K77" s="16"/>
      <c r="L77" s="5">
        <v>10000</v>
      </c>
      <c r="M77" s="60" t="str">
        <f t="shared" si="106"/>
        <v/>
      </c>
      <c r="P77" s="57" t="s">
        <v>32</v>
      </c>
      <c r="Q77" s="60" t="str">
        <f t="shared" si="107"/>
        <v/>
      </c>
      <c r="S77" s="5">
        <f t="shared" si="115"/>
        <v>14800</v>
      </c>
      <c r="U77" s="64" t="str">
        <f t="shared" si="108"/>
        <v/>
      </c>
      <c r="V77" s="5">
        <f t="shared" si="109"/>
        <v>0</v>
      </c>
      <c r="W77" s="5">
        <f t="shared" si="110"/>
        <v>14800</v>
      </c>
      <c r="X77" s="1"/>
      <c r="Y77" s="10">
        <f t="shared" si="111"/>
        <v>0</v>
      </c>
      <c r="Z77" s="1"/>
      <c r="AB77" s="5">
        <f t="shared" si="112"/>
        <v>0</v>
      </c>
      <c r="AD77" s="5">
        <f t="shared" si="113"/>
        <v>0</v>
      </c>
      <c r="AE77" s="388">
        <f t="shared" si="102"/>
        <v>7400</v>
      </c>
    </row>
    <row r="78" spans="2:31" x14ac:dyDescent="0.2">
      <c r="B78" s="55" t="s">
        <v>545</v>
      </c>
      <c r="C78" s="150" t="s">
        <v>546</v>
      </c>
      <c r="D78" s="10">
        <v>2</v>
      </c>
      <c r="E78" s="56" t="s">
        <v>172</v>
      </c>
      <c r="G78" s="45" t="s">
        <v>121</v>
      </c>
      <c r="H78" s="58" t="str">
        <f t="shared" si="104"/>
        <v/>
      </c>
      <c r="I78" s="45" t="s">
        <v>121</v>
      </c>
      <c r="J78" s="58" t="str">
        <f t="shared" si="105"/>
        <v/>
      </c>
      <c r="K78" s="16"/>
      <c r="L78" s="45" t="s">
        <v>121</v>
      </c>
      <c r="M78" s="60" t="str">
        <f t="shared" si="106"/>
        <v/>
      </c>
      <c r="O78" s="16">
        <v>1000</v>
      </c>
      <c r="P78" s="5">
        <f t="shared" si="114"/>
        <v>2000</v>
      </c>
      <c r="Q78" s="60" t="str">
        <f t="shared" si="107"/>
        <v/>
      </c>
      <c r="S78" s="5">
        <f t="shared" si="115"/>
        <v>2000</v>
      </c>
      <c r="T78" s="87"/>
      <c r="U78" s="64" t="str">
        <f t="shared" si="108"/>
        <v/>
      </c>
      <c r="V78" s="5">
        <f t="shared" si="109"/>
        <v>0</v>
      </c>
      <c r="W78" s="5">
        <f t="shared" si="110"/>
        <v>2000</v>
      </c>
      <c r="X78" s="1"/>
      <c r="Y78" s="10">
        <f t="shared" si="111"/>
        <v>0</v>
      </c>
      <c r="Z78" s="1"/>
      <c r="AB78" s="5">
        <f t="shared" si="112"/>
        <v>0</v>
      </c>
      <c r="AD78" s="5">
        <f t="shared" si="113"/>
        <v>0</v>
      </c>
      <c r="AE78" s="388">
        <f t="shared" si="102"/>
        <v>1000</v>
      </c>
    </row>
    <row r="79" spans="2:31" x14ac:dyDescent="0.2">
      <c r="B79" s="55" t="s">
        <v>493</v>
      </c>
      <c r="C79" s="150" t="s">
        <v>494</v>
      </c>
      <c r="D79" s="10">
        <v>1</v>
      </c>
      <c r="E79" s="56" t="s">
        <v>67</v>
      </c>
      <c r="G79" s="57" t="s">
        <v>32</v>
      </c>
      <c r="H79" s="58" t="str">
        <f t="shared" si="104"/>
        <v/>
      </c>
      <c r="I79" s="57" t="s">
        <v>32</v>
      </c>
      <c r="J79" s="58" t="str">
        <f t="shared" si="105"/>
        <v/>
      </c>
      <c r="K79" s="16"/>
      <c r="L79" s="45">
        <v>10000</v>
      </c>
      <c r="M79" s="60" t="str">
        <f t="shared" si="106"/>
        <v/>
      </c>
      <c r="P79" s="57" t="s">
        <v>32</v>
      </c>
      <c r="Q79" s="60" t="str">
        <f t="shared" si="107"/>
        <v/>
      </c>
      <c r="S79" s="5">
        <f t="shared" si="115"/>
        <v>10000</v>
      </c>
      <c r="T79" s="87" t="s">
        <v>38</v>
      </c>
      <c r="U79" s="64" t="str">
        <f t="shared" si="108"/>
        <v/>
      </c>
      <c r="V79" s="5">
        <f t="shared" si="109"/>
        <v>0</v>
      </c>
      <c r="W79" s="5">
        <f t="shared" si="110"/>
        <v>10000</v>
      </c>
      <c r="X79" s="1"/>
      <c r="Y79" s="10">
        <f t="shared" si="111"/>
        <v>0</v>
      </c>
      <c r="Z79" s="1"/>
      <c r="AB79" s="5">
        <f t="shared" si="112"/>
        <v>0</v>
      </c>
      <c r="AD79" s="5">
        <f t="shared" si="113"/>
        <v>0</v>
      </c>
      <c r="AE79" s="388">
        <f t="shared" si="102"/>
        <v>10000</v>
      </c>
    </row>
    <row r="80" spans="2:31" x14ac:dyDescent="0.2">
      <c r="B80" s="55" t="s">
        <v>495</v>
      </c>
      <c r="C80" s="150" t="s">
        <v>496</v>
      </c>
      <c r="D80" s="10">
        <f>D69</f>
        <v>48350</v>
      </c>
      <c r="E80" s="56" t="s">
        <v>72</v>
      </c>
      <c r="F80" s="12">
        <v>3.0000000000000001E-3</v>
      </c>
      <c r="G80" s="5">
        <f t="shared" si="116"/>
        <v>145</v>
      </c>
      <c r="H80" s="58" t="str">
        <f t="shared" si="104"/>
        <v/>
      </c>
      <c r="I80" s="5">
        <f t="shared" si="117"/>
        <v>10875</v>
      </c>
      <c r="J80" s="58" t="str">
        <f t="shared" si="105"/>
        <v/>
      </c>
      <c r="K80" s="16">
        <v>0.9</v>
      </c>
      <c r="L80" s="5">
        <f t="shared" ref="L80" si="118">ROUND(D80*K80,0)</f>
        <v>43515</v>
      </c>
      <c r="M80" s="60" t="str">
        <f t="shared" si="106"/>
        <v/>
      </c>
      <c r="P80" s="57" t="s">
        <v>32</v>
      </c>
      <c r="Q80" s="60" t="str">
        <f t="shared" si="107"/>
        <v/>
      </c>
      <c r="S80" s="5">
        <f t="shared" si="115"/>
        <v>54390</v>
      </c>
      <c r="U80" s="64" t="str">
        <f t="shared" si="108"/>
        <v/>
      </c>
      <c r="V80" s="5">
        <f t="shared" si="109"/>
        <v>0</v>
      </c>
      <c r="W80" s="5">
        <f t="shared" si="110"/>
        <v>54390</v>
      </c>
      <c r="X80" s="1"/>
      <c r="Y80" s="10">
        <f t="shared" si="111"/>
        <v>0</v>
      </c>
      <c r="Z80" s="1"/>
      <c r="AB80" s="5">
        <f t="shared" si="112"/>
        <v>0</v>
      </c>
      <c r="AD80" s="5">
        <f t="shared" si="113"/>
        <v>0</v>
      </c>
      <c r="AE80" s="388">
        <f t="shared" si="102"/>
        <v>1.1249224405377456</v>
      </c>
    </row>
    <row r="81" spans="1:31" s="103" customFormat="1" outlineLevel="1" x14ac:dyDescent="0.2">
      <c r="A81" s="94" t="s">
        <v>708</v>
      </c>
      <c r="B81" s="94"/>
      <c r="C81" s="103" t="s">
        <v>709</v>
      </c>
      <c r="D81" s="96"/>
      <c r="E81" s="95"/>
      <c r="F81" s="97"/>
      <c r="G81" s="100"/>
      <c r="H81" s="58"/>
      <c r="I81" s="100"/>
      <c r="J81" s="58"/>
      <c r="K81" s="99"/>
      <c r="L81" s="100"/>
      <c r="M81" s="60"/>
      <c r="N81" s="100"/>
      <c r="O81" s="99"/>
      <c r="P81" s="98"/>
      <c r="Q81" s="60"/>
      <c r="R81" s="101"/>
      <c r="S81" s="100">
        <f>SUBTOTAL(9,S57:S80)</f>
        <v>1713020</v>
      </c>
      <c r="T81" s="102"/>
      <c r="U81" s="64"/>
      <c r="AE81" s="388"/>
    </row>
    <row r="82" spans="1:31" x14ac:dyDescent="0.2">
      <c r="B82" s="199" t="s">
        <v>547</v>
      </c>
      <c r="C82" s="150" t="s">
        <v>548</v>
      </c>
      <c r="E82" s="56"/>
      <c r="G82" s="57" t="s">
        <v>32</v>
      </c>
      <c r="H82" s="58" t="str">
        <f t="shared" si="74"/>
        <v/>
      </c>
      <c r="I82" s="57" t="s">
        <v>32</v>
      </c>
      <c r="J82" s="58" t="str">
        <f t="shared" si="75"/>
        <v/>
      </c>
      <c r="K82" s="16"/>
      <c r="L82" s="57" t="s">
        <v>32</v>
      </c>
      <c r="M82" s="60" t="str">
        <f t="shared" si="77"/>
        <v/>
      </c>
      <c r="P82" s="57" t="s">
        <v>32</v>
      </c>
      <c r="Q82" s="60" t="str">
        <f t="shared" si="78"/>
        <v/>
      </c>
      <c r="S82" s="57" t="s">
        <v>32</v>
      </c>
      <c r="U82" s="64" t="str">
        <f t="shared" si="80"/>
        <v/>
      </c>
      <c r="V82" s="5">
        <f t="shared" si="81"/>
        <v>0</v>
      </c>
      <c r="W82" s="5">
        <f t="shared" si="82"/>
        <v>0</v>
      </c>
      <c r="X82" s="1"/>
      <c r="Y82" s="10">
        <f t="shared" si="83"/>
        <v>0</v>
      </c>
      <c r="Z82" s="1"/>
      <c r="AB82" s="5">
        <f t="shared" si="84"/>
        <v>0</v>
      </c>
      <c r="AD82" s="5">
        <f t="shared" si="85"/>
        <v>0</v>
      </c>
      <c r="AE82" s="388"/>
    </row>
    <row r="83" spans="1:31" x14ac:dyDescent="0.2">
      <c r="B83" s="199"/>
      <c r="C83" s="151" t="s">
        <v>549</v>
      </c>
      <c r="D83" s="10">
        <v>23</v>
      </c>
      <c r="E83" s="56" t="s">
        <v>462</v>
      </c>
      <c r="F83" s="12">
        <v>3</v>
      </c>
      <c r="G83" s="5">
        <f t="shared" ref="G83:G100" si="119">ROUND(D83*F83,0)</f>
        <v>69</v>
      </c>
      <c r="H83" s="58" t="str">
        <f t="shared" ref="H83:H106" si="120">IF(F83&gt;0,IF(ROUND(D83*F83,0)&lt;&gt;G83,"E",""),"")</f>
        <v/>
      </c>
      <c r="I83" s="5">
        <f t="shared" ref="I83:I100" si="121">ROUND($I$2*G83,0)</f>
        <v>5175</v>
      </c>
      <c r="J83" s="58" t="str">
        <f t="shared" ref="J83:J106" si="122">IF(ROUND(G83*I$2,0)&lt;&gt;I83,"E","")</f>
        <v/>
      </c>
      <c r="K83" s="219">
        <v>700</v>
      </c>
      <c r="L83" s="5">
        <f t="shared" ref="L83:L101" si="123">ROUND(D83*K83,0)</f>
        <v>16100</v>
      </c>
      <c r="M83" s="60" t="str">
        <f t="shared" ref="M83:M106" si="124">IF(K83&gt;0,IF(ROUND(D83*K83,0)&lt;&gt;L83,"E",""),"")</f>
        <v/>
      </c>
      <c r="P83" s="57" t="s">
        <v>32</v>
      </c>
      <c r="Q83" s="60" t="str">
        <f t="shared" ref="Q83:Q106" si="125">IF(O83&gt;0,IF(ROUND(D83*O83,0)&lt;&gt;P83,"E",""),"")</f>
        <v/>
      </c>
      <c r="S83" s="5">
        <f t="shared" ref="S83:S106" si="126">ROUND(SUM(I83+L83+N83+P83,0),2)</f>
        <v>21275</v>
      </c>
      <c r="U83" s="64" t="str">
        <f t="shared" ref="U83:U106" si="127">IF(ROUND(I83+L83+N83+P83,2)&lt;&gt;S83,"E","")</f>
        <v/>
      </c>
      <c r="V83" s="5">
        <f t="shared" ref="V83:V101" si="128">IF($S$2&gt;0,((S83/$S$2)*$V$2),0)</f>
        <v>0</v>
      </c>
      <c r="W83" s="5">
        <f t="shared" ref="W83:W101" si="129">S83+V83</f>
        <v>21275</v>
      </c>
      <c r="X83" s="1"/>
      <c r="Y83" s="10">
        <f t="shared" ref="Y83:Y101" si="130">IF(X83&gt;0,W83/X83,0)</f>
        <v>0</v>
      </c>
      <c r="Z83" s="1"/>
      <c r="AB83" s="5">
        <f t="shared" ref="AB83:AB101" si="131">ROUND(D83*AA83,0)</f>
        <v>0</v>
      </c>
      <c r="AD83" s="5">
        <f t="shared" ref="AD83:AD101" si="132">ROUND(AB83*AC83*0.01,0)</f>
        <v>0</v>
      </c>
      <c r="AE83" s="388">
        <f t="shared" si="102"/>
        <v>925</v>
      </c>
    </row>
    <row r="84" spans="1:31" x14ac:dyDescent="0.2">
      <c r="B84" s="199"/>
      <c r="C84" s="151" t="s">
        <v>550</v>
      </c>
      <c r="D84" s="10">
        <v>102</v>
      </c>
      <c r="E84" s="56" t="s">
        <v>462</v>
      </c>
      <c r="F84" s="12">
        <v>3</v>
      </c>
      <c r="G84" s="5">
        <f t="shared" si="119"/>
        <v>306</v>
      </c>
      <c r="H84" s="58" t="str">
        <f t="shared" si="120"/>
        <v/>
      </c>
      <c r="I84" s="5">
        <f t="shared" si="121"/>
        <v>22950</v>
      </c>
      <c r="J84" s="58" t="str">
        <f t="shared" si="122"/>
        <v/>
      </c>
      <c r="K84" s="219">
        <v>700</v>
      </c>
      <c r="L84" s="5">
        <f t="shared" si="123"/>
        <v>71400</v>
      </c>
      <c r="M84" s="60" t="str">
        <f t="shared" si="124"/>
        <v/>
      </c>
      <c r="P84" s="57" t="s">
        <v>32</v>
      </c>
      <c r="Q84" s="60" t="str">
        <f t="shared" si="125"/>
        <v/>
      </c>
      <c r="S84" s="5">
        <f t="shared" si="126"/>
        <v>94350</v>
      </c>
      <c r="U84" s="64" t="str">
        <f t="shared" si="127"/>
        <v/>
      </c>
      <c r="V84" s="5">
        <f t="shared" si="128"/>
        <v>0</v>
      </c>
      <c r="W84" s="5">
        <f t="shared" si="129"/>
        <v>94350</v>
      </c>
      <c r="X84" s="1"/>
      <c r="Y84" s="10">
        <f t="shared" si="130"/>
        <v>0</v>
      </c>
      <c r="Z84" s="1"/>
      <c r="AB84" s="5">
        <f t="shared" si="131"/>
        <v>0</v>
      </c>
      <c r="AD84" s="5">
        <f t="shared" si="132"/>
        <v>0</v>
      </c>
      <c r="AE84" s="388">
        <f t="shared" si="102"/>
        <v>925</v>
      </c>
    </row>
    <row r="85" spans="1:31" x14ac:dyDescent="0.2">
      <c r="B85" s="199"/>
      <c r="C85" s="151" t="s">
        <v>551</v>
      </c>
      <c r="D85" s="10">
        <v>373</v>
      </c>
      <c r="E85" s="56" t="s">
        <v>462</v>
      </c>
      <c r="F85" s="12">
        <v>3</v>
      </c>
      <c r="G85" s="5">
        <f t="shared" si="119"/>
        <v>1119</v>
      </c>
      <c r="H85" s="58" t="str">
        <f t="shared" si="120"/>
        <v/>
      </c>
      <c r="I85" s="5">
        <f t="shared" si="121"/>
        <v>83925</v>
      </c>
      <c r="J85" s="58" t="str">
        <f t="shared" si="122"/>
        <v/>
      </c>
      <c r="K85" s="219">
        <v>375</v>
      </c>
      <c r="L85" s="5">
        <f t="shared" si="123"/>
        <v>139875</v>
      </c>
      <c r="M85" s="60" t="str">
        <f t="shared" si="124"/>
        <v/>
      </c>
      <c r="P85" s="57" t="s">
        <v>32</v>
      </c>
      <c r="Q85" s="60" t="str">
        <f t="shared" si="125"/>
        <v/>
      </c>
      <c r="S85" s="5">
        <f t="shared" si="126"/>
        <v>223800</v>
      </c>
      <c r="U85" s="64" t="str">
        <f t="shared" si="127"/>
        <v/>
      </c>
      <c r="V85" s="5">
        <f t="shared" si="128"/>
        <v>0</v>
      </c>
      <c r="W85" s="5">
        <f t="shared" si="129"/>
        <v>223800</v>
      </c>
      <c r="X85" s="1"/>
      <c r="Y85" s="10">
        <f t="shared" si="130"/>
        <v>0</v>
      </c>
      <c r="Z85" s="1"/>
      <c r="AB85" s="5">
        <f t="shared" si="131"/>
        <v>0</v>
      </c>
      <c r="AD85" s="5">
        <f t="shared" si="132"/>
        <v>0</v>
      </c>
      <c r="AE85" s="388">
        <f t="shared" si="102"/>
        <v>600</v>
      </c>
    </row>
    <row r="86" spans="1:31" x14ac:dyDescent="0.2">
      <c r="B86" s="199"/>
      <c r="C86" s="151" t="s">
        <v>552</v>
      </c>
      <c r="D86" s="10">
        <v>94</v>
      </c>
      <c r="E86" s="56" t="s">
        <v>462</v>
      </c>
      <c r="F86" s="12">
        <v>2</v>
      </c>
      <c r="G86" s="5">
        <f t="shared" si="119"/>
        <v>188</v>
      </c>
      <c r="H86" s="58" t="str">
        <f t="shared" si="120"/>
        <v/>
      </c>
      <c r="I86" s="5">
        <f t="shared" si="121"/>
        <v>14100</v>
      </c>
      <c r="J86" s="58" t="str">
        <f t="shared" si="122"/>
        <v/>
      </c>
      <c r="K86" s="219">
        <v>300</v>
      </c>
      <c r="L86" s="5">
        <f t="shared" si="123"/>
        <v>28200</v>
      </c>
      <c r="M86" s="60" t="str">
        <f t="shared" si="124"/>
        <v/>
      </c>
      <c r="P86" s="57" t="s">
        <v>32</v>
      </c>
      <c r="Q86" s="60" t="str">
        <f t="shared" si="125"/>
        <v/>
      </c>
      <c r="S86" s="5">
        <f t="shared" si="126"/>
        <v>42300</v>
      </c>
      <c r="U86" s="64" t="str">
        <f t="shared" si="127"/>
        <v/>
      </c>
      <c r="V86" s="5">
        <f t="shared" si="128"/>
        <v>0</v>
      </c>
      <c r="W86" s="5">
        <f t="shared" si="129"/>
        <v>42300</v>
      </c>
      <c r="X86" s="1"/>
      <c r="Y86" s="10">
        <f t="shared" si="130"/>
        <v>0</v>
      </c>
      <c r="Z86" s="1"/>
      <c r="AB86" s="5">
        <f t="shared" si="131"/>
        <v>0</v>
      </c>
      <c r="AD86" s="5">
        <f t="shared" si="132"/>
        <v>0</v>
      </c>
      <c r="AE86" s="388">
        <f t="shared" si="102"/>
        <v>450</v>
      </c>
    </row>
    <row r="87" spans="1:31" s="67" customFormat="1" outlineLevel="2" x14ac:dyDescent="0.2">
      <c r="A87" s="55"/>
      <c r="B87" s="55"/>
      <c r="C87" s="151" t="s">
        <v>553</v>
      </c>
      <c r="D87" s="85">
        <v>8</v>
      </c>
      <c r="E87" s="56" t="s">
        <v>462</v>
      </c>
      <c r="F87" s="91">
        <v>2</v>
      </c>
      <c r="G87" s="45">
        <f t="shared" si="119"/>
        <v>16</v>
      </c>
      <c r="H87" s="58" t="str">
        <f t="shared" si="120"/>
        <v/>
      </c>
      <c r="I87" s="45">
        <f t="shared" si="121"/>
        <v>1200</v>
      </c>
      <c r="J87" s="58" t="str">
        <f t="shared" si="122"/>
        <v/>
      </c>
      <c r="K87" s="92">
        <v>2500</v>
      </c>
      <c r="L87" s="45">
        <f t="shared" si="123"/>
        <v>20000</v>
      </c>
      <c r="M87" s="60" t="str">
        <f t="shared" si="124"/>
        <v/>
      </c>
      <c r="N87" s="45"/>
      <c r="O87" s="92"/>
      <c r="P87" s="57" t="s">
        <v>32</v>
      </c>
      <c r="Q87" s="60" t="str">
        <f t="shared" si="125"/>
        <v/>
      </c>
      <c r="R87" s="86"/>
      <c r="S87" s="45">
        <f t="shared" si="126"/>
        <v>21200</v>
      </c>
      <c r="T87" s="87"/>
      <c r="U87" s="64" t="str">
        <f t="shared" si="127"/>
        <v/>
      </c>
      <c r="AE87" s="388">
        <f t="shared" si="102"/>
        <v>2650</v>
      </c>
    </row>
    <row r="88" spans="1:31" s="150" customFormat="1" outlineLevel="2" x14ac:dyDescent="0.2">
      <c r="A88" s="199"/>
      <c r="B88" s="199" t="s">
        <v>554</v>
      </c>
      <c r="C88" s="152" t="s">
        <v>555</v>
      </c>
      <c r="D88" s="211">
        <v>102</v>
      </c>
      <c r="E88" s="152" t="s">
        <v>462</v>
      </c>
      <c r="F88" s="212">
        <v>1</v>
      </c>
      <c r="G88" s="155">
        <f t="shared" si="119"/>
        <v>102</v>
      </c>
      <c r="H88" s="213" t="str">
        <f t="shared" si="120"/>
        <v/>
      </c>
      <c r="I88" s="155">
        <f t="shared" si="121"/>
        <v>7650</v>
      </c>
      <c r="J88" s="213" t="str">
        <f t="shared" si="122"/>
        <v/>
      </c>
      <c r="K88" s="214">
        <v>200</v>
      </c>
      <c r="L88" s="155">
        <f t="shared" si="123"/>
        <v>20400</v>
      </c>
      <c r="M88" s="216" t="str">
        <f t="shared" si="124"/>
        <v/>
      </c>
      <c r="N88" s="155"/>
      <c r="O88" s="214"/>
      <c r="P88" s="215" t="s">
        <v>32</v>
      </c>
      <c r="Q88" s="216" t="str">
        <f t="shared" si="125"/>
        <v/>
      </c>
      <c r="R88" s="202"/>
      <c r="S88" s="155">
        <f t="shared" si="126"/>
        <v>28050</v>
      </c>
      <c r="T88" s="208" t="s">
        <v>38</v>
      </c>
      <c r="U88" s="218" t="str">
        <f t="shared" si="127"/>
        <v/>
      </c>
      <c r="AE88" s="388">
        <f t="shared" si="102"/>
        <v>275</v>
      </c>
    </row>
    <row r="89" spans="1:31" s="150" customFormat="1" outlineLevel="2" x14ac:dyDescent="0.2">
      <c r="A89" s="199"/>
      <c r="B89" s="199" t="s">
        <v>556</v>
      </c>
      <c r="C89" s="152" t="s">
        <v>557</v>
      </c>
      <c r="D89" s="211">
        <v>54</v>
      </c>
      <c r="E89" s="152" t="s">
        <v>72</v>
      </c>
      <c r="F89" s="212"/>
      <c r="G89" s="155" t="s">
        <v>121</v>
      </c>
      <c r="H89" s="213" t="str">
        <f t="shared" si="120"/>
        <v/>
      </c>
      <c r="I89" s="155" t="s">
        <v>121</v>
      </c>
      <c r="J89" s="213" t="str">
        <f t="shared" si="122"/>
        <v/>
      </c>
      <c r="K89" s="214"/>
      <c r="L89" s="155" t="s">
        <v>121</v>
      </c>
      <c r="M89" s="216" t="str">
        <f t="shared" si="124"/>
        <v/>
      </c>
      <c r="N89" s="155"/>
      <c r="O89" s="214">
        <v>125</v>
      </c>
      <c r="P89" s="155">
        <f t="shared" ref="P89:P90" si="133">ROUND(D89*O89,0)</f>
        <v>6750</v>
      </c>
      <c r="Q89" s="216" t="str">
        <f t="shared" si="125"/>
        <v/>
      </c>
      <c r="R89" s="202"/>
      <c r="S89" s="155">
        <f t="shared" si="126"/>
        <v>6750</v>
      </c>
      <c r="T89" s="208"/>
      <c r="U89" s="218" t="str">
        <f t="shared" si="127"/>
        <v/>
      </c>
      <c r="AE89" s="388">
        <f t="shared" si="102"/>
        <v>125</v>
      </c>
    </row>
    <row r="90" spans="1:31" s="67" customFormat="1" outlineLevel="2" x14ac:dyDescent="0.2">
      <c r="A90" s="55"/>
      <c r="B90" s="55" t="s">
        <v>558</v>
      </c>
      <c r="C90" s="152" t="s">
        <v>559</v>
      </c>
      <c r="D90" s="85">
        <v>20</v>
      </c>
      <c r="E90" s="56" t="s">
        <v>71</v>
      </c>
      <c r="F90" s="91"/>
      <c r="G90" s="45" t="s">
        <v>121</v>
      </c>
      <c r="H90" s="58" t="str">
        <f t="shared" si="120"/>
        <v/>
      </c>
      <c r="I90" s="45" t="s">
        <v>121</v>
      </c>
      <c r="J90" s="58" t="str">
        <f t="shared" si="122"/>
        <v/>
      </c>
      <c r="K90" s="92"/>
      <c r="L90" s="45" t="s">
        <v>121</v>
      </c>
      <c r="M90" s="60" t="str">
        <f t="shared" si="124"/>
        <v/>
      </c>
      <c r="N90" s="45"/>
      <c r="O90" s="92">
        <v>300</v>
      </c>
      <c r="P90" s="45">
        <f t="shared" si="133"/>
        <v>6000</v>
      </c>
      <c r="Q90" s="60" t="str">
        <f t="shared" si="125"/>
        <v/>
      </c>
      <c r="R90" s="86"/>
      <c r="S90" s="45">
        <f t="shared" si="126"/>
        <v>6000</v>
      </c>
      <c r="T90" s="87" t="s">
        <v>38</v>
      </c>
      <c r="U90" s="64" t="str">
        <f t="shared" si="127"/>
        <v/>
      </c>
      <c r="AE90" s="388">
        <f t="shared" si="102"/>
        <v>300</v>
      </c>
    </row>
    <row r="91" spans="1:31" x14ac:dyDescent="0.2">
      <c r="B91" s="55" t="s">
        <v>560</v>
      </c>
      <c r="C91" s="150" t="s">
        <v>561</v>
      </c>
      <c r="D91" s="10">
        <v>670</v>
      </c>
      <c r="E91" s="56" t="s">
        <v>72</v>
      </c>
      <c r="G91" s="45" t="s">
        <v>121</v>
      </c>
      <c r="H91" s="58" t="str">
        <f t="shared" si="120"/>
        <v/>
      </c>
      <c r="I91" s="45" t="s">
        <v>121</v>
      </c>
      <c r="J91" s="58" t="str">
        <f t="shared" si="122"/>
        <v/>
      </c>
      <c r="K91" s="16"/>
      <c r="L91" s="45" t="s">
        <v>121</v>
      </c>
      <c r="M91" s="60" t="str">
        <f t="shared" si="124"/>
        <v/>
      </c>
      <c r="O91" s="16">
        <v>80</v>
      </c>
      <c r="P91" s="5">
        <f t="shared" ref="P91" si="134">ROUND(D91*O91,0)</f>
        <v>53600</v>
      </c>
      <c r="Q91" s="60" t="str">
        <f t="shared" si="125"/>
        <v/>
      </c>
      <c r="S91" s="5">
        <f t="shared" si="126"/>
        <v>53600</v>
      </c>
      <c r="U91" s="64" t="str">
        <f t="shared" si="127"/>
        <v/>
      </c>
      <c r="V91" s="5">
        <f t="shared" si="128"/>
        <v>0</v>
      </c>
      <c r="W91" s="5">
        <f t="shared" si="129"/>
        <v>53600</v>
      </c>
      <c r="X91" s="1"/>
      <c r="Y91" s="10">
        <f t="shared" si="130"/>
        <v>0</v>
      </c>
      <c r="Z91" s="1"/>
      <c r="AB91" s="5">
        <f t="shared" si="131"/>
        <v>0</v>
      </c>
      <c r="AD91" s="5">
        <f t="shared" si="132"/>
        <v>0</v>
      </c>
      <c r="AE91" s="388">
        <f t="shared" si="102"/>
        <v>80</v>
      </c>
    </row>
    <row r="92" spans="1:31" s="150" customFormat="1" outlineLevel="2" x14ac:dyDescent="0.2">
      <c r="A92" s="199"/>
      <c r="B92" s="199" t="s">
        <v>562</v>
      </c>
      <c r="C92" s="150" t="s">
        <v>563</v>
      </c>
      <c r="D92" s="211"/>
      <c r="E92" s="152"/>
      <c r="F92" s="212"/>
      <c r="G92" s="215" t="s">
        <v>32</v>
      </c>
      <c r="H92" s="213" t="str">
        <f t="shared" si="120"/>
        <v/>
      </c>
      <c r="I92" s="215" t="s">
        <v>32</v>
      </c>
      <c r="J92" s="213" t="str">
        <f t="shared" si="122"/>
        <v/>
      </c>
      <c r="K92" s="214"/>
      <c r="L92" s="215" t="s">
        <v>32</v>
      </c>
      <c r="M92" s="216" t="str">
        <f t="shared" si="124"/>
        <v/>
      </c>
      <c r="N92" s="155"/>
      <c r="O92" s="214"/>
      <c r="P92" s="215" t="s">
        <v>32</v>
      </c>
      <c r="Q92" s="216" t="str">
        <f t="shared" si="125"/>
        <v/>
      </c>
      <c r="R92" s="202"/>
      <c r="S92" s="215" t="s">
        <v>32</v>
      </c>
      <c r="T92" s="208"/>
      <c r="U92" s="218" t="str">
        <f t="shared" si="127"/>
        <v/>
      </c>
      <c r="AE92" s="388"/>
    </row>
    <row r="93" spans="1:31" s="150" customFormat="1" outlineLevel="2" x14ac:dyDescent="0.2">
      <c r="A93" s="199"/>
      <c r="B93" s="199"/>
      <c r="C93" s="151" t="s">
        <v>564</v>
      </c>
      <c r="D93" s="211">
        <v>272</v>
      </c>
      <c r="E93" s="152" t="s">
        <v>462</v>
      </c>
      <c r="F93" s="212">
        <v>4</v>
      </c>
      <c r="G93" s="155">
        <f t="shared" ref="G93:G95" si="135">ROUND(D93*F93,0)</f>
        <v>1088</v>
      </c>
      <c r="H93" s="213" t="str">
        <f t="shared" si="120"/>
        <v/>
      </c>
      <c r="I93" s="155">
        <f t="shared" ref="I93:I95" si="136">ROUND($I$2*G93,0)</f>
        <v>81600</v>
      </c>
      <c r="J93" s="213" t="str">
        <f t="shared" si="122"/>
        <v/>
      </c>
      <c r="K93" s="214"/>
      <c r="L93" s="155" t="s">
        <v>353</v>
      </c>
      <c r="M93" s="216" t="str">
        <f t="shared" si="124"/>
        <v/>
      </c>
      <c r="N93" s="155"/>
      <c r="O93" s="214"/>
      <c r="P93" s="215" t="s">
        <v>32</v>
      </c>
      <c r="Q93" s="216" t="str">
        <f t="shared" si="125"/>
        <v/>
      </c>
      <c r="R93" s="202"/>
      <c r="S93" s="155">
        <f t="shared" ref="S93:S95" si="137">ROUND(SUM(I93+L93+N93+P93,0),2)</f>
        <v>81600</v>
      </c>
      <c r="T93" s="208"/>
      <c r="U93" s="218" t="str">
        <f t="shared" si="127"/>
        <v/>
      </c>
      <c r="AE93" s="388">
        <f t="shared" si="102"/>
        <v>300</v>
      </c>
    </row>
    <row r="94" spans="1:31" s="150" customFormat="1" outlineLevel="2" x14ac:dyDescent="0.2">
      <c r="A94" s="199"/>
      <c r="B94" s="199"/>
      <c r="C94" s="151" t="s">
        <v>565</v>
      </c>
      <c r="D94" s="211">
        <v>7200</v>
      </c>
      <c r="E94" s="152" t="s">
        <v>72</v>
      </c>
      <c r="F94" s="212"/>
      <c r="G94" s="155" t="s">
        <v>319</v>
      </c>
      <c r="H94" s="213" t="str">
        <f t="shared" si="120"/>
        <v/>
      </c>
      <c r="I94" s="155" t="s">
        <v>319</v>
      </c>
      <c r="J94" s="213" t="str">
        <f t="shared" si="122"/>
        <v/>
      </c>
      <c r="K94" s="214">
        <v>28</v>
      </c>
      <c r="L94" s="155">
        <f t="shared" ref="L94" si="138">ROUND(D94*K94,0)</f>
        <v>201600</v>
      </c>
      <c r="M94" s="216" t="str">
        <f t="shared" si="124"/>
        <v/>
      </c>
      <c r="N94" s="155"/>
      <c r="O94" s="214"/>
      <c r="P94" s="215" t="s">
        <v>32</v>
      </c>
      <c r="Q94" s="216" t="str">
        <f t="shared" si="125"/>
        <v/>
      </c>
      <c r="R94" s="202"/>
      <c r="S94" s="155">
        <f t="shared" si="137"/>
        <v>201600</v>
      </c>
      <c r="T94" s="208"/>
      <c r="U94" s="218" t="str">
        <f t="shared" si="127"/>
        <v/>
      </c>
      <c r="AE94" s="388">
        <f t="shared" si="102"/>
        <v>28</v>
      </c>
    </row>
    <row r="95" spans="1:31" s="150" customFormat="1" outlineLevel="2" x14ac:dyDescent="0.2">
      <c r="A95" s="199"/>
      <c r="B95" s="199"/>
      <c r="C95" s="151" t="s">
        <v>566</v>
      </c>
      <c r="D95" s="211">
        <v>272</v>
      </c>
      <c r="E95" s="152" t="s">
        <v>462</v>
      </c>
      <c r="F95" s="212">
        <v>0.25</v>
      </c>
      <c r="G95" s="155">
        <f t="shared" si="135"/>
        <v>68</v>
      </c>
      <c r="H95" s="213" t="str">
        <f t="shared" si="120"/>
        <v/>
      </c>
      <c r="I95" s="155">
        <f t="shared" si="136"/>
        <v>5100</v>
      </c>
      <c r="J95" s="213" t="str">
        <f t="shared" si="122"/>
        <v/>
      </c>
      <c r="K95" s="214"/>
      <c r="L95" s="215" t="s">
        <v>32</v>
      </c>
      <c r="M95" s="216" t="str">
        <f t="shared" si="124"/>
        <v/>
      </c>
      <c r="N95" s="155"/>
      <c r="O95" s="214"/>
      <c r="P95" s="215" t="s">
        <v>32</v>
      </c>
      <c r="Q95" s="216" t="str">
        <f t="shared" si="125"/>
        <v/>
      </c>
      <c r="R95" s="202"/>
      <c r="S95" s="155">
        <f t="shared" si="137"/>
        <v>5100</v>
      </c>
      <c r="T95" s="208"/>
      <c r="U95" s="218" t="str">
        <f t="shared" si="127"/>
        <v/>
      </c>
      <c r="AE95" s="388">
        <f t="shared" si="102"/>
        <v>18.75</v>
      </c>
    </row>
    <row r="96" spans="1:31" x14ac:dyDescent="0.2">
      <c r="B96" s="199" t="s">
        <v>570</v>
      </c>
      <c r="C96" s="150" t="s">
        <v>571</v>
      </c>
      <c r="G96" s="215" t="s">
        <v>32</v>
      </c>
      <c r="H96" s="58" t="str">
        <f t="shared" si="120"/>
        <v/>
      </c>
      <c r="I96" s="215" t="s">
        <v>32</v>
      </c>
      <c r="J96" s="58" t="str">
        <f t="shared" si="122"/>
        <v/>
      </c>
      <c r="K96" s="16"/>
      <c r="L96" s="215" t="s">
        <v>32</v>
      </c>
      <c r="M96" s="60" t="str">
        <f t="shared" si="124"/>
        <v/>
      </c>
      <c r="P96" s="215" t="s">
        <v>32</v>
      </c>
      <c r="Q96" s="60" t="str">
        <f t="shared" si="125"/>
        <v/>
      </c>
      <c r="S96" s="215" t="s">
        <v>32</v>
      </c>
      <c r="U96" s="64" t="str">
        <f t="shared" si="127"/>
        <v/>
      </c>
      <c r="V96" s="5">
        <f t="shared" si="128"/>
        <v>0</v>
      </c>
      <c r="W96" s="5">
        <f t="shared" si="129"/>
        <v>0</v>
      </c>
      <c r="X96" s="1"/>
      <c r="Y96" s="10">
        <f t="shared" si="130"/>
        <v>0</v>
      </c>
      <c r="Z96" s="1"/>
      <c r="AB96" s="5">
        <f t="shared" si="131"/>
        <v>0</v>
      </c>
      <c r="AD96" s="5">
        <f t="shared" si="132"/>
        <v>0</v>
      </c>
      <c r="AE96" s="388"/>
    </row>
    <row r="97" spans="1:31" x14ac:dyDescent="0.2">
      <c r="B97" s="199"/>
      <c r="C97" s="151" t="s">
        <v>549</v>
      </c>
      <c r="D97" s="10">
        <v>23</v>
      </c>
      <c r="E97" s="56" t="s">
        <v>462</v>
      </c>
      <c r="F97" s="91">
        <v>4</v>
      </c>
      <c r="G97" s="5">
        <f t="shared" si="119"/>
        <v>92</v>
      </c>
      <c r="H97" s="58" t="str">
        <f t="shared" si="120"/>
        <v/>
      </c>
      <c r="I97" s="5">
        <f t="shared" si="121"/>
        <v>6900</v>
      </c>
      <c r="J97" s="58" t="str">
        <f t="shared" si="122"/>
        <v/>
      </c>
      <c r="K97" s="92">
        <v>550</v>
      </c>
      <c r="L97" s="5">
        <f t="shared" si="123"/>
        <v>12650</v>
      </c>
      <c r="M97" s="60" t="str">
        <f t="shared" si="124"/>
        <v/>
      </c>
      <c r="P97" s="215" t="s">
        <v>32</v>
      </c>
      <c r="Q97" s="60" t="str">
        <f t="shared" si="125"/>
        <v/>
      </c>
      <c r="S97" s="5">
        <f t="shared" si="126"/>
        <v>19550</v>
      </c>
      <c r="U97" s="64" t="str">
        <f t="shared" si="127"/>
        <v/>
      </c>
      <c r="V97" s="5">
        <f t="shared" si="128"/>
        <v>0</v>
      </c>
      <c r="W97" s="5">
        <f t="shared" si="129"/>
        <v>19550</v>
      </c>
      <c r="X97" s="1"/>
      <c r="Y97" s="10">
        <f t="shared" si="130"/>
        <v>0</v>
      </c>
      <c r="Z97" s="1"/>
      <c r="AB97" s="5">
        <f t="shared" si="131"/>
        <v>0</v>
      </c>
      <c r="AD97" s="5">
        <f t="shared" si="132"/>
        <v>0</v>
      </c>
      <c r="AE97" s="388">
        <f t="shared" si="102"/>
        <v>850</v>
      </c>
    </row>
    <row r="98" spans="1:31" x14ac:dyDescent="0.2">
      <c r="B98" s="199"/>
      <c r="C98" s="151" t="s">
        <v>550</v>
      </c>
      <c r="D98" s="10">
        <v>102</v>
      </c>
      <c r="E98" s="56" t="s">
        <v>462</v>
      </c>
      <c r="F98" s="91">
        <v>2</v>
      </c>
      <c r="G98" s="5">
        <f t="shared" si="119"/>
        <v>204</v>
      </c>
      <c r="H98" s="58" t="str">
        <f t="shared" si="120"/>
        <v/>
      </c>
      <c r="I98" s="5">
        <f t="shared" si="121"/>
        <v>15300</v>
      </c>
      <c r="J98" s="58" t="str">
        <f t="shared" si="122"/>
        <v/>
      </c>
      <c r="K98" s="92">
        <v>450</v>
      </c>
      <c r="L98" s="5">
        <f t="shared" si="123"/>
        <v>45900</v>
      </c>
      <c r="M98" s="60" t="str">
        <f t="shared" si="124"/>
        <v/>
      </c>
      <c r="P98" s="215" t="s">
        <v>32</v>
      </c>
      <c r="Q98" s="60" t="str">
        <f t="shared" si="125"/>
        <v/>
      </c>
      <c r="S98" s="5">
        <f t="shared" si="126"/>
        <v>61200</v>
      </c>
      <c r="U98" s="64" t="str">
        <f t="shared" si="127"/>
        <v/>
      </c>
      <c r="V98" s="5">
        <f t="shared" si="128"/>
        <v>0</v>
      </c>
      <c r="W98" s="5">
        <f t="shared" si="129"/>
        <v>61200</v>
      </c>
      <c r="X98" s="1"/>
      <c r="Y98" s="10">
        <f t="shared" si="130"/>
        <v>0</v>
      </c>
      <c r="Z98" s="1"/>
      <c r="AB98" s="5">
        <f t="shared" si="131"/>
        <v>0</v>
      </c>
      <c r="AD98" s="5">
        <f t="shared" si="132"/>
        <v>0</v>
      </c>
      <c r="AE98" s="388">
        <f t="shared" si="102"/>
        <v>600</v>
      </c>
    </row>
    <row r="99" spans="1:31" x14ac:dyDescent="0.2">
      <c r="B99" s="199"/>
      <c r="C99" s="151" t="s">
        <v>551</v>
      </c>
      <c r="D99" s="10">
        <v>373</v>
      </c>
      <c r="E99" s="56" t="s">
        <v>462</v>
      </c>
      <c r="F99" s="91">
        <v>1</v>
      </c>
      <c r="G99" s="5">
        <f t="shared" si="119"/>
        <v>373</v>
      </c>
      <c r="H99" s="58" t="str">
        <f t="shared" si="120"/>
        <v/>
      </c>
      <c r="I99" s="5">
        <f t="shared" si="121"/>
        <v>27975</v>
      </c>
      <c r="J99" s="58" t="str">
        <f t="shared" si="122"/>
        <v/>
      </c>
      <c r="K99" s="92">
        <v>150</v>
      </c>
      <c r="L99" s="5">
        <f t="shared" si="123"/>
        <v>55950</v>
      </c>
      <c r="M99" s="60" t="str">
        <f t="shared" si="124"/>
        <v/>
      </c>
      <c r="P99" s="215" t="s">
        <v>32</v>
      </c>
      <c r="Q99" s="60" t="str">
        <f t="shared" si="125"/>
        <v/>
      </c>
      <c r="S99" s="5">
        <f t="shared" si="126"/>
        <v>83925</v>
      </c>
      <c r="U99" s="64" t="str">
        <f t="shared" si="127"/>
        <v/>
      </c>
      <c r="V99" s="5">
        <f t="shared" si="128"/>
        <v>0</v>
      </c>
      <c r="W99" s="5">
        <f t="shared" si="129"/>
        <v>83925</v>
      </c>
      <c r="X99" s="1"/>
      <c r="Y99" s="10">
        <f t="shared" si="130"/>
        <v>0</v>
      </c>
      <c r="Z99" s="1"/>
      <c r="AB99" s="5">
        <f t="shared" si="131"/>
        <v>0</v>
      </c>
      <c r="AD99" s="5">
        <f t="shared" si="132"/>
        <v>0</v>
      </c>
      <c r="AE99" s="388">
        <f t="shared" si="102"/>
        <v>225</v>
      </c>
    </row>
    <row r="100" spans="1:31" x14ac:dyDescent="0.2">
      <c r="B100" s="199"/>
      <c r="C100" s="151" t="s">
        <v>552</v>
      </c>
      <c r="D100" s="10">
        <v>94</v>
      </c>
      <c r="E100" s="56" t="s">
        <v>462</v>
      </c>
      <c r="F100" s="91">
        <v>1</v>
      </c>
      <c r="G100" s="5">
        <f t="shared" si="119"/>
        <v>94</v>
      </c>
      <c r="H100" s="58" t="str">
        <f t="shared" si="120"/>
        <v/>
      </c>
      <c r="I100" s="5">
        <f t="shared" si="121"/>
        <v>7050</v>
      </c>
      <c r="J100" s="58" t="str">
        <f t="shared" si="122"/>
        <v/>
      </c>
      <c r="K100" s="92">
        <v>100</v>
      </c>
      <c r="L100" s="5">
        <f t="shared" si="123"/>
        <v>9400</v>
      </c>
      <c r="M100" s="60" t="str">
        <f t="shared" si="124"/>
        <v/>
      </c>
      <c r="P100" s="215" t="s">
        <v>32</v>
      </c>
      <c r="Q100" s="60" t="str">
        <f t="shared" si="125"/>
        <v/>
      </c>
      <c r="S100" s="5">
        <f t="shared" si="126"/>
        <v>16450</v>
      </c>
      <c r="U100" s="64" t="str">
        <f t="shared" si="127"/>
        <v/>
      </c>
      <c r="V100" s="5">
        <f t="shared" si="128"/>
        <v>0</v>
      </c>
      <c r="W100" s="5">
        <f t="shared" si="129"/>
        <v>16450</v>
      </c>
      <c r="X100" s="1"/>
      <c r="Y100" s="10">
        <f t="shared" si="130"/>
        <v>0</v>
      </c>
      <c r="Z100" s="1"/>
      <c r="AB100" s="5">
        <f t="shared" si="131"/>
        <v>0</v>
      </c>
      <c r="AD100" s="5">
        <f t="shared" si="132"/>
        <v>0</v>
      </c>
      <c r="AE100" s="388">
        <f t="shared" si="102"/>
        <v>175</v>
      </c>
    </row>
    <row r="101" spans="1:31" x14ac:dyDescent="0.2">
      <c r="B101" s="199"/>
      <c r="C101" s="151" t="s">
        <v>572</v>
      </c>
      <c r="D101" s="10">
        <v>10</v>
      </c>
      <c r="E101" s="56" t="s">
        <v>462</v>
      </c>
      <c r="G101" s="45" t="s">
        <v>121</v>
      </c>
      <c r="H101" s="58" t="str">
        <f t="shared" si="120"/>
        <v/>
      </c>
      <c r="I101" s="45" t="s">
        <v>121</v>
      </c>
      <c r="J101" s="58" t="str">
        <f t="shared" si="122"/>
        <v/>
      </c>
      <c r="K101" s="92">
        <v>600</v>
      </c>
      <c r="L101" s="5">
        <f t="shared" si="123"/>
        <v>6000</v>
      </c>
      <c r="M101" s="60" t="str">
        <f t="shared" si="124"/>
        <v/>
      </c>
      <c r="P101" s="215" t="s">
        <v>573</v>
      </c>
      <c r="Q101" s="60" t="str">
        <f t="shared" si="125"/>
        <v/>
      </c>
      <c r="S101" s="5">
        <f t="shared" si="126"/>
        <v>6000</v>
      </c>
      <c r="U101" s="64" t="str">
        <f t="shared" si="127"/>
        <v/>
      </c>
      <c r="V101" s="5">
        <f t="shared" si="128"/>
        <v>0</v>
      </c>
      <c r="W101" s="5">
        <f t="shared" si="129"/>
        <v>6000</v>
      </c>
      <c r="X101" s="1"/>
      <c r="Y101" s="10">
        <f t="shared" si="130"/>
        <v>0</v>
      </c>
      <c r="Z101" s="1"/>
      <c r="AB101" s="5">
        <f t="shared" si="131"/>
        <v>0</v>
      </c>
      <c r="AD101" s="5">
        <f t="shared" si="132"/>
        <v>0</v>
      </c>
      <c r="AE101" s="388">
        <f t="shared" si="102"/>
        <v>600</v>
      </c>
    </row>
    <row r="102" spans="1:31" x14ac:dyDescent="0.2">
      <c r="B102" s="199"/>
      <c r="C102" s="151" t="s">
        <v>894</v>
      </c>
      <c r="D102" s="10">
        <v>4</v>
      </c>
      <c r="E102" s="56" t="s">
        <v>462</v>
      </c>
      <c r="F102" s="12">
        <v>2</v>
      </c>
      <c r="G102" s="155">
        <f t="shared" ref="G102:G106" si="139">ROUND(D102*F102,0)</f>
        <v>8</v>
      </c>
      <c r="H102" s="58" t="str">
        <f t="shared" ref="H102" si="140">IF(F102&gt;0,IF(ROUND(D102*F102,0)&lt;&gt;G102,"E",""),"")</f>
        <v/>
      </c>
      <c r="I102" s="155">
        <f t="shared" ref="I102:I106" si="141">ROUND($I$2*G102,0)</f>
        <v>600</v>
      </c>
      <c r="J102" s="58" t="str">
        <f t="shared" ref="J102" si="142">IF(ROUND(G102*I$2,0)&lt;&gt;I102,"E","")</f>
        <v/>
      </c>
      <c r="K102" s="92">
        <v>1000</v>
      </c>
      <c r="L102" s="5">
        <f t="shared" ref="L102" si="143">ROUND(D102*K102,0)</f>
        <v>4000</v>
      </c>
      <c r="M102" s="60" t="str">
        <f t="shared" ref="M102" si="144">IF(K102&gt;0,IF(ROUND(D102*K102,0)&lt;&gt;L102,"E",""),"")</f>
        <v/>
      </c>
      <c r="P102" s="215" t="s">
        <v>32</v>
      </c>
      <c r="Q102" s="60" t="str">
        <f t="shared" ref="Q102" si="145">IF(O102&gt;0,IF(ROUND(D102*O102,0)&lt;&gt;P102,"E",""),"")</f>
        <v/>
      </c>
      <c r="S102" s="5">
        <f t="shared" ref="S102" si="146">ROUND(SUM(I102+L102+N102+P102,0),2)</f>
        <v>4600</v>
      </c>
      <c r="U102" s="64" t="str">
        <f t="shared" ref="U102" si="147">IF(ROUND(I102+L102+N102+P102,2)&lt;&gt;S102,"E","")</f>
        <v/>
      </c>
      <c r="V102" s="5">
        <f t="shared" ref="V102" si="148">IF($S$2&gt;0,((S102/$S$2)*$V$2),0)</f>
        <v>0</v>
      </c>
      <c r="W102" s="5">
        <f t="shared" ref="W102" si="149">S102+V102</f>
        <v>4600</v>
      </c>
      <c r="X102" s="1"/>
      <c r="Y102" s="10">
        <f t="shared" ref="Y102" si="150">IF(X102&gt;0,W102/X102,0)</f>
        <v>0</v>
      </c>
      <c r="Z102" s="1"/>
      <c r="AB102" s="5">
        <f t="shared" ref="AB102" si="151">ROUND(D102*AA102,0)</f>
        <v>0</v>
      </c>
      <c r="AD102" s="5">
        <f t="shared" ref="AD102" si="152">ROUND(AB102*AC102*0.01,0)</f>
        <v>0</v>
      </c>
      <c r="AE102" s="388">
        <f t="shared" ref="AE102" si="153">S102/D102</f>
        <v>1150</v>
      </c>
    </row>
    <row r="103" spans="1:31" s="150" customFormat="1" outlineLevel="2" x14ac:dyDescent="0.2">
      <c r="A103" s="199"/>
      <c r="B103" s="199" t="s">
        <v>574</v>
      </c>
      <c r="C103" s="152" t="s">
        <v>575</v>
      </c>
      <c r="D103" s="211">
        <v>5</v>
      </c>
      <c r="E103" s="152" t="s">
        <v>462</v>
      </c>
      <c r="F103" s="212"/>
      <c r="G103" s="155" t="s">
        <v>121</v>
      </c>
      <c r="H103" s="213" t="str">
        <f t="shared" si="120"/>
        <v/>
      </c>
      <c r="I103" s="155" t="s">
        <v>121</v>
      </c>
      <c r="J103" s="213" t="str">
        <f t="shared" si="122"/>
        <v/>
      </c>
      <c r="K103" s="214"/>
      <c r="L103" s="155" t="s">
        <v>121</v>
      </c>
      <c r="M103" s="216" t="str">
        <f t="shared" si="124"/>
        <v/>
      </c>
      <c r="N103" s="155"/>
      <c r="O103" s="214">
        <v>5000</v>
      </c>
      <c r="P103" s="155">
        <f t="shared" ref="P103" si="154">ROUND(D103*O103,0)</f>
        <v>25000</v>
      </c>
      <c r="Q103" s="216" t="str">
        <f t="shared" si="125"/>
        <v/>
      </c>
      <c r="R103" s="202"/>
      <c r="S103" s="155">
        <f t="shared" si="126"/>
        <v>25000</v>
      </c>
      <c r="T103" s="208"/>
      <c r="U103" s="218" t="str">
        <f t="shared" si="127"/>
        <v/>
      </c>
      <c r="AE103" s="388">
        <f t="shared" si="102"/>
        <v>5000</v>
      </c>
    </row>
    <row r="104" spans="1:31" s="150" customFormat="1" outlineLevel="2" x14ac:dyDescent="0.2">
      <c r="A104" s="199"/>
      <c r="B104" s="199" t="s">
        <v>576</v>
      </c>
      <c r="C104" s="152" t="s">
        <v>577</v>
      </c>
      <c r="D104" s="211">
        <v>120</v>
      </c>
      <c r="E104" s="152" t="s">
        <v>462</v>
      </c>
      <c r="F104" s="212">
        <v>1.5</v>
      </c>
      <c r="G104" s="155">
        <f t="shared" si="139"/>
        <v>180</v>
      </c>
      <c r="H104" s="213" t="str">
        <f t="shared" si="120"/>
        <v/>
      </c>
      <c r="I104" s="155">
        <f t="shared" si="141"/>
        <v>13500</v>
      </c>
      <c r="J104" s="213" t="str">
        <f t="shared" si="122"/>
        <v/>
      </c>
      <c r="K104" s="214">
        <v>200</v>
      </c>
      <c r="L104" s="155">
        <f t="shared" ref="L104" si="155">ROUND(D104*K104,0)</f>
        <v>24000</v>
      </c>
      <c r="M104" s="216" t="str">
        <f t="shared" si="124"/>
        <v/>
      </c>
      <c r="N104" s="155"/>
      <c r="O104" s="214"/>
      <c r="P104" s="215" t="s">
        <v>32</v>
      </c>
      <c r="Q104" s="216" t="str">
        <f t="shared" si="125"/>
        <v/>
      </c>
      <c r="R104" s="202"/>
      <c r="S104" s="155">
        <f t="shared" si="126"/>
        <v>37500</v>
      </c>
      <c r="T104" s="208"/>
      <c r="U104" s="218" t="str">
        <f t="shared" si="127"/>
        <v/>
      </c>
      <c r="AE104" s="388">
        <f t="shared" si="102"/>
        <v>312.5</v>
      </c>
    </row>
    <row r="105" spans="1:31" s="103" customFormat="1" outlineLevel="1" x14ac:dyDescent="0.2">
      <c r="A105" s="94" t="s">
        <v>710</v>
      </c>
      <c r="B105" s="94"/>
      <c r="C105" s="103" t="s">
        <v>711</v>
      </c>
      <c r="D105" s="96"/>
      <c r="E105" s="95"/>
      <c r="F105" s="97"/>
      <c r="G105" s="100"/>
      <c r="H105" s="58"/>
      <c r="I105" s="100"/>
      <c r="J105" s="58"/>
      <c r="K105" s="99"/>
      <c r="L105" s="100"/>
      <c r="M105" s="60"/>
      <c r="N105" s="100"/>
      <c r="O105" s="99"/>
      <c r="P105" s="98"/>
      <c r="Q105" s="60"/>
      <c r="R105" s="101"/>
      <c r="S105" s="100">
        <f>SUBTOTAL(9,S82:S104)</f>
        <v>1039850</v>
      </c>
      <c r="T105" s="102"/>
      <c r="U105" s="64"/>
      <c r="AE105" s="388"/>
    </row>
    <row r="106" spans="1:31" s="67" customFormat="1" outlineLevel="2" x14ac:dyDescent="0.2">
      <c r="A106" s="55"/>
      <c r="B106" s="55" t="s">
        <v>578</v>
      </c>
      <c r="C106" s="152" t="s">
        <v>579</v>
      </c>
      <c r="D106" s="85">
        <v>6</v>
      </c>
      <c r="E106" s="56" t="s">
        <v>487</v>
      </c>
      <c r="F106" s="91">
        <v>45</v>
      </c>
      <c r="G106" s="45">
        <f t="shared" si="139"/>
        <v>270</v>
      </c>
      <c r="H106" s="58" t="str">
        <f t="shared" si="120"/>
        <v/>
      </c>
      <c r="I106" s="45">
        <f t="shared" si="141"/>
        <v>20250</v>
      </c>
      <c r="J106" s="58" t="str">
        <f t="shared" si="122"/>
        <v/>
      </c>
      <c r="K106" s="92"/>
      <c r="L106" s="57" t="s">
        <v>32</v>
      </c>
      <c r="M106" s="60" t="str">
        <f t="shared" si="124"/>
        <v/>
      </c>
      <c r="N106" s="45"/>
      <c r="O106" s="53"/>
      <c r="P106" s="57" t="s">
        <v>32</v>
      </c>
      <c r="Q106" s="60" t="str">
        <f t="shared" si="125"/>
        <v/>
      </c>
      <c r="R106" s="86"/>
      <c r="S106" s="45">
        <f t="shared" si="126"/>
        <v>20250</v>
      </c>
      <c r="T106" s="87"/>
      <c r="U106" s="64" t="str">
        <f t="shared" si="127"/>
        <v/>
      </c>
      <c r="AE106" s="388">
        <f t="shared" si="102"/>
        <v>3375</v>
      </c>
    </row>
    <row r="107" spans="1:31" x14ac:dyDescent="0.2">
      <c r="B107" s="199" t="s">
        <v>415</v>
      </c>
      <c r="C107" s="150" t="s">
        <v>416</v>
      </c>
      <c r="G107" s="57" t="s">
        <v>32</v>
      </c>
      <c r="H107" s="58" t="str">
        <f t="shared" si="74"/>
        <v/>
      </c>
      <c r="I107" s="57" t="s">
        <v>32</v>
      </c>
      <c r="J107" s="58" t="str">
        <f t="shared" si="75"/>
        <v/>
      </c>
      <c r="K107" s="16"/>
      <c r="L107" s="57" t="s">
        <v>32</v>
      </c>
      <c r="M107" s="60" t="str">
        <f t="shared" si="77"/>
        <v/>
      </c>
      <c r="P107" s="57" t="s">
        <v>32</v>
      </c>
      <c r="Q107" s="60" t="str">
        <f t="shared" si="78"/>
        <v/>
      </c>
      <c r="S107" s="57" t="s">
        <v>32</v>
      </c>
      <c r="U107" s="64" t="str">
        <f t="shared" si="80"/>
        <v/>
      </c>
      <c r="V107" s="5">
        <f t="shared" si="81"/>
        <v>0</v>
      </c>
      <c r="W107" s="5">
        <f t="shared" si="82"/>
        <v>0</v>
      </c>
      <c r="X107" s="1"/>
      <c r="Y107" s="10">
        <f t="shared" si="83"/>
        <v>0</v>
      </c>
      <c r="Z107" s="1"/>
      <c r="AB107" s="5">
        <f t="shared" si="84"/>
        <v>0</v>
      </c>
      <c r="AD107" s="5">
        <f t="shared" si="85"/>
        <v>0</v>
      </c>
      <c r="AE107" s="388"/>
    </row>
    <row r="108" spans="1:31" x14ac:dyDescent="0.2">
      <c r="B108" s="199"/>
      <c r="C108" s="151" t="s">
        <v>384</v>
      </c>
      <c r="D108" s="10">
        <f>'Div 09 GWB'!J99</f>
        <v>407760</v>
      </c>
      <c r="E108" s="56" t="s">
        <v>72</v>
      </c>
      <c r="G108" s="45" t="s">
        <v>121</v>
      </c>
      <c r="H108" s="58" t="str">
        <f t="shared" si="74"/>
        <v/>
      </c>
      <c r="I108" s="45" t="s">
        <v>121</v>
      </c>
      <c r="J108" s="58" t="str">
        <f t="shared" si="75"/>
        <v/>
      </c>
      <c r="K108" s="16"/>
      <c r="L108" s="45" t="s">
        <v>121</v>
      </c>
      <c r="M108" s="60" t="str">
        <f t="shared" si="77"/>
        <v/>
      </c>
      <c r="O108" s="16">
        <v>1.85</v>
      </c>
      <c r="P108" s="5">
        <f t="shared" si="99"/>
        <v>754356</v>
      </c>
      <c r="Q108" s="60" t="str">
        <f t="shared" si="78"/>
        <v/>
      </c>
      <c r="S108" s="5">
        <f t="shared" si="79"/>
        <v>754356</v>
      </c>
      <c r="U108" s="64" t="str">
        <f t="shared" si="80"/>
        <v/>
      </c>
      <c r="V108" s="5">
        <f t="shared" si="81"/>
        <v>0</v>
      </c>
      <c r="W108" s="5">
        <f t="shared" si="82"/>
        <v>754356</v>
      </c>
      <c r="X108" s="1"/>
      <c r="Y108" s="10">
        <f t="shared" si="83"/>
        <v>0</v>
      </c>
      <c r="Z108" s="1"/>
      <c r="AB108" s="5">
        <f t="shared" si="84"/>
        <v>0</v>
      </c>
      <c r="AD108" s="5">
        <f t="shared" si="85"/>
        <v>0</v>
      </c>
      <c r="AE108" s="388">
        <f t="shared" si="102"/>
        <v>1.85</v>
      </c>
    </row>
    <row r="109" spans="1:31" x14ac:dyDescent="0.2">
      <c r="B109" s="199"/>
      <c r="C109" s="151" t="s">
        <v>421</v>
      </c>
      <c r="D109" s="10">
        <f>'Div 09 GWB'!J100</f>
        <v>121300</v>
      </c>
      <c r="E109" s="56" t="s">
        <v>72</v>
      </c>
      <c r="G109" s="45" t="s">
        <v>121</v>
      </c>
      <c r="H109" s="58" t="str">
        <f t="shared" si="74"/>
        <v/>
      </c>
      <c r="I109" s="45" t="s">
        <v>121</v>
      </c>
      <c r="J109" s="58" t="str">
        <f t="shared" si="75"/>
        <v/>
      </c>
      <c r="K109" s="16"/>
      <c r="L109" s="45" t="s">
        <v>121</v>
      </c>
      <c r="M109" s="60" t="str">
        <f t="shared" si="77"/>
        <v/>
      </c>
      <c r="O109" s="16">
        <v>1</v>
      </c>
      <c r="P109" s="5">
        <f t="shared" si="99"/>
        <v>121300</v>
      </c>
      <c r="Q109" s="60" t="str">
        <f t="shared" si="78"/>
        <v/>
      </c>
      <c r="S109" s="5">
        <f t="shared" si="79"/>
        <v>121300</v>
      </c>
      <c r="U109" s="64" t="str">
        <f t="shared" si="80"/>
        <v/>
      </c>
      <c r="V109" s="5">
        <f t="shared" si="81"/>
        <v>0</v>
      </c>
      <c r="W109" s="5">
        <f t="shared" si="82"/>
        <v>121300</v>
      </c>
      <c r="X109" s="1"/>
      <c r="Y109" s="10">
        <f t="shared" si="83"/>
        <v>0</v>
      </c>
      <c r="Z109" s="1"/>
      <c r="AB109" s="5">
        <f t="shared" si="84"/>
        <v>0</v>
      </c>
      <c r="AD109" s="5">
        <f t="shared" si="85"/>
        <v>0</v>
      </c>
      <c r="AE109" s="388">
        <f t="shared" si="102"/>
        <v>1</v>
      </c>
    </row>
    <row r="110" spans="1:31" x14ac:dyDescent="0.2">
      <c r="B110" s="199"/>
      <c r="C110" s="151" t="s">
        <v>440</v>
      </c>
      <c r="D110" s="10">
        <v>13350</v>
      </c>
      <c r="E110" s="56" t="s">
        <v>72</v>
      </c>
      <c r="G110" s="45" t="s">
        <v>121</v>
      </c>
      <c r="H110" s="58" t="str">
        <f t="shared" si="74"/>
        <v/>
      </c>
      <c r="I110" s="45" t="s">
        <v>121</v>
      </c>
      <c r="J110" s="58" t="str">
        <f t="shared" si="75"/>
        <v/>
      </c>
      <c r="K110" s="16"/>
      <c r="L110" s="45" t="s">
        <v>121</v>
      </c>
      <c r="M110" s="60" t="str">
        <f t="shared" si="77"/>
        <v/>
      </c>
      <c r="O110" s="16">
        <v>2</v>
      </c>
      <c r="P110" s="5">
        <f t="shared" si="99"/>
        <v>26700</v>
      </c>
      <c r="Q110" s="60" t="str">
        <f t="shared" si="78"/>
        <v/>
      </c>
      <c r="S110" s="5">
        <f t="shared" si="79"/>
        <v>26700</v>
      </c>
      <c r="U110" s="64" t="str">
        <f t="shared" si="80"/>
        <v/>
      </c>
      <c r="V110" s="5">
        <f t="shared" si="81"/>
        <v>0</v>
      </c>
      <c r="W110" s="5">
        <f t="shared" si="82"/>
        <v>26700</v>
      </c>
      <c r="X110" s="1"/>
      <c r="Y110" s="10">
        <f t="shared" si="83"/>
        <v>0</v>
      </c>
      <c r="Z110" s="1"/>
      <c r="AB110" s="5">
        <f t="shared" si="84"/>
        <v>0</v>
      </c>
      <c r="AD110" s="5">
        <f t="shared" si="85"/>
        <v>0</v>
      </c>
      <c r="AE110" s="388">
        <f t="shared" si="102"/>
        <v>2</v>
      </c>
    </row>
    <row r="111" spans="1:31" x14ac:dyDescent="0.2">
      <c r="B111" s="199"/>
      <c r="C111" s="151" t="s">
        <v>441</v>
      </c>
      <c r="D111" s="10">
        <v>6000</v>
      </c>
      <c r="E111" s="56" t="s">
        <v>72</v>
      </c>
      <c r="G111" s="45" t="s">
        <v>121</v>
      </c>
      <c r="H111" s="58" t="str">
        <f t="shared" si="74"/>
        <v/>
      </c>
      <c r="I111" s="45" t="s">
        <v>121</v>
      </c>
      <c r="J111" s="58" t="str">
        <f t="shared" si="75"/>
        <v/>
      </c>
      <c r="K111" s="16"/>
      <c r="L111" s="45" t="s">
        <v>121</v>
      </c>
      <c r="M111" s="60" t="str">
        <f t="shared" si="77"/>
        <v/>
      </c>
      <c r="O111" s="16">
        <v>2</v>
      </c>
      <c r="P111" s="5">
        <f t="shared" si="99"/>
        <v>12000</v>
      </c>
      <c r="Q111" s="60" t="str">
        <f t="shared" si="78"/>
        <v/>
      </c>
      <c r="S111" s="5">
        <f t="shared" si="79"/>
        <v>12000</v>
      </c>
      <c r="U111" s="64" t="str">
        <f t="shared" si="80"/>
        <v/>
      </c>
      <c r="V111" s="5">
        <f t="shared" si="81"/>
        <v>0</v>
      </c>
      <c r="W111" s="5">
        <f t="shared" si="82"/>
        <v>12000</v>
      </c>
      <c r="X111" s="1"/>
      <c r="Y111" s="10">
        <f t="shared" si="83"/>
        <v>0</v>
      </c>
      <c r="Z111" s="1"/>
      <c r="AB111" s="5">
        <f t="shared" si="84"/>
        <v>0</v>
      </c>
      <c r="AD111" s="5">
        <f t="shared" si="85"/>
        <v>0</v>
      </c>
      <c r="AE111" s="388">
        <f t="shared" si="102"/>
        <v>2</v>
      </c>
    </row>
    <row r="112" spans="1:31" s="150" customFormat="1" outlineLevel="2" x14ac:dyDescent="0.2">
      <c r="A112" s="199"/>
      <c r="B112" s="199" t="s">
        <v>581</v>
      </c>
      <c r="C112" s="150" t="s">
        <v>582</v>
      </c>
      <c r="D112" s="211">
        <v>12000</v>
      </c>
      <c r="E112" s="152" t="s">
        <v>72</v>
      </c>
      <c r="F112" s="212"/>
      <c r="G112" s="155" t="s">
        <v>121</v>
      </c>
      <c r="H112" s="213" t="str">
        <f t="shared" si="74"/>
        <v/>
      </c>
      <c r="I112" s="155" t="s">
        <v>121</v>
      </c>
      <c r="J112" s="213" t="str">
        <f t="shared" si="75"/>
        <v/>
      </c>
      <c r="K112" s="214"/>
      <c r="L112" s="155" t="s">
        <v>121</v>
      </c>
      <c r="M112" s="216" t="str">
        <f t="shared" si="77"/>
        <v/>
      </c>
      <c r="N112" s="155"/>
      <c r="O112" s="214">
        <v>2.5</v>
      </c>
      <c r="P112" s="155">
        <f t="shared" si="99"/>
        <v>30000</v>
      </c>
      <c r="Q112" s="216" t="str">
        <f t="shared" si="78"/>
        <v/>
      </c>
      <c r="R112" s="202"/>
      <c r="S112" s="155">
        <f t="shared" si="79"/>
        <v>30000</v>
      </c>
      <c r="T112" s="208"/>
      <c r="U112" s="218" t="str">
        <f t="shared" si="80"/>
        <v/>
      </c>
      <c r="AE112" s="388">
        <f t="shared" si="102"/>
        <v>2.5</v>
      </c>
    </row>
    <row r="113" spans="1:31" x14ac:dyDescent="0.2">
      <c r="B113" s="199" t="s">
        <v>497</v>
      </c>
      <c r="C113" s="150" t="s">
        <v>498</v>
      </c>
      <c r="G113" s="57" t="s">
        <v>32</v>
      </c>
      <c r="H113" s="58" t="str">
        <f t="shared" ref="H113:H116" si="156">IF(F113&gt;0,IF(ROUND(D113*F113,0)&lt;&gt;G113,"E",""),"")</f>
        <v/>
      </c>
      <c r="I113" s="57" t="s">
        <v>32</v>
      </c>
      <c r="J113" s="58" t="str">
        <f t="shared" ref="J113:J116" si="157">IF(ROUND(G113*I$2,0)&lt;&gt;I113,"E","")</f>
        <v/>
      </c>
      <c r="K113" s="16"/>
      <c r="L113" s="57" t="s">
        <v>32</v>
      </c>
      <c r="M113" s="60" t="str">
        <f t="shared" ref="M113:M116" si="158">IF(K113&gt;0,IF(ROUND(D113*K113,0)&lt;&gt;L113,"E",""),"")</f>
        <v/>
      </c>
      <c r="P113" s="57" t="s">
        <v>32</v>
      </c>
      <c r="Q113" s="60" t="str">
        <f t="shared" ref="Q113:Q116" si="159">IF(O113&gt;0,IF(ROUND(D113*O113,0)&lt;&gt;P113,"E",""),"")</f>
        <v/>
      </c>
      <c r="S113" s="57" t="s">
        <v>32</v>
      </c>
      <c r="U113" s="64" t="str">
        <f t="shared" ref="U113:U116" si="160">IF(ROUND(I113+L113+N113+P113,2)&lt;&gt;S113,"E","")</f>
        <v/>
      </c>
      <c r="V113" s="5">
        <f t="shared" ref="V113:V116" si="161">IF($S$2&gt;0,((S113/$S$2)*$V$2),0)</f>
        <v>0</v>
      </c>
      <c r="W113" s="5">
        <f t="shared" ref="W113:W116" si="162">S113+V113</f>
        <v>0</v>
      </c>
      <c r="X113" s="1"/>
      <c r="Y113" s="10">
        <f t="shared" ref="Y113:Y116" si="163">IF(X113&gt;0,W113/X113,0)</f>
        <v>0</v>
      </c>
      <c r="Z113" s="1"/>
      <c r="AB113" s="5">
        <f t="shared" ref="AB113:AB116" si="164">ROUND(D113*AA113,0)</f>
        <v>0</v>
      </c>
      <c r="AD113" s="5">
        <f t="shared" ref="AD113:AD116" si="165">ROUND(AB113*AC113*0.01,0)</f>
        <v>0</v>
      </c>
      <c r="AE113" s="388"/>
    </row>
    <row r="114" spans="1:31" x14ac:dyDescent="0.2">
      <c r="B114" s="199"/>
      <c r="C114" s="151" t="s">
        <v>499</v>
      </c>
      <c r="D114" s="10">
        <v>3790</v>
      </c>
      <c r="E114" s="56" t="s">
        <v>72</v>
      </c>
      <c r="G114" s="45" t="s">
        <v>121</v>
      </c>
      <c r="H114" s="58" t="str">
        <f t="shared" si="156"/>
        <v/>
      </c>
      <c r="I114" s="45" t="s">
        <v>121</v>
      </c>
      <c r="J114" s="58" t="str">
        <f t="shared" si="157"/>
        <v/>
      </c>
      <c r="K114" s="16"/>
      <c r="L114" s="45" t="s">
        <v>121</v>
      </c>
      <c r="M114" s="60" t="str">
        <f t="shared" si="158"/>
        <v/>
      </c>
      <c r="O114" s="92">
        <v>5</v>
      </c>
      <c r="P114" s="5">
        <f t="shared" ref="P114:P116" si="166">ROUND(D114*O114,0)</f>
        <v>18950</v>
      </c>
      <c r="Q114" s="60" t="str">
        <f t="shared" si="159"/>
        <v/>
      </c>
      <c r="S114" s="5">
        <f t="shared" ref="S114:S116" si="167">ROUND(SUM(I114+L114+N114+P114,0),2)</f>
        <v>18950</v>
      </c>
      <c r="U114" s="64" t="str">
        <f t="shared" si="160"/>
        <v/>
      </c>
      <c r="V114" s="5">
        <f t="shared" si="161"/>
        <v>0</v>
      </c>
      <c r="W114" s="5">
        <f t="shared" si="162"/>
        <v>18950</v>
      </c>
      <c r="X114" s="1"/>
      <c r="Y114" s="10">
        <f t="shared" si="163"/>
        <v>0</v>
      </c>
      <c r="Z114" s="1"/>
      <c r="AB114" s="5">
        <f t="shared" si="164"/>
        <v>0</v>
      </c>
      <c r="AD114" s="5">
        <f t="shared" si="165"/>
        <v>0</v>
      </c>
      <c r="AE114" s="388">
        <f t="shared" si="102"/>
        <v>5</v>
      </c>
    </row>
    <row r="115" spans="1:31" x14ac:dyDescent="0.2">
      <c r="B115" s="199"/>
      <c r="C115" s="151" t="s">
        <v>500</v>
      </c>
      <c r="D115" s="10">
        <v>4170</v>
      </c>
      <c r="E115" s="56" t="s">
        <v>72</v>
      </c>
      <c r="G115" s="45" t="s">
        <v>121</v>
      </c>
      <c r="H115" s="58" t="str">
        <f t="shared" si="156"/>
        <v/>
      </c>
      <c r="I115" s="45" t="s">
        <v>121</v>
      </c>
      <c r="J115" s="58" t="str">
        <f t="shared" si="157"/>
        <v/>
      </c>
      <c r="K115" s="16"/>
      <c r="L115" s="45" t="s">
        <v>121</v>
      </c>
      <c r="M115" s="60" t="str">
        <f t="shared" si="158"/>
        <v/>
      </c>
      <c r="O115" s="92">
        <v>1</v>
      </c>
      <c r="P115" s="5">
        <f t="shared" si="166"/>
        <v>4170</v>
      </c>
      <c r="Q115" s="60" t="str">
        <f t="shared" si="159"/>
        <v/>
      </c>
      <c r="S115" s="5">
        <f t="shared" si="167"/>
        <v>4170</v>
      </c>
      <c r="U115" s="64" t="str">
        <f t="shared" si="160"/>
        <v/>
      </c>
      <c r="V115" s="5">
        <f t="shared" si="161"/>
        <v>0</v>
      </c>
      <c r="W115" s="5">
        <f t="shared" si="162"/>
        <v>4170</v>
      </c>
      <c r="X115" s="1"/>
      <c r="Y115" s="10">
        <f t="shared" si="163"/>
        <v>0</v>
      </c>
      <c r="Z115" s="1"/>
      <c r="AB115" s="5">
        <f t="shared" si="164"/>
        <v>0</v>
      </c>
      <c r="AD115" s="5">
        <f t="shared" si="165"/>
        <v>0</v>
      </c>
      <c r="AE115" s="388">
        <f t="shared" si="102"/>
        <v>1</v>
      </c>
    </row>
    <row r="116" spans="1:31" x14ac:dyDescent="0.2">
      <c r="B116" s="199"/>
      <c r="C116" s="151" t="s">
        <v>501</v>
      </c>
      <c r="D116" s="10">
        <v>420</v>
      </c>
      <c r="E116" s="56" t="s">
        <v>72</v>
      </c>
      <c r="G116" s="45" t="s">
        <v>121</v>
      </c>
      <c r="H116" s="58" t="str">
        <f t="shared" si="156"/>
        <v/>
      </c>
      <c r="I116" s="45" t="s">
        <v>121</v>
      </c>
      <c r="J116" s="58" t="str">
        <f t="shared" si="157"/>
        <v/>
      </c>
      <c r="K116" s="16"/>
      <c r="L116" s="45" t="s">
        <v>121</v>
      </c>
      <c r="M116" s="60" t="str">
        <f t="shared" si="158"/>
        <v/>
      </c>
      <c r="O116" s="92">
        <v>3</v>
      </c>
      <c r="P116" s="5">
        <f t="shared" si="166"/>
        <v>1260</v>
      </c>
      <c r="Q116" s="60" t="str">
        <f t="shared" si="159"/>
        <v/>
      </c>
      <c r="S116" s="5">
        <f t="shared" si="167"/>
        <v>1260</v>
      </c>
      <c r="U116" s="64" t="str">
        <f t="shared" si="160"/>
        <v/>
      </c>
      <c r="V116" s="5">
        <f t="shared" si="161"/>
        <v>0</v>
      </c>
      <c r="W116" s="5">
        <f t="shared" si="162"/>
        <v>1260</v>
      </c>
      <c r="X116" s="1"/>
      <c r="Y116" s="10">
        <f t="shared" si="163"/>
        <v>0</v>
      </c>
      <c r="Z116" s="1"/>
      <c r="AB116" s="5">
        <f t="shared" si="164"/>
        <v>0</v>
      </c>
      <c r="AD116" s="5">
        <f t="shared" si="165"/>
        <v>0</v>
      </c>
      <c r="AE116" s="388">
        <f t="shared" si="102"/>
        <v>3</v>
      </c>
    </row>
    <row r="117" spans="1:31" x14ac:dyDescent="0.2">
      <c r="B117" s="199"/>
      <c r="C117" s="151" t="s">
        <v>503</v>
      </c>
      <c r="D117" s="10">
        <v>760</v>
      </c>
      <c r="E117" s="56" t="s">
        <v>72</v>
      </c>
      <c r="G117" s="45" t="s">
        <v>121</v>
      </c>
      <c r="H117" s="58" t="str">
        <f t="shared" ref="H117:H121" si="168">IF(F117&gt;0,IF(ROUND(D117*F117,0)&lt;&gt;G117,"E",""),"")</f>
        <v/>
      </c>
      <c r="I117" s="45" t="s">
        <v>121</v>
      </c>
      <c r="J117" s="58" t="str">
        <f t="shared" ref="J117:J121" si="169">IF(ROUND(G117*I$2,0)&lt;&gt;I117,"E","")</f>
        <v/>
      </c>
      <c r="K117" s="16"/>
      <c r="L117" s="45" t="s">
        <v>121</v>
      </c>
      <c r="M117" s="60" t="str">
        <f t="shared" ref="M117:M121" si="170">IF(K117&gt;0,IF(ROUND(D117*K117,0)&lt;&gt;L117,"E",""),"")</f>
        <v/>
      </c>
      <c r="O117" s="92">
        <v>4</v>
      </c>
      <c r="P117" s="5">
        <f t="shared" ref="P117:P121" si="171">ROUND(D117*O117,0)</f>
        <v>3040</v>
      </c>
      <c r="Q117" s="60" t="str">
        <f t="shared" ref="Q117:Q121" si="172">IF(O117&gt;0,IF(ROUND(D117*O117,0)&lt;&gt;P117,"E",""),"")</f>
        <v/>
      </c>
      <c r="S117" s="5">
        <f t="shared" ref="S117:S121" si="173">ROUND(SUM(I117+L117+N117+P117,0),2)</f>
        <v>3040</v>
      </c>
      <c r="U117" s="64" t="str">
        <f t="shared" ref="U117:U121" si="174">IF(ROUND(I117+L117+N117+P117,2)&lt;&gt;S117,"E","")</f>
        <v/>
      </c>
      <c r="V117" s="5">
        <f t="shared" ref="V117:V121" si="175">IF($S$2&gt;0,((S117/$S$2)*$V$2),0)</f>
        <v>0</v>
      </c>
      <c r="W117" s="5">
        <f t="shared" ref="W117:W121" si="176">S117+V117</f>
        <v>3040</v>
      </c>
      <c r="X117" s="1"/>
      <c r="Y117" s="10">
        <f t="shared" ref="Y117:Y121" si="177">IF(X117&gt;0,W117/X117,0)</f>
        <v>0</v>
      </c>
      <c r="Z117" s="1"/>
      <c r="AB117" s="5">
        <f t="shared" ref="AB117:AB121" si="178">ROUND(D117*AA117,0)</f>
        <v>0</v>
      </c>
      <c r="AD117" s="5">
        <f t="shared" ref="AD117:AD121" si="179">ROUND(AB117*AC117*0.01,0)</f>
        <v>0</v>
      </c>
      <c r="AE117" s="388">
        <f t="shared" si="102"/>
        <v>4</v>
      </c>
    </row>
    <row r="118" spans="1:31" x14ac:dyDescent="0.2">
      <c r="B118" s="199"/>
      <c r="C118" s="151" t="s">
        <v>504</v>
      </c>
      <c r="D118" s="10">
        <v>53930</v>
      </c>
      <c r="E118" s="56" t="s">
        <v>72</v>
      </c>
      <c r="G118" s="45" t="s">
        <v>121</v>
      </c>
      <c r="H118" s="58" t="str">
        <f t="shared" si="168"/>
        <v/>
      </c>
      <c r="I118" s="45" t="s">
        <v>121</v>
      </c>
      <c r="J118" s="58" t="str">
        <f t="shared" si="169"/>
        <v/>
      </c>
      <c r="K118" s="16"/>
      <c r="L118" s="45" t="s">
        <v>121</v>
      </c>
      <c r="M118" s="60" t="str">
        <f t="shared" si="170"/>
        <v/>
      </c>
      <c r="O118" s="92">
        <v>3.25</v>
      </c>
      <c r="P118" s="5">
        <f t="shared" si="171"/>
        <v>175273</v>
      </c>
      <c r="Q118" s="60" t="str">
        <f t="shared" si="172"/>
        <v/>
      </c>
      <c r="S118" s="5">
        <f t="shared" si="173"/>
        <v>175273</v>
      </c>
      <c r="U118" s="64" t="str">
        <f t="shared" si="174"/>
        <v/>
      </c>
      <c r="V118" s="5">
        <f t="shared" si="175"/>
        <v>0</v>
      </c>
      <c r="W118" s="5">
        <f t="shared" si="176"/>
        <v>175273</v>
      </c>
      <c r="X118" s="1"/>
      <c r="Y118" s="10">
        <f t="shared" si="177"/>
        <v>0</v>
      </c>
      <c r="Z118" s="1"/>
      <c r="AB118" s="5">
        <f t="shared" si="178"/>
        <v>0</v>
      </c>
      <c r="AD118" s="5">
        <f t="shared" si="179"/>
        <v>0</v>
      </c>
      <c r="AE118" s="388">
        <f t="shared" si="102"/>
        <v>3.2500092712775821</v>
      </c>
    </row>
    <row r="119" spans="1:31" x14ac:dyDescent="0.2">
      <c r="B119" s="199"/>
      <c r="C119" s="151" t="s">
        <v>505</v>
      </c>
      <c r="D119" s="10">
        <v>13900</v>
      </c>
      <c r="E119" s="56" t="s">
        <v>72</v>
      </c>
      <c r="G119" s="45" t="s">
        <v>121</v>
      </c>
      <c r="H119" s="58" t="str">
        <f t="shared" si="168"/>
        <v/>
      </c>
      <c r="I119" s="45" t="s">
        <v>121</v>
      </c>
      <c r="J119" s="58" t="str">
        <f t="shared" si="169"/>
        <v/>
      </c>
      <c r="K119" s="16"/>
      <c r="L119" s="45" t="s">
        <v>121</v>
      </c>
      <c r="M119" s="60" t="str">
        <f t="shared" si="170"/>
        <v/>
      </c>
      <c r="O119" s="92">
        <v>2.75</v>
      </c>
      <c r="P119" s="5">
        <f t="shared" si="171"/>
        <v>38225</v>
      </c>
      <c r="Q119" s="60" t="str">
        <f t="shared" si="172"/>
        <v/>
      </c>
      <c r="S119" s="5">
        <f t="shared" si="173"/>
        <v>38225</v>
      </c>
      <c r="U119" s="64" t="str">
        <f t="shared" si="174"/>
        <v/>
      </c>
      <c r="V119" s="5">
        <f t="shared" si="175"/>
        <v>0</v>
      </c>
      <c r="W119" s="5">
        <f t="shared" si="176"/>
        <v>38225</v>
      </c>
      <c r="X119" s="1"/>
      <c r="Y119" s="10">
        <f t="shared" si="177"/>
        <v>0</v>
      </c>
      <c r="Z119" s="1"/>
      <c r="AB119" s="5">
        <f t="shared" si="178"/>
        <v>0</v>
      </c>
      <c r="AD119" s="5">
        <f t="shared" si="179"/>
        <v>0</v>
      </c>
      <c r="AE119" s="388">
        <f t="shared" si="102"/>
        <v>2.75</v>
      </c>
    </row>
    <row r="120" spans="1:31" x14ac:dyDescent="0.2">
      <c r="B120" s="199"/>
      <c r="C120" s="151" t="s">
        <v>506</v>
      </c>
      <c r="D120" s="10">
        <v>23550</v>
      </c>
      <c r="E120" s="56" t="s">
        <v>71</v>
      </c>
      <c r="G120" s="45" t="s">
        <v>121</v>
      </c>
      <c r="H120" s="58" t="str">
        <f t="shared" si="168"/>
        <v/>
      </c>
      <c r="I120" s="45" t="s">
        <v>121</v>
      </c>
      <c r="J120" s="58" t="str">
        <f t="shared" si="169"/>
        <v/>
      </c>
      <c r="K120" s="16"/>
      <c r="L120" s="45" t="s">
        <v>121</v>
      </c>
      <c r="M120" s="60" t="str">
        <f t="shared" si="170"/>
        <v/>
      </c>
      <c r="O120" s="92">
        <v>2</v>
      </c>
      <c r="P120" s="5">
        <f t="shared" si="171"/>
        <v>47100</v>
      </c>
      <c r="Q120" s="60" t="str">
        <f t="shared" si="172"/>
        <v/>
      </c>
      <c r="S120" s="5">
        <f t="shared" si="173"/>
        <v>47100</v>
      </c>
      <c r="U120" s="64" t="str">
        <f t="shared" si="174"/>
        <v/>
      </c>
      <c r="V120" s="5">
        <f t="shared" si="175"/>
        <v>0</v>
      </c>
      <c r="W120" s="5">
        <f t="shared" si="176"/>
        <v>47100</v>
      </c>
      <c r="X120" s="1"/>
      <c r="Y120" s="10">
        <f t="shared" si="177"/>
        <v>0</v>
      </c>
      <c r="Z120" s="1"/>
      <c r="AB120" s="5">
        <f t="shared" si="178"/>
        <v>0</v>
      </c>
      <c r="AD120" s="5">
        <f t="shared" si="179"/>
        <v>0</v>
      </c>
      <c r="AE120" s="388">
        <f t="shared" si="102"/>
        <v>2</v>
      </c>
    </row>
    <row r="121" spans="1:31" x14ac:dyDescent="0.2">
      <c r="B121" s="199" t="s">
        <v>507</v>
      </c>
      <c r="C121" s="150" t="s">
        <v>508</v>
      </c>
      <c r="D121" s="10">
        <v>83000</v>
      </c>
      <c r="E121" s="56" t="s">
        <v>72</v>
      </c>
      <c r="G121" s="45" t="s">
        <v>121</v>
      </c>
      <c r="H121" s="58" t="str">
        <f t="shared" si="168"/>
        <v/>
      </c>
      <c r="I121" s="45" t="s">
        <v>121</v>
      </c>
      <c r="J121" s="58" t="str">
        <f t="shared" si="169"/>
        <v/>
      </c>
      <c r="K121" s="16"/>
      <c r="L121" s="45" t="s">
        <v>121</v>
      </c>
      <c r="M121" s="60" t="str">
        <f t="shared" si="170"/>
        <v/>
      </c>
      <c r="O121" s="16">
        <v>0.25</v>
      </c>
      <c r="P121" s="5">
        <f t="shared" si="171"/>
        <v>20750</v>
      </c>
      <c r="Q121" s="60" t="str">
        <f t="shared" si="172"/>
        <v/>
      </c>
      <c r="S121" s="5">
        <f t="shared" si="173"/>
        <v>20750</v>
      </c>
      <c r="U121" s="64" t="str">
        <f t="shared" si="174"/>
        <v/>
      </c>
      <c r="V121" s="5">
        <f t="shared" si="175"/>
        <v>0</v>
      </c>
      <c r="W121" s="5">
        <f t="shared" si="176"/>
        <v>20750</v>
      </c>
      <c r="X121" s="1"/>
      <c r="Y121" s="10">
        <f t="shared" si="177"/>
        <v>0</v>
      </c>
      <c r="Z121" s="1"/>
      <c r="AB121" s="5">
        <f t="shared" si="178"/>
        <v>0</v>
      </c>
      <c r="AD121" s="5">
        <f t="shared" si="179"/>
        <v>0</v>
      </c>
      <c r="AE121" s="388">
        <f t="shared" si="102"/>
        <v>0.25</v>
      </c>
    </row>
    <row r="122" spans="1:31" x14ac:dyDescent="0.2">
      <c r="B122" s="199" t="s">
        <v>442</v>
      </c>
      <c r="C122" s="209" t="s">
        <v>443</v>
      </c>
      <c r="G122" s="57" t="s">
        <v>32</v>
      </c>
      <c r="H122" s="58" t="str">
        <f t="shared" si="74"/>
        <v/>
      </c>
      <c r="I122" s="57" t="s">
        <v>32</v>
      </c>
      <c r="J122" s="58" t="str">
        <f t="shared" si="75"/>
        <v/>
      </c>
      <c r="K122" s="16"/>
      <c r="L122" s="57" t="s">
        <v>32</v>
      </c>
      <c r="M122" s="60" t="str">
        <f t="shared" si="77"/>
        <v/>
      </c>
      <c r="P122" s="57" t="s">
        <v>32</v>
      </c>
      <c r="Q122" s="60" t="str">
        <f t="shared" si="78"/>
        <v/>
      </c>
      <c r="S122" s="57" t="s">
        <v>32</v>
      </c>
      <c r="U122" s="64" t="str">
        <f t="shared" si="80"/>
        <v/>
      </c>
      <c r="V122" s="5">
        <f t="shared" si="81"/>
        <v>0</v>
      </c>
      <c r="W122" s="5">
        <f t="shared" si="82"/>
        <v>0</v>
      </c>
      <c r="X122" s="1"/>
      <c r="Y122" s="10">
        <f t="shared" si="83"/>
        <v>0</v>
      </c>
      <c r="Z122" s="1"/>
      <c r="AB122" s="5">
        <f t="shared" si="84"/>
        <v>0</v>
      </c>
      <c r="AD122" s="5">
        <f t="shared" si="85"/>
        <v>0</v>
      </c>
      <c r="AE122" s="388"/>
    </row>
    <row r="123" spans="1:31" x14ac:dyDescent="0.2">
      <c r="B123" s="199"/>
      <c r="C123" s="210" t="s">
        <v>444</v>
      </c>
      <c r="D123" s="10">
        <f>'Div 09 Paint'!J74</f>
        <v>378750</v>
      </c>
      <c r="E123" s="56" t="s">
        <v>72</v>
      </c>
      <c r="G123" s="45" t="s">
        <v>121</v>
      </c>
      <c r="H123" s="58" t="str">
        <f t="shared" si="74"/>
        <v/>
      </c>
      <c r="I123" s="45" t="s">
        <v>121</v>
      </c>
      <c r="J123" s="58" t="str">
        <f t="shared" si="75"/>
        <v/>
      </c>
      <c r="K123" s="16"/>
      <c r="L123" s="45" t="s">
        <v>121</v>
      </c>
      <c r="M123" s="60" t="str">
        <f t="shared" si="77"/>
        <v/>
      </c>
      <c r="O123" s="16">
        <v>1</v>
      </c>
      <c r="P123" s="5">
        <f t="shared" si="99"/>
        <v>378750</v>
      </c>
      <c r="Q123" s="60" t="str">
        <f t="shared" si="78"/>
        <v/>
      </c>
      <c r="S123" s="5">
        <f t="shared" si="79"/>
        <v>378750</v>
      </c>
      <c r="U123" s="64" t="str">
        <f t="shared" si="80"/>
        <v/>
      </c>
      <c r="V123" s="5">
        <f t="shared" si="81"/>
        <v>0</v>
      </c>
      <c r="W123" s="5">
        <f t="shared" si="82"/>
        <v>378750</v>
      </c>
      <c r="X123" s="1"/>
      <c r="Y123" s="10">
        <f t="shared" si="83"/>
        <v>0</v>
      </c>
      <c r="Z123" s="1"/>
      <c r="AB123" s="5">
        <f t="shared" si="84"/>
        <v>0</v>
      </c>
      <c r="AD123" s="5">
        <f t="shared" si="85"/>
        <v>0</v>
      </c>
      <c r="AE123" s="388">
        <f t="shared" si="102"/>
        <v>1</v>
      </c>
    </row>
    <row r="124" spans="1:31" x14ac:dyDescent="0.2">
      <c r="B124" s="199"/>
      <c r="C124" s="210" t="s">
        <v>445</v>
      </c>
      <c r="D124" s="10">
        <f>D69</f>
        <v>48350</v>
      </c>
      <c r="E124" s="56" t="s">
        <v>72</v>
      </c>
      <c r="G124" s="45" t="s">
        <v>121</v>
      </c>
      <c r="H124" s="58" t="str">
        <f t="shared" si="74"/>
        <v/>
      </c>
      <c r="I124" s="45" t="s">
        <v>121</v>
      </c>
      <c r="J124" s="58" t="str">
        <f t="shared" si="75"/>
        <v/>
      </c>
      <c r="K124" s="16"/>
      <c r="L124" s="45" t="s">
        <v>121</v>
      </c>
      <c r="M124" s="60" t="str">
        <f t="shared" si="77"/>
        <v/>
      </c>
      <c r="O124" s="16">
        <v>1.5</v>
      </c>
      <c r="P124" s="5">
        <f t="shared" si="99"/>
        <v>72525</v>
      </c>
      <c r="Q124" s="60" t="str">
        <f t="shared" si="78"/>
        <v/>
      </c>
      <c r="S124" s="5">
        <f t="shared" si="79"/>
        <v>72525</v>
      </c>
      <c r="U124" s="64" t="str">
        <f t="shared" si="80"/>
        <v/>
      </c>
      <c r="V124" s="5">
        <f t="shared" si="81"/>
        <v>0</v>
      </c>
      <c r="W124" s="5">
        <f t="shared" si="82"/>
        <v>72525</v>
      </c>
      <c r="X124" s="1"/>
      <c r="Y124" s="10">
        <f t="shared" si="83"/>
        <v>0</v>
      </c>
      <c r="Z124" s="1"/>
      <c r="AB124" s="5">
        <f t="shared" si="84"/>
        <v>0</v>
      </c>
      <c r="AD124" s="5">
        <f t="shared" si="85"/>
        <v>0</v>
      </c>
      <c r="AE124" s="388">
        <f t="shared" si="102"/>
        <v>1.5</v>
      </c>
    </row>
    <row r="125" spans="1:31" s="67" customFormat="1" outlineLevel="2" x14ac:dyDescent="0.2">
      <c r="A125" s="55"/>
      <c r="B125" s="55"/>
      <c r="C125" s="151" t="s">
        <v>753</v>
      </c>
      <c r="D125" s="85">
        <v>1900</v>
      </c>
      <c r="E125" s="56" t="s">
        <v>72</v>
      </c>
      <c r="F125" s="91"/>
      <c r="G125" s="45" t="s">
        <v>121</v>
      </c>
      <c r="H125" s="58" t="str">
        <f t="shared" si="74"/>
        <v/>
      </c>
      <c r="I125" s="45" t="s">
        <v>121</v>
      </c>
      <c r="J125" s="58" t="str">
        <f t="shared" si="75"/>
        <v/>
      </c>
      <c r="K125" s="92"/>
      <c r="L125" s="45" t="s">
        <v>121</v>
      </c>
      <c r="M125" s="60" t="str">
        <f t="shared" si="77"/>
        <v/>
      </c>
      <c r="N125" s="45"/>
      <c r="O125" s="92">
        <v>2</v>
      </c>
      <c r="P125" s="45">
        <f t="shared" si="99"/>
        <v>3800</v>
      </c>
      <c r="Q125" s="60" t="str">
        <f t="shared" si="78"/>
        <v/>
      </c>
      <c r="R125" s="86"/>
      <c r="S125" s="45">
        <f t="shared" si="79"/>
        <v>3800</v>
      </c>
      <c r="T125" s="87"/>
      <c r="U125" s="64" t="str">
        <f t="shared" si="80"/>
        <v/>
      </c>
      <c r="AE125" s="388">
        <f t="shared" si="102"/>
        <v>2</v>
      </c>
    </row>
    <row r="126" spans="1:31" s="103" customFormat="1" outlineLevel="1" x14ac:dyDescent="0.2">
      <c r="A126" s="94" t="s">
        <v>765</v>
      </c>
      <c r="B126" s="94"/>
      <c r="C126" s="103" t="s">
        <v>766</v>
      </c>
      <c r="D126" s="96"/>
      <c r="E126" s="95"/>
      <c r="F126" s="97"/>
      <c r="G126" s="100"/>
      <c r="H126" s="58"/>
      <c r="I126" s="100"/>
      <c r="J126" s="58"/>
      <c r="K126" s="99"/>
      <c r="L126" s="100"/>
      <c r="M126" s="60"/>
      <c r="N126" s="100"/>
      <c r="O126" s="99"/>
      <c r="P126" s="100"/>
      <c r="Q126" s="60"/>
      <c r="R126" s="101"/>
      <c r="S126" s="100">
        <f>SUBTOTAL(9,S106:S125)</f>
        <v>1728449</v>
      </c>
      <c r="T126" s="102"/>
      <c r="U126" s="64"/>
      <c r="AE126" s="388"/>
    </row>
    <row r="127" spans="1:31" s="150" customFormat="1" outlineLevel="2" x14ac:dyDescent="0.2">
      <c r="A127" s="199"/>
      <c r="B127" s="199" t="s">
        <v>583</v>
      </c>
      <c r="C127" s="150" t="s">
        <v>584</v>
      </c>
      <c r="D127" s="211"/>
      <c r="E127" s="152"/>
      <c r="F127" s="212"/>
      <c r="G127" s="215" t="s">
        <v>32</v>
      </c>
      <c r="H127" s="213" t="str">
        <f t="shared" si="74"/>
        <v/>
      </c>
      <c r="I127" s="215" t="s">
        <v>32</v>
      </c>
      <c r="J127" s="213" t="str">
        <f t="shared" si="75"/>
        <v/>
      </c>
      <c r="K127" s="214"/>
      <c r="L127" s="215" t="s">
        <v>32</v>
      </c>
      <c r="M127" s="216" t="str">
        <f t="shared" si="77"/>
        <v/>
      </c>
      <c r="N127" s="155"/>
      <c r="O127" s="214"/>
      <c r="P127" s="215" t="s">
        <v>32</v>
      </c>
      <c r="Q127" s="216" t="str">
        <f t="shared" si="78"/>
        <v/>
      </c>
      <c r="R127" s="202"/>
      <c r="S127" s="215" t="s">
        <v>32</v>
      </c>
      <c r="T127" s="208"/>
      <c r="U127" s="218" t="str">
        <f t="shared" si="80"/>
        <v/>
      </c>
      <c r="AE127" s="388"/>
    </row>
    <row r="128" spans="1:31" s="150" customFormat="1" outlineLevel="2" x14ac:dyDescent="0.2">
      <c r="A128" s="199"/>
      <c r="B128" s="199"/>
      <c r="C128" s="151" t="s">
        <v>612</v>
      </c>
      <c r="D128" s="211">
        <v>135</v>
      </c>
      <c r="E128" s="152" t="s">
        <v>462</v>
      </c>
      <c r="F128" s="212">
        <v>0.5</v>
      </c>
      <c r="G128" s="155">
        <f t="shared" ref="G128:G130" si="180">ROUND(D128*F128,0)</f>
        <v>68</v>
      </c>
      <c r="H128" s="213" t="str">
        <f t="shared" si="74"/>
        <v/>
      </c>
      <c r="I128" s="155">
        <f t="shared" ref="I128:I130" si="181">ROUND($I$2*G128,0)</f>
        <v>5100</v>
      </c>
      <c r="J128" s="213" t="str">
        <f t="shared" si="75"/>
        <v/>
      </c>
      <c r="K128" s="214">
        <v>75</v>
      </c>
      <c r="L128" s="155">
        <f t="shared" ref="L128:L130" si="182">ROUND(D128*K128,0)</f>
        <v>10125</v>
      </c>
      <c r="M128" s="216" t="str">
        <f t="shared" si="77"/>
        <v/>
      </c>
      <c r="N128" s="155"/>
      <c r="O128" s="214"/>
      <c r="P128" s="215" t="s">
        <v>32</v>
      </c>
      <c r="Q128" s="216" t="str">
        <f t="shared" si="78"/>
        <v/>
      </c>
      <c r="R128" s="202"/>
      <c r="S128" s="155">
        <f t="shared" ref="S128:S132" si="183">ROUND(SUM(I128+L128+N128+P128,0),2)</f>
        <v>15225</v>
      </c>
      <c r="T128" s="208"/>
      <c r="U128" s="218" t="str">
        <f t="shared" si="80"/>
        <v/>
      </c>
      <c r="AE128" s="388">
        <f t="shared" si="102"/>
        <v>112.77777777777777</v>
      </c>
    </row>
    <row r="129" spans="1:31" s="150" customFormat="1" outlineLevel="2" x14ac:dyDescent="0.2">
      <c r="A129" s="199"/>
      <c r="B129" s="199"/>
      <c r="C129" s="151" t="s">
        <v>586</v>
      </c>
      <c r="D129" s="211">
        <v>1</v>
      </c>
      <c r="E129" s="152" t="s">
        <v>462</v>
      </c>
      <c r="F129" s="212">
        <v>2</v>
      </c>
      <c r="G129" s="155">
        <f t="shared" si="180"/>
        <v>2</v>
      </c>
      <c r="H129" s="213" t="str">
        <f t="shared" si="74"/>
        <v/>
      </c>
      <c r="I129" s="155">
        <f t="shared" si="181"/>
        <v>150</v>
      </c>
      <c r="J129" s="213" t="str">
        <f t="shared" si="75"/>
        <v/>
      </c>
      <c r="K129" s="214">
        <v>400</v>
      </c>
      <c r="L129" s="155">
        <f t="shared" si="182"/>
        <v>400</v>
      </c>
      <c r="M129" s="216" t="str">
        <f t="shared" si="77"/>
        <v/>
      </c>
      <c r="N129" s="155"/>
      <c r="O129" s="214"/>
      <c r="P129" s="215" t="s">
        <v>32</v>
      </c>
      <c r="Q129" s="216" t="str">
        <f t="shared" si="78"/>
        <v/>
      </c>
      <c r="R129" s="202"/>
      <c r="S129" s="155">
        <f t="shared" si="183"/>
        <v>550</v>
      </c>
      <c r="T129" s="208"/>
      <c r="U129" s="218" t="str">
        <f t="shared" si="80"/>
        <v/>
      </c>
      <c r="AE129" s="388">
        <f t="shared" si="102"/>
        <v>550</v>
      </c>
    </row>
    <row r="130" spans="1:31" s="150" customFormat="1" outlineLevel="2" x14ac:dyDescent="0.2">
      <c r="A130" s="199"/>
      <c r="B130" s="199"/>
      <c r="C130" s="151" t="s">
        <v>587</v>
      </c>
      <c r="D130" s="211">
        <v>1</v>
      </c>
      <c r="E130" s="152" t="s">
        <v>462</v>
      </c>
      <c r="F130" s="212">
        <v>24</v>
      </c>
      <c r="G130" s="155">
        <f t="shared" si="180"/>
        <v>24</v>
      </c>
      <c r="H130" s="213" t="str">
        <f t="shared" si="74"/>
        <v/>
      </c>
      <c r="I130" s="155">
        <f t="shared" si="181"/>
        <v>1800</v>
      </c>
      <c r="J130" s="213" t="str">
        <f t="shared" si="75"/>
        <v/>
      </c>
      <c r="K130" s="214">
        <v>8000</v>
      </c>
      <c r="L130" s="155">
        <f t="shared" si="182"/>
        <v>8000</v>
      </c>
      <c r="M130" s="216" t="str">
        <f t="shared" si="77"/>
        <v/>
      </c>
      <c r="N130" s="155"/>
      <c r="O130" s="214"/>
      <c r="P130" s="215" t="s">
        <v>32</v>
      </c>
      <c r="Q130" s="216" t="str">
        <f t="shared" si="78"/>
        <v/>
      </c>
      <c r="R130" s="202"/>
      <c r="S130" s="155">
        <f t="shared" si="183"/>
        <v>9800</v>
      </c>
      <c r="T130" s="208"/>
      <c r="U130" s="218" t="str">
        <f t="shared" si="80"/>
        <v/>
      </c>
      <c r="AE130" s="388">
        <f t="shared" si="102"/>
        <v>9800</v>
      </c>
    </row>
    <row r="131" spans="1:31" s="150" customFormat="1" outlineLevel="2" x14ac:dyDescent="0.2">
      <c r="A131" s="199"/>
      <c r="B131" s="199" t="s">
        <v>591</v>
      </c>
      <c r="C131" s="152" t="s">
        <v>592</v>
      </c>
      <c r="D131" s="211">
        <v>28</v>
      </c>
      <c r="E131" s="152" t="s">
        <v>71</v>
      </c>
      <c r="F131" s="212"/>
      <c r="G131" s="155" t="s">
        <v>121</v>
      </c>
      <c r="H131" s="213" t="str">
        <f t="shared" si="74"/>
        <v/>
      </c>
      <c r="I131" s="155" t="s">
        <v>121</v>
      </c>
      <c r="J131" s="213" t="str">
        <f t="shared" si="75"/>
        <v/>
      </c>
      <c r="K131" s="214"/>
      <c r="L131" s="155" t="s">
        <v>121</v>
      </c>
      <c r="M131" s="216" t="str">
        <f t="shared" si="77"/>
        <v/>
      </c>
      <c r="N131" s="155"/>
      <c r="O131" s="214">
        <v>650</v>
      </c>
      <c r="P131" s="155">
        <f t="shared" ref="P131" si="184">ROUND(D131*O131,0)</f>
        <v>18200</v>
      </c>
      <c r="Q131" s="216" t="str">
        <f t="shared" si="78"/>
        <v/>
      </c>
      <c r="R131" s="202"/>
      <c r="S131" s="155">
        <f t="shared" si="183"/>
        <v>18200</v>
      </c>
      <c r="T131" s="208"/>
      <c r="U131" s="218" t="str">
        <f t="shared" si="80"/>
        <v/>
      </c>
      <c r="AE131" s="388">
        <f t="shared" si="102"/>
        <v>650</v>
      </c>
    </row>
    <row r="132" spans="1:31" s="150" customFormat="1" outlineLevel="2" x14ac:dyDescent="0.2">
      <c r="A132" s="199"/>
      <c r="B132" s="199" t="s">
        <v>593</v>
      </c>
      <c r="C132" s="152" t="s">
        <v>594</v>
      </c>
      <c r="D132" s="211">
        <v>48</v>
      </c>
      <c r="E132" s="152" t="s">
        <v>462</v>
      </c>
      <c r="F132" s="212">
        <v>0.5</v>
      </c>
      <c r="G132" s="155">
        <f t="shared" ref="G132" si="185">ROUND(D132*F132,0)</f>
        <v>24</v>
      </c>
      <c r="H132" s="213" t="str">
        <f t="shared" si="74"/>
        <v/>
      </c>
      <c r="I132" s="155">
        <f t="shared" ref="I132" si="186">ROUND($I$2*G132,0)</f>
        <v>1800</v>
      </c>
      <c r="J132" s="213" t="str">
        <f t="shared" si="75"/>
        <v/>
      </c>
      <c r="K132" s="214">
        <v>50</v>
      </c>
      <c r="L132" s="155">
        <f t="shared" ref="L132" si="187">ROUND(D132*K132,0)</f>
        <v>2400</v>
      </c>
      <c r="M132" s="216" t="str">
        <f t="shared" si="77"/>
        <v/>
      </c>
      <c r="N132" s="155"/>
      <c r="O132" s="214"/>
      <c r="P132" s="215" t="s">
        <v>32</v>
      </c>
      <c r="Q132" s="216" t="str">
        <f t="shared" si="78"/>
        <v/>
      </c>
      <c r="R132" s="202"/>
      <c r="S132" s="155">
        <f t="shared" si="183"/>
        <v>4200</v>
      </c>
      <c r="T132" s="208"/>
      <c r="U132" s="218" t="str">
        <f t="shared" si="80"/>
        <v/>
      </c>
      <c r="AE132" s="388">
        <f t="shared" si="102"/>
        <v>87.5</v>
      </c>
    </row>
    <row r="133" spans="1:31" x14ac:dyDescent="0.2">
      <c r="B133" s="55" t="s">
        <v>606</v>
      </c>
      <c r="C133" s="152" t="s">
        <v>607</v>
      </c>
      <c r="D133" s="10">
        <v>94</v>
      </c>
      <c r="E133" s="56" t="s">
        <v>462</v>
      </c>
      <c r="G133" s="5">
        <f>'Div 10'!M16</f>
        <v>292</v>
      </c>
      <c r="H133" s="58" t="str">
        <f t="shared" si="74"/>
        <v/>
      </c>
      <c r="I133" s="5">
        <f t="shared" si="101"/>
        <v>21900</v>
      </c>
      <c r="J133" s="58" t="str">
        <f t="shared" si="75"/>
        <v/>
      </c>
      <c r="K133" s="16"/>
      <c r="L133" s="5">
        <f>'Div 10'!R16</f>
        <v>30845</v>
      </c>
      <c r="M133" s="60" t="str">
        <f t="shared" si="77"/>
        <v/>
      </c>
      <c r="P133" s="215" t="s">
        <v>32</v>
      </c>
      <c r="Q133" s="60" t="str">
        <f t="shared" si="78"/>
        <v/>
      </c>
      <c r="S133" s="5">
        <f t="shared" si="79"/>
        <v>52745</v>
      </c>
      <c r="U133" s="64" t="str">
        <f t="shared" si="80"/>
        <v/>
      </c>
      <c r="V133" s="5">
        <f t="shared" si="81"/>
        <v>0</v>
      </c>
      <c r="W133" s="5">
        <f t="shared" si="82"/>
        <v>52745</v>
      </c>
      <c r="X133" s="1"/>
      <c r="Y133" s="10">
        <f t="shared" si="83"/>
        <v>0</v>
      </c>
      <c r="Z133" s="1"/>
      <c r="AB133" s="5">
        <f t="shared" si="84"/>
        <v>0</v>
      </c>
      <c r="AD133" s="5">
        <f t="shared" si="85"/>
        <v>0</v>
      </c>
      <c r="AE133" s="388">
        <f t="shared" si="102"/>
        <v>561.11702127659578</v>
      </c>
    </row>
    <row r="134" spans="1:31" s="150" customFormat="1" outlineLevel="2" x14ac:dyDescent="0.2">
      <c r="A134" s="199"/>
      <c r="B134" s="199" t="s">
        <v>608</v>
      </c>
      <c r="C134" s="152" t="s">
        <v>609</v>
      </c>
      <c r="D134" s="211">
        <v>16</v>
      </c>
      <c r="E134" s="152" t="s">
        <v>462</v>
      </c>
      <c r="F134" s="212">
        <v>2</v>
      </c>
      <c r="G134" s="155">
        <f t="shared" ref="G134:G135" si="188">ROUND(D134*F134,0)</f>
        <v>32</v>
      </c>
      <c r="H134" s="213" t="str">
        <f t="shared" si="74"/>
        <v/>
      </c>
      <c r="I134" s="155">
        <f t="shared" si="101"/>
        <v>2400</v>
      </c>
      <c r="J134" s="213" t="str">
        <f t="shared" si="75"/>
        <v/>
      </c>
      <c r="K134" s="214">
        <v>300</v>
      </c>
      <c r="L134" s="155">
        <f t="shared" ref="L134:L135" si="189">ROUND(D134*K134,0)</f>
        <v>4800</v>
      </c>
      <c r="M134" s="216" t="str">
        <f t="shared" si="77"/>
        <v/>
      </c>
      <c r="N134" s="155"/>
      <c r="O134" s="214"/>
      <c r="P134" s="215" t="s">
        <v>32</v>
      </c>
      <c r="Q134" s="216" t="str">
        <f t="shared" si="78"/>
        <v/>
      </c>
      <c r="R134" s="202"/>
      <c r="S134" s="155">
        <f t="shared" si="79"/>
        <v>7200</v>
      </c>
      <c r="T134" s="208"/>
      <c r="U134" s="218" t="str">
        <f t="shared" si="80"/>
        <v/>
      </c>
      <c r="AE134" s="388">
        <f t="shared" si="102"/>
        <v>450</v>
      </c>
    </row>
    <row r="135" spans="1:31" s="150" customFormat="1" outlineLevel="2" x14ac:dyDescent="0.2">
      <c r="A135" s="199"/>
      <c r="B135" s="199" t="s">
        <v>610</v>
      </c>
      <c r="C135" s="150" t="s">
        <v>611</v>
      </c>
      <c r="D135" s="211">
        <v>1</v>
      </c>
      <c r="E135" s="152" t="s">
        <v>462</v>
      </c>
      <c r="F135" s="212">
        <v>16</v>
      </c>
      <c r="G135" s="155">
        <f t="shared" si="188"/>
        <v>16</v>
      </c>
      <c r="H135" s="213" t="str">
        <f t="shared" si="74"/>
        <v/>
      </c>
      <c r="I135" s="155">
        <f t="shared" si="101"/>
        <v>1200</v>
      </c>
      <c r="J135" s="213" t="str">
        <f t="shared" si="75"/>
        <v/>
      </c>
      <c r="K135" s="214">
        <v>10000</v>
      </c>
      <c r="L135" s="155">
        <f t="shared" si="189"/>
        <v>10000</v>
      </c>
      <c r="M135" s="216" t="str">
        <f t="shared" si="77"/>
        <v/>
      </c>
      <c r="N135" s="155"/>
      <c r="O135" s="214"/>
      <c r="P135" s="215" t="s">
        <v>32</v>
      </c>
      <c r="Q135" s="216" t="str">
        <f t="shared" si="78"/>
        <v/>
      </c>
      <c r="R135" s="202"/>
      <c r="S135" s="155">
        <f t="shared" si="79"/>
        <v>11200</v>
      </c>
      <c r="T135" s="208"/>
      <c r="U135" s="218" t="str">
        <f t="shared" si="80"/>
        <v/>
      </c>
      <c r="AE135" s="388">
        <f t="shared" ref="AE135:AE190" si="190">S135/D135</f>
        <v>11200</v>
      </c>
    </row>
    <row r="136" spans="1:31" x14ac:dyDescent="0.2">
      <c r="B136" s="55" t="s">
        <v>613</v>
      </c>
      <c r="C136" s="152" t="s">
        <v>614</v>
      </c>
      <c r="D136" s="10">
        <f>'Div 10'!J39</f>
        <v>2705</v>
      </c>
      <c r="E136" s="56" t="s">
        <v>71</v>
      </c>
      <c r="G136" s="45" t="s">
        <v>121</v>
      </c>
      <c r="H136" s="58" t="str">
        <f t="shared" si="74"/>
        <v/>
      </c>
      <c r="I136" s="45" t="s">
        <v>121</v>
      </c>
      <c r="J136" s="58" t="str">
        <f t="shared" si="75"/>
        <v/>
      </c>
      <c r="K136" s="16"/>
      <c r="L136" s="45" t="s">
        <v>121</v>
      </c>
      <c r="M136" s="60" t="str">
        <f t="shared" si="77"/>
        <v/>
      </c>
      <c r="O136" s="16">
        <v>12</v>
      </c>
      <c r="P136" s="5">
        <f t="shared" si="99"/>
        <v>32460</v>
      </c>
      <c r="Q136" s="60" t="str">
        <f t="shared" si="78"/>
        <v/>
      </c>
      <c r="S136" s="5">
        <f t="shared" si="79"/>
        <v>32460</v>
      </c>
      <c r="U136" s="64" t="str">
        <f t="shared" si="80"/>
        <v/>
      </c>
      <c r="V136" s="5">
        <f t="shared" si="81"/>
        <v>0</v>
      </c>
      <c r="W136" s="5">
        <f t="shared" si="82"/>
        <v>32460</v>
      </c>
      <c r="X136" s="1"/>
      <c r="Y136" s="10">
        <f t="shared" si="83"/>
        <v>0</v>
      </c>
      <c r="Z136" s="1"/>
      <c r="AB136" s="5">
        <f t="shared" si="84"/>
        <v>0</v>
      </c>
      <c r="AD136" s="5">
        <f t="shared" si="85"/>
        <v>0</v>
      </c>
      <c r="AE136" s="388">
        <f t="shared" si="190"/>
        <v>12</v>
      </c>
    </row>
    <row r="137" spans="1:31" s="103" customFormat="1" outlineLevel="1" x14ac:dyDescent="0.2">
      <c r="A137" s="397" t="s">
        <v>767</v>
      </c>
      <c r="B137" s="397"/>
      <c r="C137" s="398" t="s">
        <v>768</v>
      </c>
      <c r="D137" s="96"/>
      <c r="E137" s="95"/>
      <c r="F137" s="97"/>
      <c r="G137" s="100"/>
      <c r="H137" s="58"/>
      <c r="I137" s="100"/>
      <c r="J137" s="58"/>
      <c r="K137" s="99"/>
      <c r="L137" s="100"/>
      <c r="M137" s="60"/>
      <c r="N137" s="100"/>
      <c r="O137" s="99"/>
      <c r="P137" s="100"/>
      <c r="Q137" s="60"/>
      <c r="R137" s="101"/>
      <c r="S137" s="100">
        <f>SUBTOTAL(9,S127:S136)</f>
        <v>151580</v>
      </c>
      <c r="T137" s="102"/>
      <c r="U137" s="64"/>
      <c r="AE137" s="388"/>
    </row>
    <row r="138" spans="1:31" s="150" customFormat="1" outlineLevel="2" x14ac:dyDescent="0.2">
      <c r="A138" s="399"/>
      <c r="B138" s="399" t="s">
        <v>629</v>
      </c>
      <c r="C138" s="400" t="s">
        <v>630</v>
      </c>
      <c r="D138" s="211"/>
      <c r="E138" s="152"/>
      <c r="F138" s="212"/>
      <c r="G138" s="215" t="s">
        <v>32</v>
      </c>
      <c r="H138" s="213" t="str">
        <f t="shared" si="74"/>
        <v/>
      </c>
      <c r="I138" s="215" t="s">
        <v>32</v>
      </c>
      <c r="J138" s="213" t="str">
        <f t="shared" si="75"/>
        <v/>
      </c>
      <c r="K138" s="214"/>
      <c r="L138" s="215" t="s">
        <v>32</v>
      </c>
      <c r="M138" s="216" t="str">
        <f t="shared" si="77"/>
        <v/>
      </c>
      <c r="N138" s="155"/>
      <c r="O138" s="214"/>
      <c r="P138" s="215" t="s">
        <v>32</v>
      </c>
      <c r="Q138" s="216" t="str">
        <f t="shared" si="78"/>
        <v/>
      </c>
      <c r="R138" s="202"/>
      <c r="S138" s="215" t="s">
        <v>32</v>
      </c>
      <c r="T138" s="208"/>
      <c r="U138" s="218" t="str">
        <f t="shared" si="80"/>
        <v/>
      </c>
      <c r="AE138" s="388"/>
    </row>
    <row r="139" spans="1:31" s="150" customFormat="1" outlineLevel="2" x14ac:dyDescent="0.2">
      <c r="A139" s="399"/>
      <c r="B139" s="399"/>
      <c r="C139" s="401" t="s">
        <v>631</v>
      </c>
      <c r="D139" s="211">
        <v>78</v>
      </c>
      <c r="E139" s="152" t="s">
        <v>462</v>
      </c>
      <c r="F139" s="212"/>
      <c r="G139" s="155" t="s">
        <v>121</v>
      </c>
      <c r="H139" s="213" t="str">
        <f t="shared" si="74"/>
        <v/>
      </c>
      <c r="I139" s="155" t="s">
        <v>121</v>
      </c>
      <c r="J139" s="213" t="str">
        <f t="shared" si="75"/>
        <v/>
      </c>
      <c r="K139" s="214"/>
      <c r="L139" s="155" t="s">
        <v>121</v>
      </c>
      <c r="M139" s="216" t="str">
        <f t="shared" si="77"/>
        <v/>
      </c>
      <c r="N139" s="155"/>
      <c r="O139" s="214">
        <v>675</v>
      </c>
      <c r="P139" s="155">
        <f t="shared" ref="P139:P142" si="191">ROUND(D139*O139,0)</f>
        <v>52650</v>
      </c>
      <c r="Q139" s="216" t="str">
        <f t="shared" si="78"/>
        <v/>
      </c>
      <c r="R139" s="202"/>
      <c r="S139" s="155">
        <f t="shared" ref="S139:S142" si="192">ROUND(SUM(I139+L139+N139+P139,0),2)</f>
        <v>52650</v>
      </c>
      <c r="T139" s="208"/>
      <c r="U139" s="218" t="str">
        <f t="shared" si="80"/>
        <v/>
      </c>
      <c r="AE139" s="388">
        <f t="shared" si="190"/>
        <v>675</v>
      </c>
    </row>
    <row r="140" spans="1:31" s="150" customFormat="1" outlineLevel="2" x14ac:dyDescent="0.2">
      <c r="A140" s="399"/>
      <c r="B140" s="399"/>
      <c r="C140" s="401" t="s">
        <v>632</v>
      </c>
      <c r="D140" s="211">
        <v>78</v>
      </c>
      <c r="E140" s="152" t="s">
        <v>462</v>
      </c>
      <c r="F140" s="212"/>
      <c r="G140" s="155" t="s">
        <v>121</v>
      </c>
      <c r="H140" s="213" t="str">
        <f t="shared" si="74"/>
        <v/>
      </c>
      <c r="I140" s="155" t="s">
        <v>121</v>
      </c>
      <c r="J140" s="213" t="str">
        <f t="shared" si="75"/>
        <v/>
      </c>
      <c r="K140" s="214"/>
      <c r="L140" s="155" t="s">
        <v>121</v>
      </c>
      <c r="M140" s="216" t="str">
        <f t="shared" si="77"/>
        <v/>
      </c>
      <c r="N140" s="155"/>
      <c r="O140" s="214">
        <v>275</v>
      </c>
      <c r="P140" s="155">
        <f t="shared" si="191"/>
        <v>21450</v>
      </c>
      <c r="Q140" s="216" t="str">
        <f t="shared" si="78"/>
        <v/>
      </c>
      <c r="R140" s="202"/>
      <c r="S140" s="155">
        <f t="shared" si="192"/>
        <v>21450</v>
      </c>
      <c r="T140" s="208"/>
      <c r="U140" s="218" t="str">
        <f t="shared" si="80"/>
        <v/>
      </c>
      <c r="AE140" s="388">
        <f t="shared" si="190"/>
        <v>275</v>
      </c>
    </row>
    <row r="141" spans="1:31" s="150" customFormat="1" outlineLevel="2" x14ac:dyDescent="0.2">
      <c r="A141" s="399"/>
      <c r="B141" s="399"/>
      <c r="C141" s="401" t="s">
        <v>633</v>
      </c>
      <c r="D141" s="211">
        <v>78</v>
      </c>
      <c r="E141" s="152" t="s">
        <v>462</v>
      </c>
      <c r="F141" s="212"/>
      <c r="G141" s="155" t="s">
        <v>121</v>
      </c>
      <c r="H141" s="213" t="str">
        <f t="shared" si="74"/>
        <v/>
      </c>
      <c r="I141" s="155" t="s">
        <v>121</v>
      </c>
      <c r="J141" s="213" t="str">
        <f t="shared" si="75"/>
        <v/>
      </c>
      <c r="K141" s="214"/>
      <c r="L141" s="155" t="s">
        <v>121</v>
      </c>
      <c r="M141" s="216" t="str">
        <f t="shared" si="77"/>
        <v/>
      </c>
      <c r="N141" s="155"/>
      <c r="O141" s="214">
        <v>775</v>
      </c>
      <c r="P141" s="155">
        <f t="shared" si="191"/>
        <v>60450</v>
      </c>
      <c r="Q141" s="216" t="str">
        <f t="shared" si="78"/>
        <v/>
      </c>
      <c r="R141" s="202"/>
      <c r="S141" s="155">
        <f t="shared" si="192"/>
        <v>60450</v>
      </c>
      <c r="T141" s="208"/>
      <c r="U141" s="218" t="str">
        <f t="shared" si="80"/>
        <v/>
      </c>
      <c r="AE141" s="388">
        <f t="shared" si="190"/>
        <v>775</v>
      </c>
    </row>
    <row r="142" spans="1:31" s="150" customFormat="1" outlineLevel="2" x14ac:dyDescent="0.2">
      <c r="A142" s="399"/>
      <c r="B142" s="399"/>
      <c r="C142" s="401" t="s">
        <v>634</v>
      </c>
      <c r="D142" s="211">
        <v>78</v>
      </c>
      <c r="E142" s="152" t="s">
        <v>462</v>
      </c>
      <c r="F142" s="212"/>
      <c r="G142" s="155" t="s">
        <v>121</v>
      </c>
      <c r="H142" s="213" t="str">
        <f t="shared" si="74"/>
        <v/>
      </c>
      <c r="I142" s="155" t="s">
        <v>121</v>
      </c>
      <c r="J142" s="213" t="str">
        <f t="shared" si="75"/>
        <v/>
      </c>
      <c r="K142" s="214"/>
      <c r="L142" s="155" t="s">
        <v>121</v>
      </c>
      <c r="M142" s="216" t="str">
        <f t="shared" si="77"/>
        <v/>
      </c>
      <c r="N142" s="155"/>
      <c r="O142" s="214">
        <v>525</v>
      </c>
      <c r="P142" s="155">
        <f t="shared" si="191"/>
        <v>40950</v>
      </c>
      <c r="Q142" s="216" t="str">
        <f t="shared" si="78"/>
        <v/>
      </c>
      <c r="R142" s="202"/>
      <c r="S142" s="155">
        <f t="shared" si="192"/>
        <v>40950</v>
      </c>
      <c r="T142" s="208"/>
      <c r="U142" s="218" t="str">
        <f t="shared" si="80"/>
        <v/>
      </c>
      <c r="AE142" s="388">
        <f t="shared" si="190"/>
        <v>525</v>
      </c>
    </row>
    <row r="143" spans="1:31" s="150" customFormat="1" outlineLevel="2" x14ac:dyDescent="0.2">
      <c r="A143" s="399"/>
      <c r="B143" s="399"/>
      <c r="C143" s="401" t="s">
        <v>635</v>
      </c>
      <c r="D143" s="228" t="s">
        <v>32</v>
      </c>
      <c r="E143" s="152" t="s">
        <v>462</v>
      </c>
      <c r="F143" s="212"/>
      <c r="G143" s="215" t="s">
        <v>32</v>
      </c>
      <c r="H143" s="213" t="str">
        <f t="shared" si="74"/>
        <v/>
      </c>
      <c r="I143" s="215" t="s">
        <v>32</v>
      </c>
      <c r="J143" s="213" t="str">
        <f t="shared" si="75"/>
        <v/>
      </c>
      <c r="K143" s="214"/>
      <c r="L143" s="215" t="s">
        <v>32</v>
      </c>
      <c r="M143" s="216" t="str">
        <f t="shared" si="77"/>
        <v/>
      </c>
      <c r="N143" s="155"/>
      <c r="O143" s="214"/>
      <c r="P143" s="215" t="s">
        <v>32</v>
      </c>
      <c r="Q143" s="216" t="str">
        <f t="shared" si="78"/>
        <v/>
      </c>
      <c r="R143" s="202"/>
      <c r="S143" s="215" t="s">
        <v>32</v>
      </c>
      <c r="T143" s="208" t="s">
        <v>39</v>
      </c>
      <c r="U143" s="218" t="str">
        <f t="shared" si="80"/>
        <v/>
      </c>
      <c r="AE143" s="388"/>
    </row>
    <row r="144" spans="1:31" s="150" customFormat="1" outlineLevel="2" x14ac:dyDescent="0.2">
      <c r="A144" s="199"/>
      <c r="B144" s="199" t="s">
        <v>636</v>
      </c>
      <c r="C144" s="152" t="s">
        <v>637</v>
      </c>
      <c r="D144" s="211">
        <v>1</v>
      </c>
      <c r="E144" s="152" t="s">
        <v>462</v>
      </c>
      <c r="F144" s="212"/>
      <c r="G144" s="155" t="s">
        <v>121</v>
      </c>
      <c r="H144" s="213" t="str">
        <f t="shared" si="74"/>
        <v/>
      </c>
      <c r="I144" s="155" t="s">
        <v>121</v>
      </c>
      <c r="J144" s="213" t="str">
        <f t="shared" si="75"/>
        <v/>
      </c>
      <c r="K144" s="214"/>
      <c r="L144" s="155" t="s">
        <v>121</v>
      </c>
      <c r="M144" s="216" t="str">
        <f t="shared" si="77"/>
        <v/>
      </c>
      <c r="N144" s="155"/>
      <c r="O144" s="214">
        <v>3500</v>
      </c>
      <c r="P144" s="155">
        <f t="shared" ref="P144" si="193">ROUND(D144*O144,0)</f>
        <v>3500</v>
      </c>
      <c r="Q144" s="216" t="str">
        <f t="shared" si="78"/>
        <v/>
      </c>
      <c r="R144" s="202"/>
      <c r="S144" s="155">
        <f t="shared" ref="S144" si="194">ROUND(SUM(I144+L144+N144+P144,0),2)</f>
        <v>3500</v>
      </c>
      <c r="T144" s="208"/>
      <c r="U144" s="218" t="str">
        <f t="shared" si="80"/>
        <v/>
      </c>
      <c r="AE144" s="388">
        <f t="shared" si="190"/>
        <v>3500</v>
      </c>
    </row>
    <row r="145" spans="1:31" x14ac:dyDescent="0.2">
      <c r="B145" s="55" t="s">
        <v>324</v>
      </c>
      <c r="C145" s="67" t="s">
        <v>325</v>
      </c>
      <c r="D145" s="10">
        <v>1</v>
      </c>
      <c r="E145" s="56" t="s">
        <v>67</v>
      </c>
      <c r="G145" s="45" t="s">
        <v>121</v>
      </c>
      <c r="H145" s="58" t="str">
        <f t="shared" si="74"/>
        <v/>
      </c>
      <c r="I145" s="45" t="s">
        <v>121</v>
      </c>
      <c r="J145" s="58" t="str">
        <f t="shared" si="75"/>
        <v/>
      </c>
      <c r="K145" s="16"/>
      <c r="L145" s="45" t="s">
        <v>121</v>
      </c>
      <c r="M145" s="60" t="str">
        <f t="shared" si="77"/>
        <v/>
      </c>
      <c r="P145" s="5">
        <v>20000</v>
      </c>
      <c r="Q145" s="60" t="str">
        <f t="shared" si="78"/>
        <v/>
      </c>
      <c r="S145" s="5">
        <f t="shared" si="79"/>
        <v>20000</v>
      </c>
      <c r="U145" s="64" t="str">
        <f t="shared" si="80"/>
        <v/>
      </c>
      <c r="V145" s="5">
        <f t="shared" si="81"/>
        <v>0</v>
      </c>
      <c r="W145" s="5">
        <f t="shared" si="82"/>
        <v>20000</v>
      </c>
      <c r="X145" s="1"/>
      <c r="Y145" s="10">
        <f t="shared" si="83"/>
        <v>0</v>
      </c>
      <c r="Z145" s="1"/>
      <c r="AB145" s="5">
        <f t="shared" si="84"/>
        <v>0</v>
      </c>
      <c r="AD145" s="5">
        <f t="shared" si="85"/>
        <v>0</v>
      </c>
      <c r="AE145" s="388">
        <f t="shared" si="190"/>
        <v>20000</v>
      </c>
    </row>
    <row r="146" spans="1:31" s="103" customFormat="1" outlineLevel="1" x14ac:dyDescent="0.2">
      <c r="A146" s="94" t="s">
        <v>769</v>
      </c>
      <c r="B146" s="94"/>
      <c r="C146" s="235" t="s">
        <v>770</v>
      </c>
      <c r="D146" s="96"/>
      <c r="E146" s="95"/>
      <c r="F146" s="97"/>
      <c r="G146" s="100"/>
      <c r="H146" s="58"/>
      <c r="I146" s="100"/>
      <c r="J146" s="58"/>
      <c r="K146" s="99"/>
      <c r="L146" s="100"/>
      <c r="M146" s="60"/>
      <c r="N146" s="100"/>
      <c r="O146" s="99"/>
      <c r="P146" s="100"/>
      <c r="Q146" s="60"/>
      <c r="R146" s="101"/>
      <c r="S146" s="100">
        <f>SUBTOTAL(9,S138:S145)</f>
        <v>199000</v>
      </c>
      <c r="T146" s="102"/>
      <c r="U146" s="64"/>
      <c r="AE146" s="388"/>
    </row>
    <row r="147" spans="1:31" s="150" customFormat="1" outlineLevel="2" x14ac:dyDescent="0.2">
      <c r="A147" s="199"/>
      <c r="B147" s="199" t="s">
        <v>638</v>
      </c>
      <c r="C147" s="150" t="s">
        <v>639</v>
      </c>
      <c r="D147" s="211"/>
      <c r="E147" s="152"/>
      <c r="F147" s="212"/>
      <c r="G147" s="215" t="s">
        <v>32</v>
      </c>
      <c r="H147" s="213" t="str">
        <f t="shared" ref="H147" si="195">IF(F147&gt;0,IF(ROUND(D147*F147,0)&lt;&gt;G147,"E",""),"")</f>
        <v/>
      </c>
      <c r="I147" s="215" t="s">
        <v>32</v>
      </c>
      <c r="J147" s="213" t="str">
        <f t="shared" ref="J147" si="196">IF(ROUND(G147*I$2,0)&lt;&gt;I147,"E","")</f>
        <v/>
      </c>
      <c r="K147" s="214"/>
      <c r="L147" s="215" t="s">
        <v>32</v>
      </c>
      <c r="M147" s="216" t="str">
        <f t="shared" ref="M147" si="197">IF(K147&gt;0,IF(ROUND(D147*K147,0)&lt;&gt;L147,"E",""),"")</f>
        <v/>
      </c>
      <c r="N147" s="155"/>
      <c r="O147" s="214"/>
      <c r="P147" s="215" t="s">
        <v>32</v>
      </c>
      <c r="Q147" s="216" t="str">
        <f t="shared" ref="Q147" si="198">IF(O147&gt;0,IF(ROUND(D147*O147,0)&lt;&gt;P147,"E",""),"")</f>
        <v/>
      </c>
      <c r="R147" s="202"/>
      <c r="S147" s="215" t="s">
        <v>32</v>
      </c>
      <c r="T147" s="208"/>
      <c r="U147" s="218" t="str">
        <f t="shared" ref="U147" si="199">IF(ROUND(I147+L147+N147+P147,2)&lt;&gt;S147,"E","")</f>
        <v/>
      </c>
      <c r="AE147" s="388"/>
    </row>
    <row r="148" spans="1:31" s="150" customFormat="1" outlineLevel="2" x14ac:dyDescent="0.2">
      <c r="A148" s="199"/>
      <c r="B148" s="199"/>
      <c r="C148" s="151" t="s">
        <v>641</v>
      </c>
      <c r="D148" s="211">
        <v>257</v>
      </c>
      <c r="E148" s="152" t="s">
        <v>462</v>
      </c>
      <c r="F148" s="212"/>
      <c r="G148" s="155" t="s">
        <v>121</v>
      </c>
      <c r="H148" s="213" t="str">
        <f t="shared" si="74"/>
        <v/>
      </c>
      <c r="I148" s="155" t="s">
        <v>121</v>
      </c>
      <c r="J148" s="213" t="str">
        <f t="shared" si="75"/>
        <v/>
      </c>
      <c r="K148" s="214"/>
      <c r="L148" s="155" t="s">
        <v>121</v>
      </c>
      <c r="M148" s="216" t="str">
        <f t="shared" si="77"/>
        <v/>
      </c>
      <c r="N148" s="155"/>
      <c r="O148" s="214">
        <v>100</v>
      </c>
      <c r="P148" s="155">
        <f t="shared" ref="P148:P149" si="200">ROUND(D148*O148,0)</f>
        <v>25700</v>
      </c>
      <c r="Q148" s="216" t="str">
        <f t="shared" si="78"/>
        <v/>
      </c>
      <c r="R148" s="202"/>
      <c r="S148" s="155">
        <f t="shared" ref="S148:S149" si="201">ROUND(SUM(I148+L148+N148+P148,0),2)</f>
        <v>25700</v>
      </c>
      <c r="T148" s="208"/>
      <c r="U148" s="218" t="str">
        <f t="shared" si="80"/>
        <v/>
      </c>
      <c r="AE148" s="388">
        <f t="shared" si="190"/>
        <v>100</v>
      </c>
    </row>
    <row r="149" spans="1:31" s="150" customFormat="1" outlineLevel="2" x14ac:dyDescent="0.2">
      <c r="A149" s="199"/>
      <c r="B149" s="199"/>
      <c r="C149" s="151" t="s">
        <v>642</v>
      </c>
      <c r="D149" s="211">
        <v>21</v>
      </c>
      <c r="E149" s="152" t="s">
        <v>462</v>
      </c>
      <c r="F149" s="212"/>
      <c r="G149" s="155" t="s">
        <v>121</v>
      </c>
      <c r="H149" s="213" t="str">
        <f t="shared" si="74"/>
        <v/>
      </c>
      <c r="I149" s="155" t="s">
        <v>121</v>
      </c>
      <c r="J149" s="213" t="str">
        <f t="shared" si="75"/>
        <v/>
      </c>
      <c r="K149" s="214"/>
      <c r="L149" s="155" t="s">
        <v>121</v>
      </c>
      <c r="M149" s="216" t="str">
        <f t="shared" si="77"/>
        <v/>
      </c>
      <c r="N149" s="155"/>
      <c r="O149" s="214">
        <v>200</v>
      </c>
      <c r="P149" s="155">
        <f t="shared" si="200"/>
        <v>4200</v>
      </c>
      <c r="Q149" s="216" t="str">
        <f t="shared" si="78"/>
        <v/>
      </c>
      <c r="R149" s="202"/>
      <c r="S149" s="155">
        <f t="shared" si="201"/>
        <v>4200</v>
      </c>
      <c r="T149" s="208"/>
      <c r="U149" s="218" t="str">
        <f t="shared" si="80"/>
        <v/>
      </c>
      <c r="AE149" s="388">
        <f t="shared" si="190"/>
        <v>200</v>
      </c>
    </row>
    <row r="150" spans="1:31" x14ac:dyDescent="0.2">
      <c r="B150" s="55" t="s">
        <v>675</v>
      </c>
      <c r="C150" s="67" t="s">
        <v>676</v>
      </c>
      <c r="D150" s="10">
        <f>'Div 12'!J51</f>
        <v>2669</v>
      </c>
      <c r="E150" s="56" t="s">
        <v>71</v>
      </c>
      <c r="G150" s="45" t="s">
        <v>121</v>
      </c>
      <c r="H150" s="58" t="str">
        <f t="shared" si="74"/>
        <v/>
      </c>
      <c r="I150" s="45" t="s">
        <v>121</v>
      </c>
      <c r="J150" s="58" t="str">
        <f t="shared" si="75"/>
        <v/>
      </c>
      <c r="K150" s="16"/>
      <c r="L150" s="45" t="s">
        <v>121</v>
      </c>
      <c r="M150" s="60" t="str">
        <f t="shared" si="77"/>
        <v/>
      </c>
      <c r="O150" s="16">
        <v>115</v>
      </c>
      <c r="P150" s="5">
        <f t="shared" si="99"/>
        <v>306935</v>
      </c>
      <c r="Q150" s="60" t="str">
        <f t="shared" si="78"/>
        <v/>
      </c>
      <c r="S150" s="5">
        <f t="shared" si="79"/>
        <v>306935</v>
      </c>
      <c r="U150" s="64" t="str">
        <f t="shared" si="80"/>
        <v/>
      </c>
      <c r="V150" s="5">
        <f t="shared" si="81"/>
        <v>0</v>
      </c>
      <c r="W150" s="5">
        <f t="shared" si="82"/>
        <v>306935</v>
      </c>
      <c r="X150" s="1"/>
      <c r="Y150" s="10">
        <f t="shared" si="83"/>
        <v>0</v>
      </c>
      <c r="Z150" s="1"/>
      <c r="AB150" s="5">
        <f t="shared" si="84"/>
        <v>0</v>
      </c>
      <c r="AD150" s="5">
        <f t="shared" si="85"/>
        <v>0</v>
      </c>
      <c r="AE150" s="388">
        <f t="shared" si="190"/>
        <v>115</v>
      </c>
    </row>
    <row r="151" spans="1:31" x14ac:dyDescent="0.2">
      <c r="B151" s="55" t="s">
        <v>677</v>
      </c>
      <c r="C151" s="67" t="s">
        <v>678</v>
      </c>
      <c r="D151" s="10">
        <f>'Div 12'!J68</f>
        <v>2610</v>
      </c>
      <c r="E151" s="56" t="s">
        <v>72</v>
      </c>
      <c r="G151" s="45" t="s">
        <v>121</v>
      </c>
      <c r="H151" s="58" t="str">
        <f t="shared" si="74"/>
        <v/>
      </c>
      <c r="I151" s="45" t="s">
        <v>121</v>
      </c>
      <c r="J151" s="58" t="str">
        <f t="shared" si="75"/>
        <v/>
      </c>
      <c r="K151" s="16"/>
      <c r="L151" s="45" t="s">
        <v>121</v>
      </c>
      <c r="M151" s="60" t="str">
        <f t="shared" si="77"/>
        <v/>
      </c>
      <c r="O151" s="16">
        <v>25</v>
      </c>
      <c r="P151" s="5">
        <f t="shared" si="99"/>
        <v>65250</v>
      </c>
      <c r="Q151" s="60" t="str">
        <f t="shared" si="78"/>
        <v/>
      </c>
      <c r="S151" s="5">
        <f t="shared" si="79"/>
        <v>65250</v>
      </c>
      <c r="U151" s="64" t="str">
        <f t="shared" si="80"/>
        <v/>
      </c>
      <c r="V151" s="5">
        <f t="shared" si="81"/>
        <v>0</v>
      </c>
      <c r="W151" s="5">
        <f t="shared" si="82"/>
        <v>65250</v>
      </c>
      <c r="X151" s="1"/>
      <c r="Y151" s="10">
        <f t="shared" si="83"/>
        <v>0</v>
      </c>
      <c r="Z151" s="1"/>
      <c r="AB151" s="5">
        <f t="shared" si="84"/>
        <v>0</v>
      </c>
      <c r="AD151" s="5">
        <f t="shared" si="85"/>
        <v>0</v>
      </c>
      <c r="AE151" s="388">
        <f t="shared" si="190"/>
        <v>25</v>
      </c>
    </row>
    <row r="152" spans="1:31" x14ac:dyDescent="0.2">
      <c r="C152" s="152" t="s">
        <v>682</v>
      </c>
      <c r="D152" s="10">
        <v>1345</v>
      </c>
      <c r="E152" s="56" t="s">
        <v>71</v>
      </c>
      <c r="G152" s="45" t="s">
        <v>121</v>
      </c>
      <c r="H152" s="58" t="str">
        <f t="shared" si="74"/>
        <v/>
      </c>
      <c r="I152" s="45" t="s">
        <v>121</v>
      </c>
      <c r="J152" s="58" t="str">
        <f t="shared" si="75"/>
        <v/>
      </c>
      <c r="K152" s="16"/>
      <c r="L152" s="45" t="s">
        <v>121</v>
      </c>
      <c r="M152" s="60" t="str">
        <f t="shared" si="77"/>
        <v/>
      </c>
      <c r="O152" s="16">
        <v>15</v>
      </c>
      <c r="P152" s="5">
        <f t="shared" si="99"/>
        <v>20175</v>
      </c>
      <c r="Q152" s="60" t="str">
        <f t="shared" si="78"/>
        <v/>
      </c>
      <c r="S152" s="5">
        <f t="shared" si="79"/>
        <v>20175</v>
      </c>
      <c r="U152" s="64" t="str">
        <f t="shared" si="80"/>
        <v/>
      </c>
      <c r="V152" s="5">
        <f t="shared" si="81"/>
        <v>0</v>
      </c>
      <c r="W152" s="5">
        <f t="shared" si="82"/>
        <v>20175</v>
      </c>
      <c r="X152" s="1"/>
      <c r="Y152" s="10">
        <f t="shared" si="83"/>
        <v>0</v>
      </c>
      <c r="Z152" s="1"/>
      <c r="AB152" s="5">
        <f t="shared" si="84"/>
        <v>0</v>
      </c>
      <c r="AD152" s="5">
        <f t="shared" si="85"/>
        <v>0</v>
      </c>
      <c r="AE152" s="388">
        <f t="shared" si="190"/>
        <v>15</v>
      </c>
    </row>
    <row r="153" spans="1:31" x14ac:dyDescent="0.2">
      <c r="B153" s="55" t="s">
        <v>683</v>
      </c>
      <c r="C153" s="67" t="s">
        <v>684</v>
      </c>
      <c r="G153" s="57" t="s">
        <v>32</v>
      </c>
      <c r="H153" s="58" t="str">
        <f t="shared" si="74"/>
        <v/>
      </c>
      <c r="I153" s="57" t="s">
        <v>32</v>
      </c>
      <c r="J153" s="58" t="str">
        <f t="shared" si="75"/>
        <v/>
      </c>
      <c r="K153" s="16"/>
      <c r="L153" s="57" t="s">
        <v>32</v>
      </c>
      <c r="M153" s="60" t="str">
        <f t="shared" si="77"/>
        <v/>
      </c>
      <c r="P153" s="57" t="s">
        <v>32</v>
      </c>
      <c r="Q153" s="60" t="str">
        <f t="shared" si="78"/>
        <v/>
      </c>
      <c r="S153" s="57" t="s">
        <v>32</v>
      </c>
      <c r="U153" s="64" t="str">
        <f t="shared" si="80"/>
        <v/>
      </c>
      <c r="V153" s="5">
        <f t="shared" si="81"/>
        <v>0</v>
      </c>
      <c r="W153" s="5">
        <f t="shared" si="82"/>
        <v>0</v>
      </c>
      <c r="X153" s="1"/>
      <c r="Y153" s="10">
        <f t="shared" si="83"/>
        <v>0</v>
      </c>
      <c r="Z153" s="1"/>
      <c r="AB153" s="5">
        <f t="shared" si="84"/>
        <v>0</v>
      </c>
      <c r="AD153" s="5">
        <f t="shared" si="85"/>
        <v>0</v>
      </c>
      <c r="AE153" s="388"/>
    </row>
    <row r="154" spans="1:31" x14ac:dyDescent="0.2">
      <c r="C154" s="121" t="s">
        <v>750</v>
      </c>
      <c r="G154" s="45" t="s">
        <v>121</v>
      </c>
      <c r="H154" s="58" t="str">
        <f t="shared" si="74"/>
        <v/>
      </c>
      <c r="I154" s="45" t="s">
        <v>121</v>
      </c>
      <c r="J154" s="58" t="str">
        <f t="shared" si="75"/>
        <v/>
      </c>
      <c r="K154" s="16"/>
      <c r="L154" s="45" t="s">
        <v>121</v>
      </c>
      <c r="M154" s="60" t="str">
        <f t="shared" si="77"/>
        <v/>
      </c>
      <c r="P154" s="5">
        <v>2500</v>
      </c>
      <c r="Q154" s="60" t="str">
        <f t="shared" si="78"/>
        <v/>
      </c>
      <c r="S154" s="5">
        <f t="shared" si="79"/>
        <v>2500</v>
      </c>
      <c r="T154" s="87"/>
      <c r="U154" s="64" t="str">
        <f t="shared" si="80"/>
        <v/>
      </c>
      <c r="V154" s="5">
        <f t="shared" si="81"/>
        <v>0</v>
      </c>
      <c r="W154" s="5">
        <f t="shared" si="82"/>
        <v>2500</v>
      </c>
      <c r="X154" s="1"/>
      <c r="Y154" s="10">
        <f t="shared" si="83"/>
        <v>0</v>
      </c>
      <c r="Z154" s="1"/>
      <c r="AB154" s="5">
        <f t="shared" si="84"/>
        <v>0</v>
      </c>
      <c r="AD154" s="5">
        <f t="shared" si="85"/>
        <v>0</v>
      </c>
      <c r="AE154" s="388"/>
    </row>
    <row r="155" spans="1:31" s="150" customFormat="1" outlineLevel="2" x14ac:dyDescent="0.2">
      <c r="A155" s="199"/>
      <c r="B155" s="199"/>
      <c r="C155" s="151" t="s">
        <v>749</v>
      </c>
      <c r="D155" s="211">
        <v>5</v>
      </c>
      <c r="E155" s="152" t="s">
        <v>462</v>
      </c>
      <c r="F155" s="212">
        <v>2</v>
      </c>
      <c r="G155" s="155">
        <f t="shared" ref="G155" si="202">ROUND(D155*F155,0)</f>
        <v>10</v>
      </c>
      <c r="H155" s="213" t="str">
        <f t="shared" si="74"/>
        <v/>
      </c>
      <c r="I155" s="155">
        <f t="shared" ref="I155" si="203">ROUND($I$2*G155,0)</f>
        <v>750</v>
      </c>
      <c r="J155" s="213" t="str">
        <f t="shared" si="75"/>
        <v/>
      </c>
      <c r="K155" s="214">
        <v>1000</v>
      </c>
      <c r="L155" s="155">
        <f t="shared" ref="L155" si="204">ROUND(D155*K155,0)</f>
        <v>5000</v>
      </c>
      <c r="M155" s="216" t="str">
        <f t="shared" si="77"/>
        <v/>
      </c>
      <c r="N155" s="155"/>
      <c r="O155" s="214"/>
      <c r="P155" s="215" t="s">
        <v>32</v>
      </c>
      <c r="Q155" s="216" t="str">
        <f t="shared" si="78"/>
        <v/>
      </c>
      <c r="R155" s="202"/>
      <c r="S155" s="155">
        <f t="shared" ref="S155:S158" si="205">ROUND(SUM(I155+L155+N155+P155,0),2)</f>
        <v>5750</v>
      </c>
      <c r="T155" s="208"/>
      <c r="U155" s="218" t="str">
        <f t="shared" si="80"/>
        <v/>
      </c>
      <c r="AE155" s="388">
        <f t="shared" si="190"/>
        <v>1150</v>
      </c>
    </row>
    <row r="156" spans="1:31" s="150" customFormat="1" outlineLevel="2" x14ac:dyDescent="0.2">
      <c r="A156" s="199"/>
      <c r="B156" s="199" t="s">
        <v>687</v>
      </c>
      <c r="C156" s="152" t="s">
        <v>688</v>
      </c>
      <c r="D156" s="211"/>
      <c r="E156" s="152"/>
      <c r="F156" s="212"/>
      <c r="G156" s="215" t="s">
        <v>32</v>
      </c>
      <c r="H156" s="213" t="str">
        <f t="shared" si="74"/>
        <v/>
      </c>
      <c r="I156" s="215" t="s">
        <v>32</v>
      </c>
      <c r="J156" s="213" t="str">
        <f t="shared" si="75"/>
        <v/>
      </c>
      <c r="K156" s="214"/>
      <c r="L156" s="215" t="s">
        <v>32</v>
      </c>
      <c r="M156" s="216" t="str">
        <f t="shared" si="77"/>
        <v/>
      </c>
      <c r="N156" s="155"/>
      <c r="O156" s="214"/>
      <c r="P156" s="215" t="s">
        <v>32</v>
      </c>
      <c r="Q156" s="216" t="str">
        <f t="shared" si="78"/>
        <v/>
      </c>
      <c r="R156" s="202"/>
      <c r="S156" s="215" t="s">
        <v>32</v>
      </c>
      <c r="T156" s="208"/>
      <c r="U156" s="218" t="str">
        <f t="shared" si="80"/>
        <v/>
      </c>
      <c r="AE156" s="388"/>
    </row>
    <row r="157" spans="1:31" s="150" customFormat="1" outlineLevel="2" x14ac:dyDescent="0.2">
      <c r="A157" s="199"/>
      <c r="B157" s="199"/>
      <c r="C157" s="151" t="s">
        <v>445</v>
      </c>
      <c r="D157" s="211">
        <v>5</v>
      </c>
      <c r="E157" s="152" t="s">
        <v>462</v>
      </c>
      <c r="F157" s="212">
        <v>4</v>
      </c>
      <c r="G157" s="155">
        <f t="shared" ref="G157:G158" si="206">ROUND(D157*F157,0)</f>
        <v>20</v>
      </c>
      <c r="H157" s="213" t="str">
        <f t="shared" si="74"/>
        <v/>
      </c>
      <c r="I157" s="155">
        <f t="shared" ref="I157:I158" si="207">ROUND($I$2*G157,0)</f>
        <v>1500</v>
      </c>
      <c r="J157" s="213" t="str">
        <f t="shared" si="75"/>
        <v/>
      </c>
      <c r="K157" s="214">
        <v>300</v>
      </c>
      <c r="L157" s="155">
        <f t="shared" ref="L157:L158" si="208">ROUND(D157*K157,0)</f>
        <v>1500</v>
      </c>
      <c r="M157" s="216" t="str">
        <f t="shared" si="77"/>
        <v/>
      </c>
      <c r="N157" s="155"/>
      <c r="O157" s="214"/>
      <c r="P157" s="215" t="s">
        <v>32</v>
      </c>
      <c r="Q157" s="216" t="str">
        <f t="shared" si="78"/>
        <v/>
      </c>
      <c r="R157" s="202"/>
      <c r="S157" s="155">
        <f t="shared" si="205"/>
        <v>3000</v>
      </c>
      <c r="T157" s="208"/>
      <c r="U157" s="218" t="str">
        <f t="shared" si="80"/>
        <v/>
      </c>
      <c r="AE157" s="388">
        <f t="shared" si="190"/>
        <v>600</v>
      </c>
    </row>
    <row r="158" spans="1:31" s="150" customFormat="1" outlineLevel="2" x14ac:dyDescent="0.2">
      <c r="A158" s="199"/>
      <c r="B158" s="199"/>
      <c r="C158" s="151" t="s">
        <v>444</v>
      </c>
      <c r="D158" s="211">
        <v>1</v>
      </c>
      <c r="E158" s="152" t="s">
        <v>462</v>
      </c>
      <c r="F158" s="212">
        <v>64</v>
      </c>
      <c r="G158" s="155">
        <f t="shared" si="206"/>
        <v>64</v>
      </c>
      <c r="H158" s="213" t="str">
        <f t="shared" si="74"/>
        <v/>
      </c>
      <c r="I158" s="155">
        <f t="shared" si="207"/>
        <v>4800</v>
      </c>
      <c r="J158" s="213" t="str">
        <f t="shared" si="75"/>
        <v/>
      </c>
      <c r="K158" s="214">
        <v>16000</v>
      </c>
      <c r="L158" s="155">
        <f t="shared" si="208"/>
        <v>16000</v>
      </c>
      <c r="M158" s="216" t="str">
        <f t="shared" si="77"/>
        <v/>
      </c>
      <c r="N158" s="155"/>
      <c r="O158" s="214"/>
      <c r="P158" s="215" t="s">
        <v>32</v>
      </c>
      <c r="Q158" s="216" t="str">
        <f t="shared" si="78"/>
        <v/>
      </c>
      <c r="R158" s="202"/>
      <c r="S158" s="155">
        <f t="shared" si="205"/>
        <v>20800</v>
      </c>
      <c r="T158" s="208"/>
      <c r="U158" s="218" t="str">
        <f t="shared" si="80"/>
        <v/>
      </c>
      <c r="AE158" s="388">
        <f t="shared" si="190"/>
        <v>20800</v>
      </c>
    </row>
    <row r="159" spans="1:31" s="103" customFormat="1" outlineLevel="1" x14ac:dyDescent="0.2">
      <c r="A159" s="94" t="s">
        <v>772</v>
      </c>
      <c r="B159" s="94"/>
      <c r="C159" s="103" t="s">
        <v>773</v>
      </c>
      <c r="D159" s="96"/>
      <c r="E159" s="95"/>
      <c r="F159" s="97"/>
      <c r="G159" s="100"/>
      <c r="H159" s="58"/>
      <c r="I159" s="100"/>
      <c r="J159" s="58"/>
      <c r="K159" s="99"/>
      <c r="L159" s="100"/>
      <c r="M159" s="60"/>
      <c r="N159" s="100"/>
      <c r="O159" s="99"/>
      <c r="P159" s="98"/>
      <c r="Q159" s="60"/>
      <c r="R159" s="101"/>
      <c r="S159" s="100">
        <f>SUBTOTAL(9,S147:S158)</f>
        <v>454310</v>
      </c>
      <c r="T159" s="102"/>
      <c r="U159" s="64"/>
      <c r="AE159" s="388"/>
    </row>
    <row r="160" spans="1:31" s="67" customFormat="1" outlineLevel="2" x14ac:dyDescent="0.2">
      <c r="A160" s="55"/>
      <c r="B160" s="55" t="s">
        <v>327</v>
      </c>
      <c r="C160" s="150" t="s">
        <v>691</v>
      </c>
      <c r="D160" s="85">
        <v>9</v>
      </c>
      <c r="E160" s="56" t="s">
        <v>328</v>
      </c>
      <c r="F160" s="91"/>
      <c r="G160" s="45" t="s">
        <v>121</v>
      </c>
      <c r="H160" s="58" t="str">
        <f t="shared" si="74"/>
        <v/>
      </c>
      <c r="I160" s="45" t="s">
        <v>121</v>
      </c>
      <c r="J160" s="213" t="str">
        <f t="shared" si="75"/>
        <v/>
      </c>
      <c r="K160" s="92"/>
      <c r="L160" s="45" t="s">
        <v>121</v>
      </c>
      <c r="M160" s="60" t="str">
        <f t="shared" si="77"/>
        <v/>
      </c>
      <c r="N160" s="45"/>
      <c r="O160" s="92"/>
      <c r="P160" s="45">
        <v>279900</v>
      </c>
      <c r="Q160" s="60" t="str">
        <f t="shared" si="78"/>
        <v/>
      </c>
      <c r="R160" s="86"/>
      <c r="S160" s="45">
        <f t="shared" si="79"/>
        <v>279900</v>
      </c>
      <c r="T160" s="87"/>
      <c r="U160" s="64" t="str">
        <f t="shared" si="80"/>
        <v/>
      </c>
      <c r="AE160" s="388">
        <f t="shared" si="190"/>
        <v>31100</v>
      </c>
    </row>
    <row r="161" spans="1:31" s="67" customFormat="1" outlineLevel="2" x14ac:dyDescent="0.2">
      <c r="A161" s="55"/>
      <c r="B161" s="55"/>
      <c r="C161" s="150" t="s">
        <v>329</v>
      </c>
      <c r="D161" s="85">
        <v>1</v>
      </c>
      <c r="E161" s="56" t="s">
        <v>67</v>
      </c>
      <c r="F161" s="91">
        <v>72</v>
      </c>
      <c r="G161" s="45">
        <f t="shared" ref="G161" si="209">ROUND(D161*F161,0)</f>
        <v>72</v>
      </c>
      <c r="H161" s="58" t="str">
        <f t="shared" si="74"/>
        <v/>
      </c>
      <c r="I161" s="45">
        <f>ROUND($I$2*G161,0)</f>
        <v>5400</v>
      </c>
      <c r="J161" s="213" t="str">
        <f t="shared" si="75"/>
        <v/>
      </c>
      <c r="K161" s="92">
        <v>4500</v>
      </c>
      <c r="L161" s="45">
        <f t="shared" ref="L161" si="210">ROUND(D161*K161,0)</f>
        <v>4500</v>
      </c>
      <c r="M161" s="60" t="str">
        <f t="shared" si="77"/>
        <v/>
      </c>
      <c r="N161" s="45"/>
      <c r="O161" s="92"/>
      <c r="P161" s="57" t="s">
        <v>32</v>
      </c>
      <c r="Q161" s="60" t="str">
        <f t="shared" si="78"/>
        <v/>
      </c>
      <c r="R161" s="86"/>
      <c r="S161" s="45">
        <f t="shared" si="79"/>
        <v>9900</v>
      </c>
      <c r="T161" s="87"/>
      <c r="U161" s="64" t="str">
        <f t="shared" si="80"/>
        <v/>
      </c>
      <c r="AE161" s="388">
        <f t="shared" si="190"/>
        <v>9900</v>
      </c>
    </row>
    <row r="162" spans="1:31" s="67" customFormat="1" outlineLevel="2" x14ac:dyDescent="0.2">
      <c r="A162" s="55"/>
      <c r="B162" s="55"/>
      <c r="C162" s="150" t="s">
        <v>330</v>
      </c>
      <c r="D162" s="85">
        <v>1</v>
      </c>
      <c r="E162" s="56" t="s">
        <v>67</v>
      </c>
      <c r="F162" s="91"/>
      <c r="G162" s="45" t="s">
        <v>121</v>
      </c>
      <c r="H162" s="58" t="str">
        <f t="shared" si="74"/>
        <v/>
      </c>
      <c r="I162" s="45" t="s">
        <v>121</v>
      </c>
      <c r="J162" s="213" t="str">
        <f t="shared" si="75"/>
        <v/>
      </c>
      <c r="K162" s="92"/>
      <c r="L162" s="45" t="s">
        <v>121</v>
      </c>
      <c r="M162" s="60" t="str">
        <f t="shared" si="77"/>
        <v/>
      </c>
      <c r="N162" s="45"/>
      <c r="O162" s="92"/>
      <c r="P162" s="45" t="s">
        <v>331</v>
      </c>
      <c r="Q162" s="60" t="str">
        <f t="shared" si="78"/>
        <v/>
      </c>
      <c r="R162" s="86"/>
      <c r="S162" s="45" t="s">
        <v>331</v>
      </c>
      <c r="T162" s="87"/>
      <c r="U162" s="64" t="str">
        <f t="shared" si="80"/>
        <v/>
      </c>
      <c r="AE162" s="388">
        <f t="shared" si="190"/>
        <v>0</v>
      </c>
    </row>
    <row r="163" spans="1:31" s="103" customFormat="1" outlineLevel="1" x14ac:dyDescent="0.2">
      <c r="A163" s="94" t="s">
        <v>774</v>
      </c>
      <c r="B163" s="94"/>
      <c r="C163" s="103" t="s">
        <v>775</v>
      </c>
      <c r="D163" s="96"/>
      <c r="E163" s="95"/>
      <c r="F163" s="97"/>
      <c r="G163" s="100"/>
      <c r="H163" s="58"/>
      <c r="I163" s="100"/>
      <c r="J163" s="58"/>
      <c r="K163" s="99"/>
      <c r="L163" s="100"/>
      <c r="M163" s="60"/>
      <c r="N163" s="100"/>
      <c r="O163" s="99"/>
      <c r="P163" s="100"/>
      <c r="Q163" s="60"/>
      <c r="R163" s="101"/>
      <c r="S163" s="98">
        <f>SUBTOTAL(9,S160:S162)</f>
        <v>289800</v>
      </c>
      <c r="T163" s="102"/>
      <c r="U163" s="64"/>
      <c r="AE163" s="388"/>
    </row>
    <row r="164" spans="1:31" x14ac:dyDescent="0.2">
      <c r="B164" s="55" t="s">
        <v>692</v>
      </c>
      <c r="C164" s="150" t="s">
        <v>693</v>
      </c>
      <c r="D164" s="10">
        <v>83000</v>
      </c>
      <c r="E164" s="56" t="s">
        <v>72</v>
      </c>
      <c r="G164" s="45" t="s">
        <v>121</v>
      </c>
      <c r="H164" s="58" t="str">
        <f t="shared" si="74"/>
        <v/>
      </c>
      <c r="I164" s="45" t="s">
        <v>121</v>
      </c>
      <c r="J164" s="58" t="str">
        <f t="shared" si="75"/>
        <v/>
      </c>
      <c r="K164" s="16"/>
      <c r="L164" s="45" t="s">
        <v>121</v>
      </c>
      <c r="M164" s="60" t="str">
        <f t="shared" si="77"/>
        <v/>
      </c>
      <c r="O164" s="16">
        <v>3</v>
      </c>
      <c r="P164" s="5">
        <f t="shared" si="99"/>
        <v>249000</v>
      </c>
      <c r="Q164" s="60" t="str">
        <f t="shared" si="78"/>
        <v/>
      </c>
      <c r="S164" s="5">
        <f t="shared" si="79"/>
        <v>249000</v>
      </c>
      <c r="U164" s="64" t="str">
        <f t="shared" si="80"/>
        <v/>
      </c>
      <c r="V164" s="5">
        <f t="shared" si="81"/>
        <v>0</v>
      </c>
      <c r="W164" s="5">
        <f t="shared" si="82"/>
        <v>249000</v>
      </c>
      <c r="X164" s="1"/>
      <c r="Y164" s="10">
        <f t="shared" si="83"/>
        <v>0</v>
      </c>
      <c r="Z164" s="1"/>
      <c r="AB164" s="5">
        <f t="shared" si="84"/>
        <v>0</v>
      </c>
      <c r="AD164" s="5">
        <f t="shared" si="85"/>
        <v>0</v>
      </c>
      <c r="AE164" s="388">
        <f t="shared" si="190"/>
        <v>3</v>
      </c>
    </row>
    <row r="165" spans="1:31" s="103" customFormat="1" ht="13.5" outlineLevel="1" x14ac:dyDescent="0.2">
      <c r="A165" s="94" t="s">
        <v>714</v>
      </c>
      <c r="B165" s="94"/>
      <c r="C165" s="103" t="s">
        <v>715</v>
      </c>
      <c r="D165" s="96"/>
      <c r="E165" s="95"/>
      <c r="F165" s="97"/>
      <c r="G165" s="100"/>
      <c r="H165" s="58"/>
      <c r="I165" s="100"/>
      <c r="J165" s="58"/>
      <c r="K165" s="99"/>
      <c r="L165" s="100"/>
      <c r="M165" s="60"/>
      <c r="N165" s="100"/>
      <c r="O165" s="99"/>
      <c r="P165" s="100"/>
      <c r="Q165" s="60"/>
      <c r="R165" s="232"/>
      <c r="S165" s="100">
        <f>SUBTOTAL(9,S164:S164)</f>
        <v>249000</v>
      </c>
      <c r="T165" s="102"/>
      <c r="U165" s="64"/>
      <c r="AE165" s="388"/>
    </row>
    <row r="166" spans="1:31" x14ac:dyDescent="0.2">
      <c r="B166" s="55" t="s">
        <v>694</v>
      </c>
      <c r="C166" s="150" t="s">
        <v>695</v>
      </c>
      <c r="D166" s="10">
        <v>77</v>
      </c>
      <c r="E166" s="56" t="s">
        <v>726</v>
      </c>
      <c r="G166" s="45" t="s">
        <v>121</v>
      </c>
      <c r="H166" s="58" t="str">
        <f t="shared" si="74"/>
        <v/>
      </c>
      <c r="I166" s="45" t="s">
        <v>121</v>
      </c>
      <c r="J166" s="58" t="str">
        <f t="shared" si="75"/>
        <v/>
      </c>
      <c r="K166" s="16"/>
      <c r="L166" s="45" t="s">
        <v>121</v>
      </c>
      <c r="M166" s="60" t="str">
        <f t="shared" si="77"/>
        <v/>
      </c>
      <c r="P166" s="5">
        <v>1115730</v>
      </c>
      <c r="Q166" s="60" t="str">
        <f t="shared" si="78"/>
        <v/>
      </c>
      <c r="S166" s="5">
        <f t="shared" si="79"/>
        <v>1115730</v>
      </c>
      <c r="U166" s="64" t="str">
        <f t="shared" si="80"/>
        <v/>
      </c>
      <c r="V166" s="5">
        <f t="shared" si="81"/>
        <v>0</v>
      </c>
      <c r="W166" s="5">
        <f t="shared" si="82"/>
        <v>1115730</v>
      </c>
      <c r="X166" s="1"/>
      <c r="Y166" s="10">
        <f t="shared" si="83"/>
        <v>0</v>
      </c>
      <c r="Z166" s="1"/>
      <c r="AB166" s="5">
        <f t="shared" si="84"/>
        <v>0</v>
      </c>
      <c r="AD166" s="5">
        <f t="shared" si="85"/>
        <v>0</v>
      </c>
      <c r="AE166" s="388">
        <f t="shared" si="190"/>
        <v>14490</v>
      </c>
    </row>
    <row r="167" spans="1:31" x14ac:dyDescent="0.2">
      <c r="B167" s="55"/>
      <c r="C167" s="150" t="s">
        <v>897</v>
      </c>
      <c r="D167" s="10">
        <v>1</v>
      </c>
      <c r="E167" s="56" t="s">
        <v>67</v>
      </c>
      <c r="G167" s="45" t="s">
        <v>121</v>
      </c>
      <c r="H167" s="58" t="str">
        <f t="shared" ref="H167" si="211">IF(F167&gt;0,IF(ROUND(D167*F167,0)&lt;&gt;G167,"E",""),"")</f>
        <v/>
      </c>
      <c r="I167" s="45" t="s">
        <v>121</v>
      </c>
      <c r="J167" s="58" t="str">
        <f t="shared" ref="J167" si="212">IF(ROUND(G167*I$2,0)&lt;&gt;I167,"E","")</f>
        <v/>
      </c>
      <c r="K167" s="16"/>
      <c r="L167" s="45" t="s">
        <v>121</v>
      </c>
      <c r="M167" s="60" t="str">
        <f t="shared" ref="M167" si="213">IF(K167&gt;0,IF(ROUND(D167*K167,0)&lt;&gt;L167,"E",""),"")</f>
        <v/>
      </c>
      <c r="P167" s="5">
        <v>138000</v>
      </c>
      <c r="Q167" s="60" t="str">
        <f t="shared" ref="Q167" si="214">IF(O167&gt;0,IF(ROUND(D167*O167,0)&lt;&gt;P167,"E",""),"")</f>
        <v/>
      </c>
      <c r="S167" s="5">
        <f t="shared" ref="S167" si="215">ROUND(SUM(I167+L167+N167+P167,0),2)</f>
        <v>138000</v>
      </c>
      <c r="U167" s="64" t="str">
        <f t="shared" ref="U167" si="216">IF(ROUND(I167+L167+N167+P167,2)&lt;&gt;S167,"E","")</f>
        <v/>
      </c>
      <c r="V167" s="5">
        <f t="shared" ref="V167" si="217">IF($S$2&gt;0,((S167/$S$2)*$V$2),0)</f>
        <v>0</v>
      </c>
      <c r="W167" s="5">
        <f t="shared" ref="W167" si="218">S167+V167</f>
        <v>138000</v>
      </c>
      <c r="X167" s="1"/>
      <c r="Y167" s="10">
        <f t="shared" ref="Y167" si="219">IF(X167&gt;0,W167/X167,0)</f>
        <v>0</v>
      </c>
      <c r="Z167" s="1"/>
      <c r="AB167" s="5">
        <f t="shared" ref="AB167" si="220">ROUND(D167*AA167,0)</f>
        <v>0</v>
      </c>
      <c r="AD167" s="5">
        <f t="shared" ref="AD167" si="221">ROUND(AB167*AC167*0.01,0)</f>
        <v>0</v>
      </c>
      <c r="AE167" s="388">
        <f t="shared" ref="AE167" si="222">S167/D167</f>
        <v>138000</v>
      </c>
    </row>
    <row r="168" spans="1:31" s="103" customFormat="1" ht="13.5" outlineLevel="1" x14ac:dyDescent="0.2">
      <c r="A168" s="94" t="s">
        <v>712</v>
      </c>
      <c r="B168" s="94"/>
      <c r="C168" s="103" t="s">
        <v>713</v>
      </c>
      <c r="D168" s="96"/>
      <c r="E168" s="95"/>
      <c r="F168" s="97"/>
      <c r="G168" s="100"/>
      <c r="H168" s="58"/>
      <c r="I168" s="100"/>
      <c r="J168" s="58"/>
      <c r="K168" s="99"/>
      <c r="L168" s="100"/>
      <c r="M168" s="60"/>
      <c r="N168" s="100"/>
      <c r="O168" s="99"/>
      <c r="P168" s="100"/>
      <c r="Q168" s="60"/>
      <c r="R168" s="232"/>
      <c r="S168" s="100">
        <f>SUBTOTAL(9,S166:S167)</f>
        <v>1253730</v>
      </c>
      <c r="T168" s="102"/>
      <c r="U168" s="64"/>
      <c r="AE168" s="388"/>
    </row>
    <row r="169" spans="1:31" x14ac:dyDescent="0.2">
      <c r="B169" s="55" t="s">
        <v>696</v>
      </c>
      <c r="C169" s="150" t="s">
        <v>697</v>
      </c>
      <c r="D169" s="10">
        <v>77</v>
      </c>
      <c r="E169" s="56" t="s">
        <v>726</v>
      </c>
      <c r="G169" s="45" t="s">
        <v>121</v>
      </c>
      <c r="H169" s="58" t="str">
        <f t="shared" si="74"/>
        <v/>
      </c>
      <c r="I169" s="45" t="s">
        <v>121</v>
      </c>
      <c r="J169" s="58" t="str">
        <f t="shared" si="75"/>
        <v/>
      </c>
      <c r="K169" s="16"/>
      <c r="L169" s="45" t="s">
        <v>121</v>
      </c>
      <c r="M169" s="60" t="str">
        <f t="shared" si="77"/>
        <v/>
      </c>
      <c r="P169" s="45" t="s">
        <v>319</v>
      </c>
      <c r="Q169" s="60" t="str">
        <f t="shared" si="78"/>
        <v/>
      </c>
      <c r="S169" s="45" t="s">
        <v>319</v>
      </c>
      <c r="U169" s="64" t="str">
        <f t="shared" si="80"/>
        <v/>
      </c>
      <c r="V169" s="5">
        <f t="shared" si="81"/>
        <v>0</v>
      </c>
      <c r="W169" s="5">
        <f t="shared" si="82"/>
        <v>0</v>
      </c>
      <c r="X169" s="1"/>
      <c r="Y169" s="10">
        <f t="shared" si="83"/>
        <v>0</v>
      </c>
      <c r="Z169" s="1"/>
      <c r="AB169" s="5">
        <f t="shared" si="84"/>
        <v>0</v>
      </c>
      <c r="AD169" s="5">
        <f t="shared" si="85"/>
        <v>0</v>
      </c>
      <c r="AE169" s="388">
        <f t="shared" si="190"/>
        <v>0</v>
      </c>
    </row>
    <row r="170" spans="1:31" s="103" customFormat="1" ht="13.5" outlineLevel="1" x14ac:dyDescent="0.2">
      <c r="A170" s="94" t="s">
        <v>716</v>
      </c>
      <c r="B170" s="94"/>
      <c r="C170" s="103" t="s">
        <v>717</v>
      </c>
      <c r="D170" s="96"/>
      <c r="E170" s="95"/>
      <c r="F170" s="97"/>
      <c r="G170" s="100"/>
      <c r="H170" s="58"/>
      <c r="I170" s="100"/>
      <c r="J170" s="58"/>
      <c r="K170" s="99"/>
      <c r="L170" s="100"/>
      <c r="M170" s="60"/>
      <c r="N170" s="100"/>
      <c r="O170" s="99"/>
      <c r="P170" s="100"/>
      <c r="Q170" s="60"/>
      <c r="R170" s="232"/>
      <c r="S170" s="100" t="s">
        <v>319</v>
      </c>
      <c r="T170" s="102"/>
      <c r="U170" s="64"/>
      <c r="AE170" s="388"/>
    </row>
    <row r="171" spans="1:31" x14ac:dyDescent="0.2">
      <c r="B171" s="55" t="s">
        <v>698</v>
      </c>
      <c r="C171" s="150" t="s">
        <v>699</v>
      </c>
      <c r="D171" s="10">
        <v>77</v>
      </c>
      <c r="E171" s="56" t="s">
        <v>726</v>
      </c>
      <c r="G171" s="45" t="s">
        <v>121</v>
      </c>
      <c r="H171" s="58" t="str">
        <f t="shared" si="74"/>
        <v/>
      </c>
      <c r="I171" s="45" t="s">
        <v>121</v>
      </c>
      <c r="J171" s="58" t="str">
        <f t="shared" si="75"/>
        <v/>
      </c>
      <c r="K171" s="16"/>
      <c r="L171" s="45" t="s">
        <v>121</v>
      </c>
      <c r="M171" s="60" t="str">
        <f t="shared" si="77"/>
        <v/>
      </c>
      <c r="P171" s="5">
        <v>1165000</v>
      </c>
      <c r="Q171" s="60" t="str">
        <f t="shared" si="78"/>
        <v/>
      </c>
      <c r="S171" s="5">
        <f t="shared" si="79"/>
        <v>1165000</v>
      </c>
      <c r="U171" s="64" t="str">
        <f t="shared" si="80"/>
        <v/>
      </c>
      <c r="V171" s="5">
        <f t="shared" si="81"/>
        <v>0</v>
      </c>
      <c r="W171" s="5">
        <f t="shared" si="82"/>
        <v>1165000</v>
      </c>
      <c r="X171" s="1"/>
      <c r="Y171" s="10">
        <f t="shared" si="83"/>
        <v>0</v>
      </c>
      <c r="Z171" s="1"/>
      <c r="AB171" s="5">
        <f t="shared" si="84"/>
        <v>0</v>
      </c>
      <c r="AD171" s="5">
        <f t="shared" si="85"/>
        <v>0</v>
      </c>
      <c r="AE171" s="388">
        <f t="shared" si="190"/>
        <v>15129.870129870131</v>
      </c>
    </row>
    <row r="172" spans="1:31" s="103" customFormat="1" outlineLevel="1" x14ac:dyDescent="0.2">
      <c r="A172" s="94" t="s">
        <v>718</v>
      </c>
      <c r="B172" s="94"/>
      <c r="C172" s="103" t="s">
        <v>719</v>
      </c>
      <c r="D172" s="96"/>
      <c r="E172" s="95"/>
      <c r="F172" s="97"/>
      <c r="G172" s="100"/>
      <c r="H172" s="58"/>
      <c r="I172" s="100"/>
      <c r="J172" s="58"/>
      <c r="K172" s="99"/>
      <c r="L172" s="100"/>
      <c r="M172" s="60"/>
      <c r="N172" s="100"/>
      <c r="O172" s="96"/>
      <c r="P172" s="100"/>
      <c r="Q172" s="60"/>
      <c r="R172" s="101"/>
      <c r="S172" s="98">
        <f>SUBTOTAL(9,S170:S171)</f>
        <v>1165000</v>
      </c>
      <c r="T172" s="102"/>
      <c r="U172" s="64"/>
      <c r="AE172" s="388"/>
    </row>
    <row r="173" spans="1:31" s="150" customFormat="1" outlineLevel="2" x14ac:dyDescent="0.2">
      <c r="A173" s="199"/>
      <c r="B173" s="199" t="s">
        <v>727</v>
      </c>
      <c r="C173" s="150" t="s">
        <v>728</v>
      </c>
      <c r="D173" s="211">
        <v>1</v>
      </c>
      <c r="E173" s="152" t="s">
        <v>67</v>
      </c>
      <c r="F173" s="212"/>
      <c r="G173" s="155" t="s">
        <v>121</v>
      </c>
      <c r="H173" s="213" t="str">
        <f t="shared" ref="H173:H175" si="223">IF(F173&gt;0,IF(ROUND(D173*F173,0)&lt;&gt;G173,"E",""),"")</f>
        <v/>
      </c>
      <c r="I173" s="155" t="s">
        <v>121</v>
      </c>
      <c r="J173" s="213" t="str">
        <f t="shared" ref="J173:J175" si="224">IF(ROUND(G173*I$2,0)&lt;&gt;I173,"E","")</f>
        <v/>
      </c>
      <c r="K173" s="214"/>
      <c r="L173" s="155" t="s">
        <v>121</v>
      </c>
      <c r="M173" s="216" t="str">
        <f t="shared" ref="M173:M175" si="225">IF(K173&gt;0,IF(ROUND(D173*K173,0)&lt;&gt;L173,"E",""),"")</f>
        <v/>
      </c>
      <c r="N173" s="155"/>
      <c r="O173" s="214"/>
      <c r="P173" s="155">
        <f>740700+108000</f>
        <v>848700</v>
      </c>
      <c r="Q173" s="216" t="str">
        <f t="shared" ref="Q173:Q175" si="226">IF(O173&gt;0,IF(ROUND(D173*O173,0)&lt;&gt;P173,"E",""),"")</f>
        <v/>
      </c>
      <c r="R173" s="202"/>
      <c r="S173" s="155">
        <f t="shared" ref="S173:S175" si="227">ROUND(SUM(I173+L173+N173+P173,0),2)</f>
        <v>848700</v>
      </c>
      <c r="T173" s="208"/>
      <c r="U173" s="218" t="str">
        <f t="shared" ref="U173:U175" si="228">IF(ROUND(I173+L173+N173+P173,2)&lt;&gt;S173,"E","")</f>
        <v/>
      </c>
      <c r="AE173" s="388">
        <f t="shared" si="190"/>
        <v>848700</v>
      </c>
    </row>
    <row r="174" spans="1:31" s="150" customFormat="1" outlineLevel="2" x14ac:dyDescent="0.2">
      <c r="A174" s="199"/>
      <c r="B174" s="199"/>
      <c r="C174" s="151" t="s">
        <v>729</v>
      </c>
      <c r="D174" s="211">
        <v>1</v>
      </c>
      <c r="E174" s="152" t="s">
        <v>67</v>
      </c>
      <c r="F174" s="212"/>
      <c r="G174" s="155" t="s">
        <v>121</v>
      </c>
      <c r="H174" s="213" t="str">
        <f t="shared" si="223"/>
        <v/>
      </c>
      <c r="I174" s="155" t="s">
        <v>121</v>
      </c>
      <c r="J174" s="213" t="str">
        <f t="shared" si="224"/>
        <v/>
      </c>
      <c r="K174" s="214"/>
      <c r="L174" s="155" t="s">
        <v>121</v>
      </c>
      <c r="M174" s="216" t="str">
        <f t="shared" si="225"/>
        <v/>
      </c>
      <c r="N174" s="155"/>
      <c r="O174" s="214"/>
      <c r="P174" s="155">
        <v>35000</v>
      </c>
      <c r="Q174" s="216" t="str">
        <f t="shared" si="226"/>
        <v/>
      </c>
      <c r="R174" s="202"/>
      <c r="S174" s="155">
        <f t="shared" si="227"/>
        <v>35000</v>
      </c>
      <c r="T174" s="208"/>
      <c r="U174" s="218" t="str">
        <f t="shared" si="228"/>
        <v/>
      </c>
      <c r="AE174" s="388">
        <f t="shared" si="190"/>
        <v>35000</v>
      </c>
    </row>
    <row r="175" spans="1:31" s="150" customFormat="1" outlineLevel="2" x14ac:dyDescent="0.2">
      <c r="A175" s="199"/>
      <c r="B175" s="199" t="s">
        <v>730</v>
      </c>
      <c r="C175" s="150" t="s">
        <v>731</v>
      </c>
      <c r="D175" s="211">
        <v>120</v>
      </c>
      <c r="E175" s="152" t="s">
        <v>462</v>
      </c>
      <c r="F175" s="212"/>
      <c r="G175" s="155" t="s">
        <v>121</v>
      </c>
      <c r="H175" s="213" t="str">
        <f t="shared" si="223"/>
        <v/>
      </c>
      <c r="I175" s="155" t="s">
        <v>121</v>
      </c>
      <c r="J175" s="213" t="str">
        <f t="shared" si="224"/>
        <v/>
      </c>
      <c r="K175" s="214"/>
      <c r="L175" s="155" t="s">
        <v>121</v>
      </c>
      <c r="M175" s="216" t="str">
        <f t="shared" si="225"/>
        <v/>
      </c>
      <c r="N175" s="155"/>
      <c r="O175" s="214"/>
      <c r="P175" s="155">
        <v>125000</v>
      </c>
      <c r="Q175" s="216" t="str">
        <f t="shared" si="226"/>
        <v/>
      </c>
      <c r="R175" s="202"/>
      <c r="S175" s="155">
        <f t="shared" si="227"/>
        <v>125000</v>
      </c>
      <c r="T175" s="208"/>
      <c r="U175" s="218" t="str">
        <f t="shared" si="228"/>
        <v/>
      </c>
      <c r="AE175" s="388">
        <f t="shared" si="190"/>
        <v>1041.6666666666667</v>
      </c>
    </row>
    <row r="176" spans="1:31" s="103" customFormat="1" outlineLevel="1" x14ac:dyDescent="0.2">
      <c r="A176" s="94" t="s">
        <v>720</v>
      </c>
      <c r="B176" s="94"/>
      <c r="C176" s="103" t="s">
        <v>721</v>
      </c>
      <c r="D176" s="96"/>
      <c r="E176" s="95"/>
      <c r="F176" s="97"/>
      <c r="G176" s="100"/>
      <c r="H176" s="58"/>
      <c r="I176" s="100"/>
      <c r="J176" s="58"/>
      <c r="K176" s="99"/>
      <c r="L176" s="100"/>
      <c r="M176" s="60"/>
      <c r="N176" s="100"/>
      <c r="O176" s="99"/>
      <c r="P176" s="100"/>
      <c r="Q176" s="60"/>
      <c r="R176" s="101"/>
      <c r="S176" s="100">
        <f>SUBTOTAL(9,S173:S175)</f>
        <v>1008700</v>
      </c>
      <c r="T176" s="102"/>
      <c r="U176" s="64"/>
      <c r="AE176" s="388"/>
    </row>
    <row r="177" spans="1:31" s="150" customFormat="1" outlineLevel="2" x14ac:dyDescent="0.2">
      <c r="A177" s="199"/>
      <c r="B177" s="199" t="s">
        <v>732</v>
      </c>
      <c r="C177" s="150" t="s">
        <v>733</v>
      </c>
      <c r="D177" s="211"/>
      <c r="E177" s="152"/>
      <c r="F177" s="212"/>
      <c r="G177" s="215" t="s">
        <v>32</v>
      </c>
      <c r="H177" s="213" t="str">
        <f t="shared" si="74"/>
        <v/>
      </c>
      <c r="I177" s="215" t="s">
        <v>32</v>
      </c>
      <c r="J177" s="213" t="str">
        <f t="shared" si="75"/>
        <v/>
      </c>
      <c r="K177" s="214"/>
      <c r="L177" s="215" t="s">
        <v>32</v>
      </c>
      <c r="M177" s="216" t="str">
        <f t="shared" si="77"/>
        <v/>
      </c>
      <c r="N177" s="155"/>
      <c r="O177" s="214"/>
      <c r="P177" s="215" t="s">
        <v>32</v>
      </c>
      <c r="Q177" s="216" t="str">
        <f t="shared" si="78"/>
        <v/>
      </c>
      <c r="R177" s="202"/>
      <c r="S177" s="215" t="s">
        <v>32</v>
      </c>
      <c r="T177" s="208"/>
      <c r="U177" s="218" t="str">
        <f t="shared" si="80"/>
        <v/>
      </c>
      <c r="AE177" s="388"/>
    </row>
    <row r="178" spans="1:31" s="150" customFormat="1" outlineLevel="2" x14ac:dyDescent="0.2">
      <c r="A178" s="199"/>
      <c r="B178" s="199"/>
      <c r="C178" s="151" t="s">
        <v>787</v>
      </c>
      <c r="D178" s="211">
        <v>3160</v>
      </c>
      <c r="E178" s="152" t="s">
        <v>72</v>
      </c>
      <c r="F178" s="212"/>
      <c r="G178" s="155" t="s">
        <v>121</v>
      </c>
      <c r="H178" s="213" t="str">
        <f t="shared" si="74"/>
        <v/>
      </c>
      <c r="I178" s="155" t="s">
        <v>121</v>
      </c>
      <c r="J178" s="213" t="str">
        <f t="shared" si="75"/>
        <v/>
      </c>
      <c r="K178" s="214"/>
      <c r="L178" s="155" t="s">
        <v>121</v>
      </c>
      <c r="M178" s="216" t="str">
        <f t="shared" si="77"/>
        <v/>
      </c>
      <c r="N178" s="155"/>
      <c r="O178" s="214">
        <v>10</v>
      </c>
      <c r="P178" s="155">
        <f t="shared" ref="P178:P190" si="229">ROUND(D178*O178,0)</f>
        <v>31600</v>
      </c>
      <c r="Q178" s="216" t="str">
        <f t="shared" si="78"/>
        <v/>
      </c>
      <c r="R178" s="202"/>
      <c r="S178" s="155">
        <f t="shared" ref="S178:S190" si="230">ROUND(SUM(I178+L178+N178+P178,0),2)</f>
        <v>31600</v>
      </c>
      <c r="T178" s="208"/>
      <c r="U178" s="218" t="str">
        <f t="shared" si="80"/>
        <v/>
      </c>
      <c r="AE178" s="388">
        <f t="shared" si="190"/>
        <v>10</v>
      </c>
    </row>
    <row r="179" spans="1:31" s="150" customFormat="1" outlineLevel="2" x14ac:dyDescent="0.2">
      <c r="A179" s="199"/>
      <c r="B179" s="199"/>
      <c r="C179" s="151" t="s">
        <v>734</v>
      </c>
      <c r="D179" s="211">
        <v>1600</v>
      </c>
      <c r="E179" s="152" t="s">
        <v>72</v>
      </c>
      <c r="F179" s="212"/>
      <c r="G179" s="155" t="s">
        <v>121</v>
      </c>
      <c r="H179" s="213" t="str">
        <f t="shared" si="74"/>
        <v/>
      </c>
      <c r="I179" s="155" t="s">
        <v>121</v>
      </c>
      <c r="J179" s="213" t="str">
        <f t="shared" si="75"/>
        <v/>
      </c>
      <c r="K179" s="214"/>
      <c r="L179" s="155" t="s">
        <v>121</v>
      </c>
      <c r="M179" s="216" t="str">
        <f t="shared" si="77"/>
        <v/>
      </c>
      <c r="N179" s="155"/>
      <c r="O179" s="214">
        <v>10</v>
      </c>
      <c r="P179" s="155">
        <f t="shared" si="229"/>
        <v>16000</v>
      </c>
      <c r="Q179" s="216" t="str">
        <f t="shared" si="78"/>
        <v/>
      </c>
      <c r="R179" s="202"/>
      <c r="S179" s="155">
        <f t="shared" si="230"/>
        <v>16000</v>
      </c>
      <c r="T179" s="208"/>
      <c r="U179" s="218" t="str">
        <f t="shared" si="80"/>
        <v/>
      </c>
      <c r="AE179" s="388">
        <f t="shared" si="190"/>
        <v>10</v>
      </c>
    </row>
    <row r="180" spans="1:31" s="150" customFormat="1" outlineLevel="2" x14ac:dyDescent="0.2">
      <c r="A180" s="199"/>
      <c r="B180" s="199"/>
      <c r="C180" s="151" t="s">
        <v>752</v>
      </c>
      <c r="D180" s="211">
        <v>150</v>
      </c>
      <c r="E180" s="152" t="s">
        <v>72</v>
      </c>
      <c r="F180" s="212"/>
      <c r="G180" s="155" t="s">
        <v>121</v>
      </c>
      <c r="H180" s="213" t="str">
        <f t="shared" ref="H180" si="231">IF(F180&gt;0,IF(ROUND(D180*F180,0)&lt;&gt;G180,"E",""),"")</f>
        <v/>
      </c>
      <c r="I180" s="155" t="s">
        <v>121</v>
      </c>
      <c r="J180" s="213" t="str">
        <f t="shared" ref="J180" si="232">IF(ROUND(G180*I$2,0)&lt;&gt;I180,"E","")</f>
        <v/>
      </c>
      <c r="K180" s="214"/>
      <c r="L180" s="155" t="s">
        <v>121</v>
      </c>
      <c r="M180" s="216" t="str">
        <f t="shared" ref="M180" si="233">IF(K180&gt;0,IF(ROUND(D180*K180,0)&lt;&gt;L180,"E",""),"")</f>
        <v/>
      </c>
      <c r="N180" s="155"/>
      <c r="O180" s="214">
        <v>50</v>
      </c>
      <c r="P180" s="155">
        <f t="shared" ref="P180" si="234">ROUND(D180*O180,0)</f>
        <v>7500</v>
      </c>
      <c r="Q180" s="216" t="str">
        <f t="shared" ref="Q180" si="235">IF(O180&gt;0,IF(ROUND(D180*O180,0)&lt;&gt;P180,"E",""),"")</f>
        <v/>
      </c>
      <c r="R180" s="202"/>
      <c r="S180" s="155">
        <f t="shared" ref="S180" si="236">ROUND(SUM(I180+L180+N180+P180,0),2)</f>
        <v>7500</v>
      </c>
      <c r="T180" s="208"/>
      <c r="U180" s="218" t="str">
        <f t="shared" ref="U180" si="237">IF(ROUND(I180+L180+N180+P180,2)&lt;&gt;S180,"E","")</f>
        <v/>
      </c>
      <c r="AE180" s="388">
        <f t="shared" si="190"/>
        <v>50</v>
      </c>
    </row>
    <row r="181" spans="1:31" s="150" customFormat="1" outlineLevel="2" x14ac:dyDescent="0.2">
      <c r="A181" s="199"/>
      <c r="B181" s="199"/>
      <c r="C181" s="151" t="s">
        <v>735</v>
      </c>
      <c r="D181" s="211">
        <v>530</v>
      </c>
      <c r="E181" s="152" t="s">
        <v>72</v>
      </c>
      <c r="F181" s="212"/>
      <c r="G181" s="155" t="s">
        <v>121</v>
      </c>
      <c r="H181" s="213" t="str">
        <f t="shared" si="74"/>
        <v/>
      </c>
      <c r="I181" s="155" t="s">
        <v>121</v>
      </c>
      <c r="J181" s="213" t="str">
        <f t="shared" si="75"/>
        <v/>
      </c>
      <c r="K181" s="214"/>
      <c r="L181" s="155" t="s">
        <v>121</v>
      </c>
      <c r="M181" s="216" t="str">
        <f t="shared" si="77"/>
        <v/>
      </c>
      <c r="N181" s="155"/>
      <c r="O181" s="214">
        <v>15</v>
      </c>
      <c r="P181" s="155">
        <f t="shared" si="229"/>
        <v>7950</v>
      </c>
      <c r="Q181" s="216" t="str">
        <f t="shared" si="78"/>
        <v/>
      </c>
      <c r="R181" s="202"/>
      <c r="S181" s="155">
        <f t="shared" si="230"/>
        <v>7950</v>
      </c>
      <c r="T181" s="208"/>
      <c r="U181" s="218" t="str">
        <f t="shared" si="80"/>
        <v/>
      </c>
      <c r="AE181" s="388">
        <f t="shared" si="190"/>
        <v>15</v>
      </c>
    </row>
    <row r="182" spans="1:31" s="150" customFormat="1" outlineLevel="2" x14ac:dyDescent="0.2">
      <c r="A182" s="199"/>
      <c r="B182" s="199"/>
      <c r="C182" s="151" t="s">
        <v>736</v>
      </c>
      <c r="D182" s="211">
        <v>260</v>
      </c>
      <c r="E182" s="152" t="s">
        <v>72</v>
      </c>
      <c r="F182" s="212"/>
      <c r="G182" s="155" t="s">
        <v>121</v>
      </c>
      <c r="H182" s="213" t="str">
        <f t="shared" si="74"/>
        <v/>
      </c>
      <c r="I182" s="155" t="s">
        <v>121</v>
      </c>
      <c r="J182" s="213" t="str">
        <f t="shared" si="75"/>
        <v/>
      </c>
      <c r="K182" s="214"/>
      <c r="L182" s="155" t="s">
        <v>121</v>
      </c>
      <c r="M182" s="216" t="str">
        <f t="shared" si="77"/>
        <v/>
      </c>
      <c r="N182" s="155"/>
      <c r="O182" s="214">
        <v>25</v>
      </c>
      <c r="P182" s="155">
        <f t="shared" si="229"/>
        <v>6500</v>
      </c>
      <c r="Q182" s="216" t="str">
        <f t="shared" si="78"/>
        <v/>
      </c>
      <c r="R182" s="202"/>
      <c r="S182" s="155">
        <f t="shared" si="230"/>
        <v>6500</v>
      </c>
      <c r="T182" s="208"/>
      <c r="U182" s="218" t="str">
        <f t="shared" si="80"/>
        <v/>
      </c>
      <c r="AE182" s="388">
        <f t="shared" si="190"/>
        <v>25</v>
      </c>
    </row>
    <row r="183" spans="1:31" s="150" customFormat="1" outlineLevel="2" x14ac:dyDescent="0.2">
      <c r="A183" s="199"/>
      <c r="B183" s="199"/>
      <c r="C183" s="151" t="s">
        <v>737</v>
      </c>
      <c r="D183" s="211">
        <v>85</v>
      </c>
      <c r="E183" s="152" t="s">
        <v>71</v>
      </c>
      <c r="F183" s="212"/>
      <c r="G183" s="155" t="s">
        <v>121</v>
      </c>
      <c r="H183" s="213" t="str">
        <f t="shared" si="74"/>
        <v/>
      </c>
      <c r="I183" s="155" t="s">
        <v>121</v>
      </c>
      <c r="J183" s="213" t="str">
        <f t="shared" si="75"/>
        <v/>
      </c>
      <c r="K183" s="214"/>
      <c r="L183" s="155" t="s">
        <v>121</v>
      </c>
      <c r="M183" s="216" t="str">
        <f t="shared" si="77"/>
        <v/>
      </c>
      <c r="N183" s="155"/>
      <c r="O183" s="214">
        <v>125</v>
      </c>
      <c r="P183" s="155">
        <f t="shared" si="229"/>
        <v>10625</v>
      </c>
      <c r="Q183" s="216" t="str">
        <f t="shared" si="78"/>
        <v/>
      </c>
      <c r="R183" s="202"/>
      <c r="S183" s="155">
        <f t="shared" si="230"/>
        <v>10625</v>
      </c>
      <c r="T183" s="208"/>
      <c r="U183" s="218" t="str">
        <f t="shared" si="80"/>
        <v/>
      </c>
      <c r="AE183" s="388">
        <f t="shared" si="190"/>
        <v>125</v>
      </c>
    </row>
    <row r="184" spans="1:31" s="150" customFormat="1" outlineLevel="2" x14ac:dyDescent="0.2">
      <c r="A184" s="199"/>
      <c r="B184" s="199"/>
      <c r="C184" s="151" t="s">
        <v>786</v>
      </c>
      <c r="D184" s="211">
        <v>830</v>
      </c>
      <c r="E184" s="152" t="s">
        <v>71</v>
      </c>
      <c r="F184" s="212"/>
      <c r="G184" s="155" t="s">
        <v>121</v>
      </c>
      <c r="H184" s="213" t="str">
        <f t="shared" si="74"/>
        <v/>
      </c>
      <c r="I184" s="155" t="s">
        <v>121</v>
      </c>
      <c r="J184" s="213" t="str">
        <f t="shared" si="75"/>
        <v/>
      </c>
      <c r="K184" s="214"/>
      <c r="L184" s="155" t="s">
        <v>121</v>
      </c>
      <c r="M184" s="216" t="str">
        <f t="shared" si="77"/>
        <v/>
      </c>
      <c r="N184" s="155"/>
      <c r="O184" s="214">
        <v>25</v>
      </c>
      <c r="P184" s="155">
        <f t="shared" si="229"/>
        <v>20750</v>
      </c>
      <c r="Q184" s="216" t="str">
        <f t="shared" si="78"/>
        <v/>
      </c>
      <c r="R184" s="202"/>
      <c r="S184" s="155">
        <f t="shared" si="230"/>
        <v>20750</v>
      </c>
      <c r="T184" s="208"/>
      <c r="U184" s="218" t="str">
        <f t="shared" si="80"/>
        <v/>
      </c>
      <c r="AE184" s="388">
        <f t="shared" si="190"/>
        <v>25</v>
      </c>
    </row>
    <row r="185" spans="1:31" s="150" customFormat="1" outlineLevel="2" x14ac:dyDescent="0.2">
      <c r="A185" s="199"/>
      <c r="B185" s="199"/>
      <c r="C185" s="151" t="s">
        <v>738</v>
      </c>
      <c r="D185" s="211">
        <v>320</v>
      </c>
      <c r="E185" s="152" t="s">
        <v>71</v>
      </c>
      <c r="F185" s="212"/>
      <c r="G185" s="155" t="s">
        <v>121</v>
      </c>
      <c r="H185" s="213" t="str">
        <f t="shared" si="74"/>
        <v/>
      </c>
      <c r="I185" s="155" t="s">
        <v>121</v>
      </c>
      <c r="J185" s="213" t="str">
        <f t="shared" si="75"/>
        <v/>
      </c>
      <c r="K185" s="214"/>
      <c r="L185" s="155" t="s">
        <v>121</v>
      </c>
      <c r="M185" s="216" t="str">
        <f t="shared" si="77"/>
        <v/>
      </c>
      <c r="N185" s="155"/>
      <c r="O185" s="214">
        <v>25</v>
      </c>
      <c r="P185" s="155">
        <f t="shared" si="229"/>
        <v>8000</v>
      </c>
      <c r="Q185" s="216" t="str">
        <f t="shared" si="78"/>
        <v/>
      </c>
      <c r="R185" s="202"/>
      <c r="S185" s="155">
        <f t="shared" si="230"/>
        <v>8000</v>
      </c>
      <c r="T185" s="208"/>
      <c r="U185" s="218" t="str">
        <f t="shared" si="80"/>
        <v/>
      </c>
      <c r="AE185" s="388">
        <f t="shared" si="190"/>
        <v>25</v>
      </c>
    </row>
    <row r="186" spans="1:31" s="150" customFormat="1" outlineLevel="2" x14ac:dyDescent="0.2">
      <c r="A186" s="199"/>
      <c r="B186" s="199"/>
      <c r="C186" s="151" t="s">
        <v>739</v>
      </c>
      <c r="D186" s="211">
        <v>225</v>
      </c>
      <c r="E186" s="152" t="s">
        <v>71</v>
      </c>
      <c r="F186" s="212"/>
      <c r="G186" s="155" t="s">
        <v>121</v>
      </c>
      <c r="H186" s="213" t="str">
        <f t="shared" si="74"/>
        <v/>
      </c>
      <c r="I186" s="155" t="s">
        <v>121</v>
      </c>
      <c r="J186" s="213" t="str">
        <f t="shared" si="75"/>
        <v/>
      </c>
      <c r="K186" s="214"/>
      <c r="L186" s="155" t="s">
        <v>121</v>
      </c>
      <c r="M186" s="216" t="str">
        <f t="shared" si="77"/>
        <v/>
      </c>
      <c r="N186" s="155"/>
      <c r="O186" s="214">
        <v>175</v>
      </c>
      <c r="P186" s="155">
        <f t="shared" si="229"/>
        <v>39375</v>
      </c>
      <c r="Q186" s="216" t="str">
        <f t="shared" si="78"/>
        <v/>
      </c>
      <c r="R186" s="202"/>
      <c r="S186" s="155">
        <f t="shared" si="230"/>
        <v>39375</v>
      </c>
      <c r="T186" s="208"/>
      <c r="U186" s="218" t="str">
        <f t="shared" si="80"/>
        <v/>
      </c>
      <c r="AE186" s="388">
        <f t="shared" si="190"/>
        <v>175</v>
      </c>
    </row>
    <row r="187" spans="1:31" s="150" customFormat="1" x14ac:dyDescent="0.2">
      <c r="A187" s="199"/>
      <c r="B187" s="199" t="s">
        <v>702</v>
      </c>
      <c r="C187" s="152" t="s">
        <v>740</v>
      </c>
      <c r="D187" s="211">
        <v>77</v>
      </c>
      <c r="E187" s="152" t="s">
        <v>462</v>
      </c>
      <c r="F187" s="212"/>
      <c r="G187" s="155" t="s">
        <v>121</v>
      </c>
      <c r="H187" s="213" t="str">
        <f t="shared" si="74"/>
        <v/>
      </c>
      <c r="I187" s="155" t="s">
        <v>121</v>
      </c>
      <c r="J187" s="213" t="str">
        <f t="shared" si="75"/>
        <v/>
      </c>
      <c r="K187" s="214"/>
      <c r="L187" s="155" t="s">
        <v>121</v>
      </c>
      <c r="M187" s="216" t="str">
        <f t="shared" si="77"/>
        <v/>
      </c>
      <c r="N187" s="155"/>
      <c r="O187" s="214">
        <v>125</v>
      </c>
      <c r="P187" s="155">
        <f t="shared" si="229"/>
        <v>9625</v>
      </c>
      <c r="Q187" s="216" t="str">
        <f t="shared" si="78"/>
        <v/>
      </c>
      <c r="R187" s="202"/>
      <c r="S187" s="155">
        <f t="shared" si="230"/>
        <v>9625</v>
      </c>
      <c r="T187" s="208"/>
      <c r="U187" s="218" t="str">
        <f t="shared" si="80"/>
        <v/>
      </c>
      <c r="AE187" s="388">
        <f t="shared" si="190"/>
        <v>125</v>
      </c>
    </row>
    <row r="188" spans="1:31" s="150" customFormat="1" outlineLevel="2" x14ac:dyDescent="0.2">
      <c r="A188" s="199"/>
      <c r="B188" s="199" t="s">
        <v>741</v>
      </c>
      <c r="C188" s="152" t="s">
        <v>742</v>
      </c>
      <c r="D188" s="211">
        <v>1</v>
      </c>
      <c r="E188" s="152" t="s">
        <v>67</v>
      </c>
      <c r="F188" s="212"/>
      <c r="G188" s="215" t="s">
        <v>121</v>
      </c>
      <c r="H188" s="213" t="str">
        <f t="shared" si="74"/>
        <v/>
      </c>
      <c r="I188" s="215" t="s">
        <v>121</v>
      </c>
      <c r="J188" s="213" t="str">
        <f t="shared" si="75"/>
        <v/>
      </c>
      <c r="K188" s="214"/>
      <c r="L188" s="215" t="s">
        <v>121</v>
      </c>
      <c r="M188" s="216" t="str">
        <f t="shared" si="77"/>
        <v/>
      </c>
      <c r="N188" s="155"/>
      <c r="O188" s="214"/>
      <c r="P188" s="215">
        <v>6000</v>
      </c>
      <c r="Q188" s="216" t="str">
        <f t="shared" si="78"/>
        <v/>
      </c>
      <c r="R188" s="202"/>
      <c r="S188" s="155">
        <f t="shared" si="230"/>
        <v>6000</v>
      </c>
      <c r="T188" s="208"/>
      <c r="U188" s="218" t="str">
        <f t="shared" si="80"/>
        <v/>
      </c>
      <c r="AE188" s="388">
        <f t="shared" si="190"/>
        <v>6000</v>
      </c>
    </row>
    <row r="189" spans="1:31" s="150" customFormat="1" outlineLevel="2" x14ac:dyDescent="0.2">
      <c r="A189" s="199"/>
      <c r="B189" s="199" t="s">
        <v>743</v>
      </c>
      <c r="C189" s="150" t="s">
        <v>744</v>
      </c>
      <c r="D189" s="211">
        <v>25500</v>
      </c>
      <c r="E189" s="152" t="s">
        <v>72</v>
      </c>
      <c r="F189" s="212"/>
      <c r="G189" s="155" t="s">
        <v>121</v>
      </c>
      <c r="H189" s="213" t="str">
        <f t="shared" si="74"/>
        <v/>
      </c>
      <c r="I189" s="155" t="s">
        <v>121</v>
      </c>
      <c r="J189" s="213" t="str">
        <f t="shared" si="75"/>
        <v/>
      </c>
      <c r="K189" s="214"/>
      <c r="L189" s="155"/>
      <c r="M189" s="216" t="str">
        <f t="shared" si="77"/>
        <v/>
      </c>
      <c r="N189" s="155"/>
      <c r="O189" s="214">
        <v>3.5</v>
      </c>
      <c r="P189" s="155">
        <f t="shared" si="229"/>
        <v>89250</v>
      </c>
      <c r="Q189" s="216" t="str">
        <f t="shared" si="78"/>
        <v/>
      </c>
      <c r="R189" s="202"/>
      <c r="S189" s="155">
        <f t="shared" si="230"/>
        <v>89250</v>
      </c>
      <c r="T189" s="208"/>
      <c r="U189" s="218" t="str">
        <f t="shared" si="80"/>
        <v/>
      </c>
      <c r="AE189" s="388">
        <f t="shared" si="190"/>
        <v>3.5</v>
      </c>
    </row>
    <row r="190" spans="1:31" s="150" customFormat="1" outlineLevel="2" x14ac:dyDescent="0.2">
      <c r="A190" s="199"/>
      <c r="B190" s="199" t="s">
        <v>747</v>
      </c>
      <c r="C190" s="152" t="s">
        <v>748</v>
      </c>
      <c r="D190" s="211">
        <v>14750</v>
      </c>
      <c r="E190" s="152" t="s">
        <v>72</v>
      </c>
      <c r="F190" s="212"/>
      <c r="G190" s="155" t="s">
        <v>121</v>
      </c>
      <c r="H190" s="213" t="str">
        <f t="shared" si="74"/>
        <v/>
      </c>
      <c r="I190" s="155" t="s">
        <v>121</v>
      </c>
      <c r="J190" s="213" t="str">
        <f t="shared" si="75"/>
        <v/>
      </c>
      <c r="K190" s="214"/>
      <c r="L190" s="155" t="s">
        <v>121</v>
      </c>
      <c r="M190" s="216" t="str">
        <f t="shared" si="77"/>
        <v/>
      </c>
      <c r="N190" s="155"/>
      <c r="O190" s="214">
        <v>10</v>
      </c>
      <c r="P190" s="155">
        <f t="shared" si="229"/>
        <v>147500</v>
      </c>
      <c r="Q190" s="216" t="str">
        <f t="shared" si="78"/>
        <v/>
      </c>
      <c r="R190" s="202"/>
      <c r="S190" s="155">
        <f t="shared" si="230"/>
        <v>147500</v>
      </c>
      <c r="T190" s="208"/>
      <c r="U190" s="218" t="str">
        <f t="shared" si="80"/>
        <v/>
      </c>
      <c r="AE190" s="388">
        <f t="shared" si="190"/>
        <v>10</v>
      </c>
    </row>
    <row r="191" spans="1:31" s="103" customFormat="1" outlineLevel="1" x14ac:dyDescent="0.2">
      <c r="A191" s="94" t="s">
        <v>722</v>
      </c>
      <c r="B191" s="94"/>
      <c r="C191" s="103" t="s">
        <v>723</v>
      </c>
      <c r="D191" s="96"/>
      <c r="E191" s="95"/>
      <c r="F191" s="97"/>
      <c r="G191" s="100"/>
      <c r="H191" s="58"/>
      <c r="I191" s="100"/>
      <c r="J191" s="58"/>
      <c r="K191" s="99"/>
      <c r="L191" s="100"/>
      <c r="M191" s="60"/>
      <c r="N191" s="100"/>
      <c r="O191" s="99"/>
      <c r="P191" s="100"/>
      <c r="Q191" s="60"/>
      <c r="R191" s="101"/>
      <c r="S191" s="100">
        <f>SUBTOTAL(9,S177:S190)</f>
        <v>400675</v>
      </c>
      <c r="T191" s="102"/>
      <c r="U191" s="64"/>
      <c r="AE191" s="388"/>
    </row>
    <row r="192" spans="1:31" s="103" customFormat="1" x14ac:dyDescent="0.2">
      <c r="A192" s="94" t="s">
        <v>881</v>
      </c>
      <c r="B192" s="94"/>
      <c r="D192" s="96"/>
      <c r="E192" s="95"/>
      <c r="F192" s="97"/>
      <c r="G192" s="98"/>
      <c r="H192" s="58"/>
      <c r="I192" s="98"/>
      <c r="J192" s="213" t="str">
        <f t="shared" ref="J192" si="238">IF(ROUND(G192*I$2,0)&lt;&gt;I192,"E","")</f>
        <v/>
      </c>
      <c r="K192" s="99"/>
      <c r="L192" s="98"/>
      <c r="M192" s="60"/>
      <c r="N192" s="100"/>
      <c r="O192" s="99"/>
      <c r="P192" s="100"/>
      <c r="Q192" s="60"/>
      <c r="R192" s="101"/>
      <c r="S192" s="100">
        <f>SUBTOTAL(9,S5:S191)</f>
        <v>12772396</v>
      </c>
      <c r="T192" s="102"/>
      <c r="U192" s="64"/>
    </row>
    <row r="193" spans="1:21" s="103" customFormat="1" x14ac:dyDescent="0.2">
      <c r="A193" s="94"/>
      <c r="B193" s="94"/>
      <c r="D193" s="96"/>
      <c r="E193" s="95"/>
      <c r="F193" s="97"/>
      <c r="G193" s="98"/>
      <c r="H193" s="58"/>
      <c r="I193" s="98"/>
      <c r="J193" s="213"/>
      <c r="K193" s="99"/>
      <c r="L193" s="98"/>
      <c r="M193" s="60"/>
      <c r="N193" s="100"/>
      <c r="O193" s="99"/>
      <c r="P193" s="100"/>
      <c r="Q193" s="60"/>
      <c r="R193" s="101"/>
      <c r="S193" s="100"/>
      <c r="T193" s="102"/>
      <c r="U193" s="64"/>
    </row>
    <row r="194" spans="1:21" s="67" customFormat="1" outlineLevel="2" x14ac:dyDescent="0.2">
      <c r="A194" s="55" t="s">
        <v>131</v>
      </c>
      <c r="B194" s="55" t="s">
        <v>132</v>
      </c>
      <c r="C194" s="67" t="s">
        <v>130</v>
      </c>
      <c r="D194" s="85"/>
      <c r="E194" s="56"/>
      <c r="F194" s="91"/>
      <c r="G194" s="57" t="s">
        <v>32</v>
      </c>
      <c r="H194" s="58" t="str">
        <f t="shared" si="1"/>
        <v/>
      </c>
      <c r="I194" s="57" t="s">
        <v>32</v>
      </c>
      <c r="J194" s="58" t="str">
        <f t="shared" ref="J194" si="239">IF(ROUND(G194*I$3,0)&lt;&gt;I194,"E","")</f>
        <v/>
      </c>
      <c r="K194" s="92"/>
      <c r="L194" s="45">
        <f t="shared" si="15"/>
        <v>0</v>
      </c>
      <c r="M194" s="60" t="str">
        <f t="shared" si="3"/>
        <v/>
      </c>
      <c r="N194" s="45"/>
      <c r="O194" s="92"/>
      <c r="P194" s="45">
        <f t="shared" si="31"/>
        <v>0</v>
      </c>
      <c r="Q194" s="60" t="str">
        <f t="shared" si="8"/>
        <v/>
      </c>
      <c r="R194" s="86"/>
      <c r="S194" s="45">
        <f t="shared" si="4"/>
        <v>0</v>
      </c>
      <c r="T194" s="87"/>
      <c r="U194" s="64" t="str">
        <f t="shared" si="5"/>
        <v/>
      </c>
    </row>
    <row r="195" spans="1:21" s="67" customFormat="1" outlineLevel="2" x14ac:dyDescent="0.2">
      <c r="A195" s="55" t="s">
        <v>131</v>
      </c>
      <c r="B195" s="55" t="s">
        <v>44</v>
      </c>
      <c r="C195" s="67" t="s">
        <v>92</v>
      </c>
      <c r="D195" s="85">
        <v>1</v>
      </c>
      <c r="E195" s="56" t="s">
        <v>67</v>
      </c>
      <c r="F195" s="91"/>
      <c r="G195" s="57" t="s">
        <v>32</v>
      </c>
      <c r="H195" s="58" t="str">
        <f t="shared" si="1"/>
        <v/>
      </c>
      <c r="I195" s="57" t="s">
        <v>32</v>
      </c>
      <c r="J195" s="213" t="str">
        <f t="shared" ref="J195:J210" si="240">IF(ROUND(G195*I$2,0)&lt;&gt;I195,"E","")</f>
        <v/>
      </c>
      <c r="K195" s="92">
        <v>1500</v>
      </c>
      <c r="L195" s="45">
        <f t="shared" si="15"/>
        <v>1500</v>
      </c>
      <c r="M195" s="60" t="str">
        <f t="shared" si="3"/>
        <v/>
      </c>
      <c r="N195" s="45"/>
      <c r="O195" s="92"/>
      <c r="P195" s="57" t="s">
        <v>32</v>
      </c>
      <c r="Q195" s="60" t="str">
        <f t="shared" si="8"/>
        <v/>
      </c>
      <c r="R195" s="86"/>
      <c r="S195" s="45">
        <f t="shared" si="4"/>
        <v>1500</v>
      </c>
      <c r="T195" s="87"/>
      <c r="U195" s="64" t="str">
        <f t="shared" si="5"/>
        <v/>
      </c>
    </row>
    <row r="196" spans="1:21" s="67" customFormat="1" outlineLevel="2" x14ac:dyDescent="0.2">
      <c r="A196" s="55" t="s">
        <v>131</v>
      </c>
      <c r="B196" s="55" t="s">
        <v>45</v>
      </c>
      <c r="C196" s="67" t="s">
        <v>93</v>
      </c>
      <c r="D196" s="85">
        <f>D197*1.087</f>
        <v>19566000</v>
      </c>
      <c r="E196" s="56" t="s">
        <v>79</v>
      </c>
      <c r="F196" s="91"/>
      <c r="G196" s="57" t="s">
        <v>32</v>
      </c>
      <c r="H196" s="58" t="str">
        <f t="shared" si="1"/>
        <v/>
      </c>
      <c r="I196" s="57" t="s">
        <v>32</v>
      </c>
      <c r="J196" s="213" t="str">
        <f t="shared" si="240"/>
        <v/>
      </c>
      <c r="K196" s="53">
        <v>4.8999999999999998E-3</v>
      </c>
      <c r="L196" s="45">
        <f t="shared" si="15"/>
        <v>95873</v>
      </c>
      <c r="M196" s="60" t="str">
        <f t="shared" si="3"/>
        <v/>
      </c>
      <c r="N196" s="45"/>
      <c r="O196" s="92"/>
      <c r="P196" s="57" t="s">
        <v>32</v>
      </c>
      <c r="Q196" s="60" t="str">
        <f t="shared" si="8"/>
        <v/>
      </c>
      <c r="R196" s="86"/>
      <c r="S196" s="45">
        <f t="shared" si="4"/>
        <v>95873</v>
      </c>
      <c r="T196" s="87"/>
      <c r="U196" s="64" t="str">
        <f t="shared" si="5"/>
        <v/>
      </c>
    </row>
    <row r="197" spans="1:21" s="67" customFormat="1" outlineLevel="2" x14ac:dyDescent="0.2">
      <c r="A197" s="55" t="s">
        <v>131</v>
      </c>
      <c r="B197" s="55" t="s">
        <v>46</v>
      </c>
      <c r="C197" s="67" t="s">
        <v>126</v>
      </c>
      <c r="D197" s="85">
        <v>18000000</v>
      </c>
      <c r="E197" s="56" t="s">
        <v>79</v>
      </c>
      <c r="F197" s="91"/>
      <c r="G197" s="54" t="s">
        <v>32</v>
      </c>
      <c r="H197" s="58" t="str">
        <f t="shared" si="1"/>
        <v/>
      </c>
      <c r="I197" s="57" t="s">
        <v>32</v>
      </c>
      <c r="J197" s="213" t="str">
        <f t="shared" si="240"/>
        <v/>
      </c>
      <c r="K197" s="53">
        <v>6.7000000000000002E-3</v>
      </c>
      <c r="L197" s="45">
        <f t="shared" si="15"/>
        <v>120600</v>
      </c>
      <c r="M197" s="60" t="str">
        <f t="shared" si="3"/>
        <v/>
      </c>
      <c r="N197" s="45"/>
      <c r="O197" s="92"/>
      <c r="P197" s="57" t="s">
        <v>32</v>
      </c>
      <c r="Q197" s="60" t="str">
        <f t="shared" si="8"/>
        <v/>
      </c>
      <c r="R197" s="86"/>
      <c r="S197" s="45">
        <f t="shared" si="4"/>
        <v>120600</v>
      </c>
      <c r="T197" s="87"/>
      <c r="U197" s="64" t="str">
        <f t="shared" si="5"/>
        <v/>
      </c>
    </row>
    <row r="198" spans="1:21" s="67" customFormat="1" outlineLevel="2" x14ac:dyDescent="0.2">
      <c r="A198" s="55" t="s">
        <v>131</v>
      </c>
      <c r="B198" s="55" t="s">
        <v>47</v>
      </c>
      <c r="C198" s="67" t="s">
        <v>125</v>
      </c>
      <c r="D198" s="85">
        <f>D197</f>
        <v>18000000</v>
      </c>
      <c r="E198" s="56" t="s">
        <v>79</v>
      </c>
      <c r="F198" s="91"/>
      <c r="G198" s="54" t="s">
        <v>32</v>
      </c>
      <c r="H198" s="58" t="str">
        <f t="shared" si="1"/>
        <v/>
      </c>
      <c r="I198" s="57" t="s">
        <v>32</v>
      </c>
      <c r="J198" s="213" t="str">
        <f t="shared" si="240"/>
        <v/>
      </c>
      <c r="K198" s="53"/>
      <c r="L198" s="57" t="s">
        <v>32</v>
      </c>
      <c r="M198" s="60" t="str">
        <f t="shared" si="3"/>
        <v/>
      </c>
      <c r="N198" s="45"/>
      <c r="O198" s="92"/>
      <c r="P198" s="57" t="s">
        <v>32</v>
      </c>
      <c r="Q198" s="60" t="str">
        <f t="shared" si="8"/>
        <v/>
      </c>
      <c r="R198" s="86"/>
      <c r="S198" s="57" t="s">
        <v>32</v>
      </c>
      <c r="T198" s="87" t="s">
        <v>39</v>
      </c>
      <c r="U198" s="64" t="str">
        <f t="shared" si="5"/>
        <v/>
      </c>
    </row>
    <row r="199" spans="1:21" s="67" customFormat="1" outlineLevel="2" x14ac:dyDescent="0.2">
      <c r="A199" s="55" t="s">
        <v>131</v>
      </c>
      <c r="B199" s="55" t="s">
        <v>50</v>
      </c>
      <c r="C199" s="67" t="s">
        <v>119</v>
      </c>
      <c r="D199" s="85">
        <f>D197</f>
        <v>18000000</v>
      </c>
      <c r="E199" s="56" t="s">
        <v>79</v>
      </c>
      <c r="F199" s="91"/>
      <c r="G199" s="54" t="s">
        <v>32</v>
      </c>
      <c r="H199" s="58" t="str">
        <f>IF(F199&gt;0,IF(ROUND(D199*F199,0)&lt;&gt;G199,"E",""),"")</f>
        <v/>
      </c>
      <c r="I199" s="57" t="s">
        <v>32</v>
      </c>
      <c r="J199" s="213" t="str">
        <f t="shared" si="240"/>
        <v/>
      </c>
      <c r="K199" s="93">
        <v>4.7099999999999998E-3</v>
      </c>
      <c r="L199" s="45">
        <f>ROUND(D199*K199,0)</f>
        <v>84780</v>
      </c>
      <c r="M199" s="60" t="str">
        <f>IF(K199&gt;0,IF(ROUND(D199*K199,0)&lt;&gt;L199,"E",""),"")</f>
        <v/>
      </c>
      <c r="N199" s="45"/>
      <c r="O199" s="92"/>
      <c r="P199" s="57" t="s">
        <v>32</v>
      </c>
      <c r="Q199" s="60" t="str">
        <f>IF(O199&gt;0,IF(ROUND(D199*O199,0)&lt;&gt;P199,"E",""),"")</f>
        <v/>
      </c>
      <c r="R199" s="86"/>
      <c r="S199" s="45">
        <f>ROUND(SUM(I199+L199+N199+P199,0),2)</f>
        <v>84780</v>
      </c>
      <c r="T199" s="87"/>
      <c r="U199" s="64" t="str">
        <f>IF(ROUND(I199+L199+N199+P199,2)&lt;&gt;S199,"E","")</f>
        <v/>
      </c>
    </row>
    <row r="200" spans="1:21" s="67" customFormat="1" outlineLevel="2" x14ac:dyDescent="0.2">
      <c r="A200" s="55" t="s">
        <v>131</v>
      </c>
      <c r="B200" s="55" t="s">
        <v>88</v>
      </c>
      <c r="C200" s="67" t="s">
        <v>118</v>
      </c>
      <c r="D200" s="85">
        <f>D197</f>
        <v>18000000</v>
      </c>
      <c r="E200" s="56" t="s">
        <v>79</v>
      </c>
      <c r="F200" s="91"/>
      <c r="G200" s="54" t="s">
        <v>32</v>
      </c>
      <c r="H200" s="58" t="str">
        <f>IF(F200&gt;0,IF(ROUND(D200*F200,0)&lt;&gt;G200,"E",""),"")</f>
        <v/>
      </c>
      <c r="I200" s="57" t="s">
        <v>32</v>
      </c>
      <c r="J200" s="213" t="str">
        <f t="shared" si="240"/>
        <v/>
      </c>
      <c r="K200" s="53">
        <v>1.6999999999999999E-3</v>
      </c>
      <c r="L200" s="45">
        <f>ROUND(D200*K200,0)</f>
        <v>30600</v>
      </c>
      <c r="M200" s="60" t="str">
        <f>IF(K200&gt;0,IF(ROUND(D200*K200,0)&lt;&gt;L200,"E",""),"")</f>
        <v/>
      </c>
      <c r="N200" s="45"/>
      <c r="O200" s="92"/>
      <c r="P200" s="57" t="s">
        <v>32</v>
      </c>
      <c r="Q200" s="60" t="str">
        <f>IF(O200&gt;0,IF(ROUND(D200*O200,0)&lt;&gt;P200,"E",""),"")</f>
        <v/>
      </c>
      <c r="R200" s="86"/>
      <c r="S200" s="45">
        <f>ROUND(SUM(I200+L200+N200+P200,0),2)</f>
        <v>30600</v>
      </c>
      <c r="T200" s="87"/>
      <c r="U200" s="64" t="str">
        <f>IF(ROUND(I200+L200+N200+P200,2)&lt;&gt;S200,"E","")</f>
        <v/>
      </c>
    </row>
    <row r="201" spans="1:21" s="67" customFormat="1" outlineLevel="2" x14ac:dyDescent="0.2">
      <c r="A201" s="55" t="s">
        <v>131</v>
      </c>
      <c r="B201" s="55" t="s">
        <v>51</v>
      </c>
      <c r="C201" s="67" t="s">
        <v>117</v>
      </c>
      <c r="D201" s="85">
        <v>1</v>
      </c>
      <c r="E201" s="56" t="s">
        <v>67</v>
      </c>
      <c r="F201" s="91"/>
      <c r="G201" s="57" t="s">
        <v>32</v>
      </c>
      <c r="H201" s="58" t="str">
        <f>IF(F201&gt;0,IF(ROUND(D201*F201,0)&lt;&gt;G201,"E",""),"")</f>
        <v/>
      </c>
      <c r="I201" s="57" t="s">
        <v>32</v>
      </c>
      <c r="J201" s="213" t="str">
        <f t="shared" si="240"/>
        <v/>
      </c>
      <c r="K201" s="92"/>
      <c r="L201" s="57" t="s">
        <v>32</v>
      </c>
      <c r="M201" s="60" t="str">
        <f>IF(K201&gt;0,IF(ROUND(D201*K201,0)&lt;&gt;L201,"E",""),"")</f>
        <v/>
      </c>
      <c r="N201" s="45"/>
      <c r="O201" s="92"/>
      <c r="P201" s="57" t="s">
        <v>32</v>
      </c>
      <c r="Q201" s="60" t="str">
        <f>IF(O201&gt;0,IF(ROUND(D201*O201,0)&lt;&gt;P201,"E",""),"")</f>
        <v/>
      </c>
      <c r="R201" s="86"/>
      <c r="S201" s="57" t="s">
        <v>32</v>
      </c>
      <c r="T201" s="87" t="s">
        <v>39</v>
      </c>
      <c r="U201" s="64" t="str">
        <f>IF(ROUND(I201+L201+N201+P201,2)&lt;&gt;S201,"E","")</f>
        <v/>
      </c>
    </row>
    <row r="202" spans="1:21" s="67" customFormat="1" outlineLevel="2" x14ac:dyDescent="0.2">
      <c r="A202" s="55" t="s">
        <v>131</v>
      </c>
      <c r="B202" s="55" t="s">
        <v>75</v>
      </c>
      <c r="C202" s="67" t="s">
        <v>116</v>
      </c>
      <c r="D202" s="85">
        <v>1</v>
      </c>
      <c r="E202" s="56" t="s">
        <v>67</v>
      </c>
      <c r="F202" s="91"/>
      <c r="G202" s="57" t="s">
        <v>32</v>
      </c>
      <c r="H202" s="58" t="str">
        <f>IF(F202&gt;0,IF(ROUND(D202*F202,0)&lt;&gt;G202,"E",""),"")</f>
        <v/>
      </c>
      <c r="I202" s="57" t="s">
        <v>32</v>
      </c>
      <c r="J202" s="213" t="str">
        <f t="shared" si="240"/>
        <v/>
      </c>
      <c r="K202" s="92"/>
      <c r="L202" s="57" t="s">
        <v>32</v>
      </c>
      <c r="M202" s="60" t="str">
        <f>IF(K202&gt;0,IF(ROUND(D202*K202,0)&lt;&gt;L202,"E",""),"")</f>
        <v/>
      </c>
      <c r="N202" s="45"/>
      <c r="O202" s="92"/>
      <c r="P202" s="57" t="s">
        <v>32</v>
      </c>
      <c r="Q202" s="60" t="str">
        <f>IF(O202&gt;0,IF(ROUND(D202*O202,0)&lt;&gt;P202,"E",""),"")</f>
        <v/>
      </c>
      <c r="R202" s="86"/>
      <c r="S202" s="57" t="s">
        <v>32</v>
      </c>
      <c r="T202" s="87" t="s">
        <v>39</v>
      </c>
      <c r="U202" s="64" t="str">
        <f>IF(ROUND(I202+L202+N202+P202,2)&lt;&gt;S202,"E","")</f>
        <v/>
      </c>
    </row>
    <row r="203" spans="1:21" s="67" customFormat="1" outlineLevel="2" x14ac:dyDescent="0.2">
      <c r="A203" s="55" t="s">
        <v>131</v>
      </c>
      <c r="B203" s="55" t="s">
        <v>52</v>
      </c>
      <c r="C203" s="67" t="s">
        <v>115</v>
      </c>
      <c r="D203" s="85">
        <v>1</v>
      </c>
      <c r="E203" s="56" t="s">
        <v>67</v>
      </c>
      <c r="F203" s="91"/>
      <c r="G203" s="57" t="s">
        <v>32</v>
      </c>
      <c r="H203" s="58" t="str">
        <f>IF(F203&gt;0,IF(ROUND(D203*F203,0)&lt;&gt;G203,"E",""),"")</f>
        <v/>
      </c>
      <c r="I203" s="57" t="s">
        <v>32</v>
      </c>
      <c r="J203" s="213" t="str">
        <f t="shared" si="240"/>
        <v/>
      </c>
      <c r="K203" s="92"/>
      <c r="L203" s="57" t="s">
        <v>32</v>
      </c>
      <c r="M203" s="60" t="str">
        <f>IF(K203&gt;0,IF(ROUND(D203*K203,0)&lt;&gt;L203,"E",""),"")</f>
        <v/>
      </c>
      <c r="N203" s="45"/>
      <c r="O203" s="92"/>
      <c r="P203" s="57" t="s">
        <v>32</v>
      </c>
      <c r="Q203" s="60" t="str">
        <f>IF(O203&gt;0,IF(ROUND(D203*O203,0)&lt;&gt;P203,"E",""),"")</f>
        <v/>
      </c>
      <c r="R203" s="86"/>
      <c r="S203" s="57" t="s">
        <v>32</v>
      </c>
      <c r="T203" s="87" t="s">
        <v>39</v>
      </c>
      <c r="U203" s="64" t="str">
        <f>IF(ROUND(I203+L203+N203+P203,2)&lt;&gt;S203,"E","")</f>
        <v/>
      </c>
    </row>
    <row r="204" spans="1:21" s="103" customFormat="1" outlineLevel="1" x14ac:dyDescent="0.2">
      <c r="A204" s="94" t="s">
        <v>133</v>
      </c>
      <c r="B204" s="94"/>
      <c r="C204" s="95" t="s">
        <v>790</v>
      </c>
      <c r="D204" s="96"/>
      <c r="E204" s="95"/>
      <c r="F204" s="97"/>
      <c r="G204" s="98"/>
      <c r="H204" s="58"/>
      <c r="I204" s="98"/>
      <c r="J204" s="213" t="str">
        <f t="shared" si="240"/>
        <v/>
      </c>
      <c r="K204" s="99"/>
      <c r="L204" s="98"/>
      <c r="M204" s="60"/>
      <c r="N204" s="100"/>
      <c r="O204" s="99"/>
      <c r="P204" s="98"/>
      <c r="Q204" s="60"/>
      <c r="R204" s="101"/>
      <c r="S204" s="98">
        <f>SUBTOTAL(9,S194:S203)</f>
        <v>333353</v>
      </c>
      <c r="T204" s="102"/>
      <c r="U204" s="64"/>
    </row>
    <row r="205" spans="1:21" s="67" customFormat="1" outlineLevel="2" x14ac:dyDescent="0.2">
      <c r="A205" s="55" t="s">
        <v>134</v>
      </c>
      <c r="B205" s="55" t="s">
        <v>129</v>
      </c>
      <c r="C205" s="67" t="s">
        <v>135</v>
      </c>
      <c r="D205" s="85">
        <v>840</v>
      </c>
      <c r="E205" s="56" t="s">
        <v>69</v>
      </c>
      <c r="F205" s="91"/>
      <c r="G205" s="54" t="s">
        <v>32</v>
      </c>
      <c r="H205" s="58" t="str">
        <f t="shared" si="1"/>
        <v/>
      </c>
      <c r="I205" s="57" t="s">
        <v>32</v>
      </c>
      <c r="J205" s="213" t="str">
        <f t="shared" si="240"/>
        <v/>
      </c>
      <c r="K205" s="92">
        <v>115</v>
      </c>
      <c r="L205" s="45">
        <f t="shared" si="15"/>
        <v>96600</v>
      </c>
      <c r="M205" s="60" t="str">
        <f t="shared" si="3"/>
        <v/>
      </c>
      <c r="N205" s="45"/>
      <c r="O205" s="92"/>
      <c r="P205" s="57" t="s">
        <v>32</v>
      </c>
      <c r="Q205" s="60" t="str">
        <f t="shared" si="8"/>
        <v/>
      </c>
      <c r="R205" s="86"/>
      <c r="S205" s="45">
        <f t="shared" si="4"/>
        <v>96600</v>
      </c>
      <c r="T205" s="87"/>
      <c r="U205" s="64" t="str">
        <f t="shared" si="5"/>
        <v/>
      </c>
    </row>
    <row r="206" spans="1:21" s="67" customFormat="1" outlineLevel="2" x14ac:dyDescent="0.2">
      <c r="A206" s="55" t="s">
        <v>134</v>
      </c>
      <c r="B206" s="55" t="s">
        <v>122</v>
      </c>
      <c r="C206" s="67" t="s">
        <v>136</v>
      </c>
      <c r="D206" s="85">
        <v>2520</v>
      </c>
      <c r="E206" s="56" t="s">
        <v>69</v>
      </c>
      <c r="F206" s="91"/>
      <c r="G206" s="54" t="s">
        <v>32</v>
      </c>
      <c r="H206" s="58" t="str">
        <f t="shared" si="1"/>
        <v/>
      </c>
      <c r="I206" s="57" t="s">
        <v>32</v>
      </c>
      <c r="J206" s="213" t="str">
        <f t="shared" si="240"/>
        <v/>
      </c>
      <c r="K206" s="92">
        <v>80</v>
      </c>
      <c r="L206" s="45">
        <f t="shared" si="15"/>
        <v>201600</v>
      </c>
      <c r="M206" s="60" t="str">
        <f t="shared" si="3"/>
        <v/>
      </c>
      <c r="N206" s="45"/>
      <c r="O206" s="92"/>
      <c r="P206" s="57" t="s">
        <v>32</v>
      </c>
      <c r="Q206" s="60" t="str">
        <f t="shared" si="8"/>
        <v/>
      </c>
      <c r="R206" s="86"/>
      <c r="S206" s="45">
        <f t="shared" si="4"/>
        <v>201600</v>
      </c>
      <c r="T206" s="87"/>
      <c r="U206" s="64" t="str">
        <f t="shared" si="5"/>
        <v/>
      </c>
    </row>
    <row r="207" spans="1:21" s="67" customFormat="1" outlineLevel="2" x14ac:dyDescent="0.2">
      <c r="A207" s="55" t="s">
        <v>134</v>
      </c>
      <c r="B207" s="52" t="s">
        <v>49</v>
      </c>
      <c r="C207" s="67" t="s">
        <v>137</v>
      </c>
      <c r="D207" s="85">
        <v>560</v>
      </c>
      <c r="E207" s="56" t="s">
        <v>69</v>
      </c>
      <c r="F207" s="91"/>
      <c r="G207" s="54" t="s">
        <v>32</v>
      </c>
      <c r="H207" s="58" t="str">
        <f t="shared" si="1"/>
        <v/>
      </c>
      <c r="I207" s="57" t="s">
        <v>32</v>
      </c>
      <c r="J207" s="213" t="str">
        <f t="shared" si="240"/>
        <v/>
      </c>
      <c r="K207" s="92">
        <v>55</v>
      </c>
      <c r="L207" s="45">
        <f t="shared" si="15"/>
        <v>30800</v>
      </c>
      <c r="M207" s="60" t="str">
        <f t="shared" si="3"/>
        <v/>
      </c>
      <c r="N207" s="45"/>
      <c r="O207" s="92"/>
      <c r="P207" s="57" t="s">
        <v>32</v>
      </c>
      <c r="Q207" s="60" t="str">
        <f t="shared" si="8"/>
        <v/>
      </c>
      <c r="R207" s="86"/>
      <c r="S207" s="45">
        <f t="shared" si="4"/>
        <v>30800</v>
      </c>
      <c r="T207" s="87"/>
      <c r="U207" s="64" t="str">
        <f t="shared" si="5"/>
        <v/>
      </c>
    </row>
    <row r="208" spans="1:21" s="103" customFormat="1" outlineLevel="1" x14ac:dyDescent="0.2">
      <c r="A208" s="94" t="s">
        <v>138</v>
      </c>
      <c r="B208" s="94"/>
      <c r="C208" s="95" t="s">
        <v>139</v>
      </c>
      <c r="D208" s="96"/>
      <c r="E208" s="95"/>
      <c r="F208" s="97"/>
      <c r="G208" s="98"/>
      <c r="H208" s="58"/>
      <c r="I208" s="98"/>
      <c r="J208" s="213" t="str">
        <f t="shared" si="240"/>
        <v/>
      </c>
      <c r="K208" s="99"/>
      <c r="L208" s="100"/>
      <c r="M208" s="60"/>
      <c r="N208" s="100"/>
      <c r="O208" s="99"/>
      <c r="P208" s="98"/>
      <c r="Q208" s="60"/>
      <c r="R208" s="101"/>
      <c r="S208" s="100">
        <f>SUBTOTAL(9,S205:S207)</f>
        <v>329000</v>
      </c>
      <c r="T208" s="102"/>
      <c r="U208" s="64"/>
    </row>
    <row r="209" spans="1:21" s="67" customFormat="1" outlineLevel="2" x14ac:dyDescent="0.2">
      <c r="A209" s="55" t="s">
        <v>140</v>
      </c>
      <c r="B209" s="55" t="s">
        <v>48</v>
      </c>
      <c r="C209" s="67" t="s">
        <v>141</v>
      </c>
      <c r="D209" s="85">
        <v>3010</v>
      </c>
      <c r="E209" s="56" t="s">
        <v>69</v>
      </c>
      <c r="F209" s="91"/>
      <c r="G209" s="54" t="s">
        <v>32</v>
      </c>
      <c r="H209" s="58" t="str">
        <f>IF(F209&gt;0,IF(ROUND(D209*F209,0)&lt;&gt;G209,"E",""),"")</f>
        <v/>
      </c>
      <c r="I209" s="57" t="s">
        <v>32</v>
      </c>
      <c r="J209" s="213" t="str">
        <f t="shared" si="240"/>
        <v/>
      </c>
      <c r="K209" s="92">
        <v>115</v>
      </c>
      <c r="L209" s="45">
        <f>ROUND(D209*K209,0)</f>
        <v>346150</v>
      </c>
      <c r="M209" s="60" t="str">
        <f>IF(K209&gt;0,IF(ROUND(D209*K209,0)&lt;&gt;L209,"E",""),"")</f>
        <v/>
      </c>
      <c r="N209" s="45"/>
      <c r="O209" s="92"/>
      <c r="P209" s="57" t="s">
        <v>32</v>
      </c>
      <c r="Q209" s="60" t="str">
        <f>IF(O209&gt;0,IF(ROUND(D209*O209,0)&lt;&gt;P209,"E",""),"")</f>
        <v/>
      </c>
      <c r="R209" s="86"/>
      <c r="S209" s="45">
        <f>ROUND(SUM(I209+L209+N209+P209,0),2)</f>
        <v>346150</v>
      </c>
      <c r="T209" s="87"/>
      <c r="U209" s="64" t="str">
        <f>IF(ROUND(I209+L209+N209+P209,2)&lt;&gt;S209,"E","")</f>
        <v/>
      </c>
    </row>
    <row r="210" spans="1:21" s="67" customFormat="1" outlineLevel="2" x14ac:dyDescent="0.2">
      <c r="A210" s="55" t="s">
        <v>140</v>
      </c>
      <c r="B210" s="55" t="s">
        <v>84</v>
      </c>
      <c r="C210" s="67" t="s">
        <v>128</v>
      </c>
      <c r="D210" s="85">
        <f>D197</f>
        <v>18000000</v>
      </c>
      <c r="E210" s="56" t="s">
        <v>79</v>
      </c>
      <c r="F210" s="91"/>
      <c r="G210" s="57" t="s">
        <v>32</v>
      </c>
      <c r="H210" s="58" t="str">
        <f>IF(F210&gt;0,IF(ROUND(D210*F210,0)&lt;&gt;G210,"E",""),"")</f>
        <v/>
      </c>
      <c r="I210" s="57" t="s">
        <v>32</v>
      </c>
      <c r="J210" s="213" t="str">
        <f t="shared" si="240"/>
        <v/>
      </c>
      <c r="K210" s="91">
        <v>4.0000000000000001E-3</v>
      </c>
      <c r="L210" s="45">
        <f>ROUND(D210*K210,0)</f>
        <v>72000</v>
      </c>
      <c r="M210" s="60" t="str">
        <f>IF(K210&gt;0,IF(ROUND(D210*K210,0)&lt;&gt;L210,"E",""),"")</f>
        <v/>
      </c>
      <c r="N210" s="45"/>
      <c r="O210" s="92"/>
      <c r="P210" s="57" t="s">
        <v>32</v>
      </c>
      <c r="Q210" s="60" t="str">
        <f>IF(O210&gt;0,IF(ROUND(D210*O210,0)&lt;&gt;P210,"E",""),"")</f>
        <v/>
      </c>
      <c r="R210" s="86"/>
      <c r="S210" s="45">
        <f>ROUND(SUM(I210+L210+N210+P210,0),2)</f>
        <v>72000</v>
      </c>
      <c r="T210" s="87"/>
      <c r="U210" s="64" t="str">
        <f>IF(ROUND(I210+L210+N210+P210,2)&lt;&gt;S210,"E","")</f>
        <v/>
      </c>
    </row>
    <row r="211" spans="1:21" s="67" customFormat="1" outlineLevel="2" x14ac:dyDescent="0.2">
      <c r="A211" s="55" t="s">
        <v>140</v>
      </c>
      <c r="B211" s="55" t="s">
        <v>84</v>
      </c>
      <c r="C211" s="67" t="s">
        <v>120</v>
      </c>
      <c r="D211" s="85">
        <v>14</v>
      </c>
      <c r="E211" s="56" t="s">
        <v>68</v>
      </c>
      <c r="F211" s="91">
        <v>10</v>
      </c>
      <c r="G211" s="45">
        <f t="shared" ref="G211" si="241">ROUND(D211*F211,0)</f>
        <v>140</v>
      </c>
      <c r="H211" s="58" t="str">
        <f>IF(F211&gt;0,IF(ROUND(D211*F211,0)&lt;&gt;G211,"E",""),"")</f>
        <v/>
      </c>
      <c r="I211" s="45">
        <f>ROUND($I$2*G211,0)</f>
        <v>10500</v>
      </c>
      <c r="J211" s="213" t="str">
        <f t="shared" ref="J211:J242" si="242">IF(ROUND(G211*I$2,0)&lt;&gt;I211,"E","")</f>
        <v/>
      </c>
      <c r="K211" s="92">
        <v>250</v>
      </c>
      <c r="L211" s="45">
        <f>ROUND(D211*K211,0)</f>
        <v>3500</v>
      </c>
      <c r="M211" s="60" t="str">
        <f>IF(K211&gt;0,IF(ROUND(D211*K211,0)&lt;&gt;L211,"E",""),"")</f>
        <v/>
      </c>
      <c r="N211" s="45"/>
      <c r="O211" s="92"/>
      <c r="P211" s="57" t="s">
        <v>32</v>
      </c>
      <c r="Q211" s="60" t="str">
        <f>IF(O211&gt;0,IF(ROUND(D211*O211,0)&lt;&gt;P211,"E",""),"")</f>
        <v/>
      </c>
      <c r="R211" s="86"/>
      <c r="S211" s="45">
        <f>ROUND(SUM(I211+L211+N211+P211,0),2)</f>
        <v>14000</v>
      </c>
      <c r="T211" s="87"/>
      <c r="U211" s="64" t="str">
        <f>IF(ROUND(I211+L211+N211+P211,2)&lt;&gt;S211,"E","")</f>
        <v/>
      </c>
    </row>
    <row r="212" spans="1:21" s="67" customFormat="1" outlineLevel="2" x14ac:dyDescent="0.2">
      <c r="A212" s="55" t="s">
        <v>140</v>
      </c>
      <c r="B212" s="55" t="s">
        <v>53</v>
      </c>
      <c r="C212" s="67" t="s">
        <v>114</v>
      </c>
      <c r="D212" s="85">
        <v>180</v>
      </c>
      <c r="E212" s="56" t="s">
        <v>69</v>
      </c>
      <c r="F212" s="91"/>
      <c r="G212" s="54" t="s">
        <v>32</v>
      </c>
      <c r="H212" s="58" t="str">
        <f t="shared" si="1"/>
        <v/>
      </c>
      <c r="I212" s="57" t="s">
        <v>32</v>
      </c>
      <c r="J212" s="213" t="str">
        <f t="shared" si="242"/>
        <v/>
      </c>
      <c r="K212" s="92">
        <v>55</v>
      </c>
      <c r="L212" s="45">
        <f t="shared" si="15"/>
        <v>9900</v>
      </c>
      <c r="M212" s="60" t="str">
        <f t="shared" si="3"/>
        <v/>
      </c>
      <c r="N212" s="45"/>
      <c r="O212" s="92"/>
      <c r="P212" s="57" t="s">
        <v>32</v>
      </c>
      <c r="Q212" s="60" t="str">
        <f t="shared" si="8"/>
        <v/>
      </c>
      <c r="R212" s="86"/>
      <c r="S212" s="45">
        <f t="shared" si="4"/>
        <v>9900</v>
      </c>
      <c r="T212" s="87"/>
      <c r="U212" s="64" t="str">
        <f t="shared" si="5"/>
        <v/>
      </c>
    </row>
    <row r="213" spans="1:21" s="67" customFormat="1" outlineLevel="2" x14ac:dyDescent="0.2">
      <c r="A213" s="55" t="s">
        <v>140</v>
      </c>
      <c r="B213" s="55" t="s">
        <v>91</v>
      </c>
      <c r="C213" s="67" t="s">
        <v>113</v>
      </c>
      <c r="D213" s="85">
        <v>14</v>
      </c>
      <c r="E213" s="56" t="s">
        <v>68</v>
      </c>
      <c r="F213" s="91">
        <v>8</v>
      </c>
      <c r="G213" s="45">
        <f>ROUND(D213*F213,0)</f>
        <v>112</v>
      </c>
      <c r="H213" s="58" t="str">
        <f>IF(F213&gt;0,IF(ROUND(D213*F213,0)&lt;&gt;G213,"E",""),"")</f>
        <v/>
      </c>
      <c r="I213" s="45">
        <f>ROUND($I$2*G213,0)</f>
        <v>8400</v>
      </c>
      <c r="J213" s="213" t="str">
        <f t="shared" si="242"/>
        <v/>
      </c>
      <c r="K213" s="92">
        <v>800</v>
      </c>
      <c r="L213" s="45">
        <f>ROUND(D213*K213,0)</f>
        <v>11200</v>
      </c>
      <c r="M213" s="60" t="str">
        <f>IF(K213&gt;0,IF(ROUND(D213*K213,0)&lt;&gt;L213,"E",""),"")</f>
        <v/>
      </c>
      <c r="N213" s="45"/>
      <c r="O213" s="92"/>
      <c r="P213" s="57" t="s">
        <v>32</v>
      </c>
      <c r="Q213" s="60" t="str">
        <f>IF(O213&gt;0,IF(ROUND(D213*O213,0)&lt;&gt;P213,"E",""),"")</f>
        <v/>
      </c>
      <c r="R213" s="86"/>
      <c r="S213" s="45">
        <f>ROUND(SUM(I213+L213+N213+P213,0),2)</f>
        <v>19600</v>
      </c>
      <c r="T213" s="87"/>
      <c r="U213" s="64" t="str">
        <f>IF(ROUND(I213+L213+N213+P213,2)&lt;&gt;S213,"E","")</f>
        <v/>
      </c>
    </row>
    <row r="214" spans="1:21" s="400" customFormat="1" outlineLevel="2" x14ac:dyDescent="0.2">
      <c r="A214" s="399" t="s">
        <v>140</v>
      </c>
      <c r="B214" s="399" t="s">
        <v>54</v>
      </c>
      <c r="C214" s="400" t="s">
        <v>112</v>
      </c>
      <c r="D214" s="402">
        <v>14</v>
      </c>
      <c r="E214" s="403" t="s">
        <v>68</v>
      </c>
      <c r="F214" s="404">
        <v>8</v>
      </c>
      <c r="G214" s="405">
        <f t="shared" ref="G214:G235" si="243">ROUND(D214*F214,0)</f>
        <v>112</v>
      </c>
      <c r="H214" s="406" t="str">
        <f t="shared" si="1"/>
        <v/>
      </c>
      <c r="I214" s="405">
        <f>ROUND($I$2*G214,0)</f>
        <v>8400</v>
      </c>
      <c r="J214" s="406" t="str">
        <f t="shared" si="242"/>
        <v/>
      </c>
      <c r="K214" s="407">
        <v>1200</v>
      </c>
      <c r="L214" s="405">
        <f t="shared" si="15"/>
        <v>16800</v>
      </c>
      <c r="M214" s="408" t="str">
        <f t="shared" si="3"/>
        <v/>
      </c>
      <c r="N214" s="405"/>
      <c r="O214" s="407"/>
      <c r="P214" s="409" t="s">
        <v>32</v>
      </c>
      <c r="Q214" s="408" t="str">
        <f t="shared" si="8"/>
        <v/>
      </c>
      <c r="R214" s="410"/>
      <c r="S214" s="405">
        <f t="shared" si="4"/>
        <v>25200</v>
      </c>
      <c r="T214" s="411"/>
      <c r="U214" s="412" t="str">
        <f t="shared" si="5"/>
        <v/>
      </c>
    </row>
    <row r="215" spans="1:21" s="67" customFormat="1" outlineLevel="2" x14ac:dyDescent="0.2">
      <c r="A215" s="55" t="s">
        <v>140</v>
      </c>
      <c r="B215" s="55" t="s">
        <v>54</v>
      </c>
      <c r="C215" s="67" t="s">
        <v>142</v>
      </c>
      <c r="D215" s="85">
        <v>1</v>
      </c>
      <c r="E215" s="56" t="s">
        <v>67</v>
      </c>
      <c r="F215" s="91"/>
      <c r="G215" s="57" t="s">
        <v>32</v>
      </c>
      <c r="H215" s="58" t="str">
        <f t="shared" si="1"/>
        <v/>
      </c>
      <c r="I215" s="57" t="s">
        <v>32</v>
      </c>
      <c r="J215" s="213" t="str">
        <f t="shared" si="242"/>
        <v/>
      </c>
      <c r="K215" s="92">
        <v>10000</v>
      </c>
      <c r="L215" s="45">
        <f t="shared" si="15"/>
        <v>10000</v>
      </c>
      <c r="M215" s="60" t="str">
        <f t="shared" si="3"/>
        <v/>
      </c>
      <c r="N215" s="45"/>
      <c r="O215" s="92"/>
      <c r="P215" s="57" t="s">
        <v>32</v>
      </c>
      <c r="Q215" s="60" t="str">
        <f t="shared" si="8"/>
        <v/>
      </c>
      <c r="R215" s="86"/>
      <c r="S215" s="45">
        <f t="shared" si="4"/>
        <v>10000</v>
      </c>
      <c r="T215" s="87"/>
      <c r="U215" s="64" t="str">
        <f t="shared" si="5"/>
        <v/>
      </c>
    </row>
    <row r="216" spans="1:21" s="67" customFormat="1" outlineLevel="2" x14ac:dyDescent="0.2">
      <c r="A216" s="55" t="s">
        <v>140</v>
      </c>
      <c r="B216" s="55" t="s">
        <v>70</v>
      </c>
      <c r="C216" s="67" t="s">
        <v>143</v>
      </c>
      <c r="D216" s="85">
        <v>6</v>
      </c>
      <c r="E216" s="56" t="s">
        <v>68</v>
      </c>
      <c r="F216" s="91">
        <v>60</v>
      </c>
      <c r="G216" s="45">
        <f t="shared" si="243"/>
        <v>360</v>
      </c>
      <c r="H216" s="58" t="str">
        <f t="shared" si="1"/>
        <v/>
      </c>
      <c r="I216" s="45">
        <f>ROUND($I$2*G216,0)</f>
        <v>27000</v>
      </c>
      <c r="J216" s="213" t="str">
        <f t="shared" si="242"/>
        <v/>
      </c>
      <c r="K216" s="92">
        <v>1500</v>
      </c>
      <c r="L216" s="45">
        <f t="shared" si="15"/>
        <v>9000</v>
      </c>
      <c r="M216" s="60" t="str">
        <f t="shared" si="3"/>
        <v/>
      </c>
      <c r="N216" s="45">
        <v>25000</v>
      </c>
      <c r="O216" s="92"/>
      <c r="P216" s="57" t="s">
        <v>32</v>
      </c>
      <c r="Q216" s="60" t="str">
        <f t="shared" si="8"/>
        <v/>
      </c>
      <c r="R216" s="86"/>
      <c r="S216" s="45">
        <f t="shared" si="4"/>
        <v>61000</v>
      </c>
      <c r="T216" s="87"/>
      <c r="U216" s="64" t="str">
        <f t="shared" si="5"/>
        <v/>
      </c>
    </row>
    <row r="217" spans="1:21" s="400" customFormat="1" outlineLevel="2" x14ac:dyDescent="0.2">
      <c r="A217" s="399" t="s">
        <v>140</v>
      </c>
      <c r="B217" s="399" t="s">
        <v>80</v>
      </c>
      <c r="C217" s="400" t="s">
        <v>111</v>
      </c>
      <c r="D217" s="402">
        <v>6</v>
      </c>
      <c r="E217" s="403" t="s">
        <v>68</v>
      </c>
      <c r="F217" s="404">
        <v>20</v>
      </c>
      <c r="G217" s="405">
        <f t="shared" si="243"/>
        <v>120</v>
      </c>
      <c r="H217" s="406" t="str">
        <f t="shared" si="1"/>
        <v/>
      </c>
      <c r="I217" s="405">
        <f>ROUND($I$2*G217,0)</f>
        <v>9000</v>
      </c>
      <c r="J217" s="406" t="str">
        <f t="shared" si="242"/>
        <v/>
      </c>
      <c r="K217" s="407">
        <v>1000</v>
      </c>
      <c r="L217" s="405">
        <f t="shared" si="15"/>
        <v>6000</v>
      </c>
      <c r="M217" s="408" t="str">
        <f t="shared" si="3"/>
        <v/>
      </c>
      <c r="N217" s="405"/>
      <c r="O217" s="407"/>
      <c r="P217" s="409" t="s">
        <v>32</v>
      </c>
      <c r="Q217" s="408" t="str">
        <f t="shared" si="8"/>
        <v/>
      </c>
      <c r="R217" s="410"/>
      <c r="S217" s="405">
        <f t="shared" si="4"/>
        <v>15000</v>
      </c>
      <c r="T217" s="411"/>
      <c r="U217" s="412" t="str">
        <f t="shared" si="5"/>
        <v/>
      </c>
    </row>
    <row r="218" spans="1:21" s="67" customFormat="1" outlineLevel="2" x14ac:dyDescent="0.2">
      <c r="A218" s="55" t="s">
        <v>140</v>
      </c>
      <c r="B218" s="55" t="s">
        <v>78</v>
      </c>
      <c r="C218" s="67" t="s">
        <v>110</v>
      </c>
      <c r="D218" s="85">
        <f>D197</f>
        <v>18000000</v>
      </c>
      <c r="E218" s="56" t="s">
        <v>79</v>
      </c>
      <c r="F218" s="91"/>
      <c r="G218" s="57" t="s">
        <v>32</v>
      </c>
      <c r="H218" s="58" t="str">
        <f t="shared" si="1"/>
        <v/>
      </c>
      <c r="I218" s="57" t="s">
        <v>32</v>
      </c>
      <c r="J218" s="213" t="str">
        <f t="shared" si="242"/>
        <v/>
      </c>
      <c r="K218" s="91">
        <v>6.0000000000000001E-3</v>
      </c>
      <c r="L218" s="45">
        <f t="shared" si="15"/>
        <v>108000</v>
      </c>
      <c r="M218" s="60" t="str">
        <f t="shared" si="3"/>
        <v/>
      </c>
      <c r="N218" s="45"/>
      <c r="O218" s="92"/>
      <c r="P218" s="57" t="s">
        <v>32</v>
      </c>
      <c r="Q218" s="60" t="str">
        <f t="shared" si="8"/>
        <v/>
      </c>
      <c r="R218" s="86"/>
      <c r="S218" s="45">
        <f t="shared" si="4"/>
        <v>108000</v>
      </c>
      <c r="T218" s="87"/>
      <c r="U218" s="64" t="str">
        <f t="shared" si="5"/>
        <v/>
      </c>
    </row>
    <row r="219" spans="1:21" s="67" customFormat="1" outlineLevel="2" x14ac:dyDescent="0.2">
      <c r="A219" s="55" t="s">
        <v>140</v>
      </c>
      <c r="B219" s="55" t="s">
        <v>89</v>
      </c>
      <c r="C219" s="67" t="s">
        <v>109</v>
      </c>
      <c r="D219" s="85">
        <v>14</v>
      </c>
      <c r="E219" s="56" t="s">
        <v>68</v>
      </c>
      <c r="F219" s="91"/>
      <c r="G219" s="57" t="s">
        <v>32</v>
      </c>
      <c r="H219" s="58" t="str">
        <f t="shared" si="1"/>
        <v/>
      </c>
      <c r="I219" s="57" t="s">
        <v>32</v>
      </c>
      <c r="J219" s="213" t="str">
        <f t="shared" si="242"/>
        <v/>
      </c>
      <c r="K219" s="92"/>
      <c r="L219" s="45">
        <v>10000</v>
      </c>
      <c r="M219" s="60" t="str">
        <f t="shared" si="3"/>
        <v/>
      </c>
      <c r="N219" s="45"/>
      <c r="O219" s="92"/>
      <c r="P219" s="57" t="s">
        <v>32</v>
      </c>
      <c r="Q219" s="60" t="str">
        <f t="shared" si="8"/>
        <v/>
      </c>
      <c r="R219" s="86"/>
      <c r="S219" s="45">
        <f t="shared" si="4"/>
        <v>10000</v>
      </c>
      <c r="T219" s="87"/>
      <c r="U219" s="64" t="str">
        <f t="shared" si="5"/>
        <v/>
      </c>
    </row>
    <row r="220" spans="1:21" s="67" customFormat="1" outlineLevel="2" x14ac:dyDescent="0.2">
      <c r="A220" s="55" t="s">
        <v>140</v>
      </c>
      <c r="B220" s="55" t="s">
        <v>55</v>
      </c>
      <c r="C220" s="67" t="s">
        <v>144</v>
      </c>
      <c r="D220" s="85">
        <v>14</v>
      </c>
      <c r="E220" s="56" t="s">
        <v>68</v>
      </c>
      <c r="F220" s="91"/>
      <c r="G220" s="45">
        <v>40</v>
      </c>
      <c r="H220" s="58" t="str">
        <f t="shared" si="1"/>
        <v/>
      </c>
      <c r="I220" s="45">
        <f>ROUND($I$2*G220,0)</f>
        <v>3000</v>
      </c>
      <c r="J220" s="213" t="str">
        <f t="shared" si="242"/>
        <v/>
      </c>
      <c r="K220" s="92">
        <v>525</v>
      </c>
      <c r="L220" s="45">
        <f t="shared" si="15"/>
        <v>7350</v>
      </c>
      <c r="M220" s="60" t="str">
        <f t="shared" si="3"/>
        <v/>
      </c>
      <c r="N220" s="45"/>
      <c r="O220" s="92"/>
      <c r="P220" s="57" t="s">
        <v>32</v>
      </c>
      <c r="Q220" s="60" t="str">
        <f t="shared" si="8"/>
        <v/>
      </c>
      <c r="R220" s="86"/>
      <c r="S220" s="45">
        <f t="shared" si="4"/>
        <v>10350</v>
      </c>
      <c r="T220" s="87"/>
      <c r="U220" s="64" t="str">
        <f t="shared" si="5"/>
        <v/>
      </c>
    </row>
    <row r="221" spans="1:21" s="67" customFormat="1" outlineLevel="2" x14ac:dyDescent="0.2">
      <c r="A221" s="55" t="s">
        <v>140</v>
      </c>
      <c r="B221" s="55" t="s">
        <v>56</v>
      </c>
      <c r="C221" s="67" t="s">
        <v>108</v>
      </c>
      <c r="D221" s="85">
        <v>14</v>
      </c>
      <c r="E221" s="56" t="s">
        <v>68</v>
      </c>
      <c r="F221" s="91"/>
      <c r="G221" s="57" t="s">
        <v>32</v>
      </c>
      <c r="H221" s="58" t="str">
        <f t="shared" si="1"/>
        <v/>
      </c>
      <c r="I221" s="57" t="s">
        <v>32</v>
      </c>
      <c r="J221" s="213" t="str">
        <f t="shared" si="242"/>
        <v/>
      </c>
      <c r="K221" s="92">
        <v>800</v>
      </c>
      <c r="L221" s="45">
        <f t="shared" si="15"/>
        <v>11200</v>
      </c>
      <c r="M221" s="60" t="str">
        <f t="shared" si="3"/>
        <v/>
      </c>
      <c r="N221" s="45"/>
      <c r="O221" s="92"/>
      <c r="P221" s="57" t="s">
        <v>32</v>
      </c>
      <c r="Q221" s="60" t="str">
        <f t="shared" si="8"/>
        <v/>
      </c>
      <c r="R221" s="86"/>
      <c r="S221" s="45">
        <f t="shared" si="4"/>
        <v>11200</v>
      </c>
      <c r="T221" s="87"/>
      <c r="U221" s="64" t="str">
        <f t="shared" si="5"/>
        <v/>
      </c>
    </row>
    <row r="222" spans="1:21" s="67" customFormat="1" outlineLevel="2" x14ac:dyDescent="0.2">
      <c r="A222" s="55" t="s">
        <v>140</v>
      </c>
      <c r="B222" s="55" t="s">
        <v>57</v>
      </c>
      <c r="C222" s="67" t="s">
        <v>106</v>
      </c>
      <c r="D222" s="85">
        <v>1</v>
      </c>
      <c r="E222" s="56" t="s">
        <v>67</v>
      </c>
      <c r="F222" s="91"/>
      <c r="G222" s="57" t="s">
        <v>32</v>
      </c>
      <c r="H222" s="58" t="str">
        <f t="shared" si="1"/>
        <v/>
      </c>
      <c r="I222" s="57" t="s">
        <v>32</v>
      </c>
      <c r="J222" s="213" t="str">
        <f t="shared" si="242"/>
        <v/>
      </c>
      <c r="K222" s="92">
        <v>2000</v>
      </c>
      <c r="L222" s="45">
        <f t="shared" si="15"/>
        <v>2000</v>
      </c>
      <c r="M222" s="60" t="str">
        <f t="shared" si="3"/>
        <v/>
      </c>
      <c r="N222" s="45"/>
      <c r="O222" s="92"/>
      <c r="P222" s="57" t="s">
        <v>32</v>
      </c>
      <c r="Q222" s="60" t="str">
        <f t="shared" si="8"/>
        <v/>
      </c>
      <c r="R222" s="86"/>
      <c r="S222" s="45">
        <f t="shared" si="4"/>
        <v>2000</v>
      </c>
      <c r="T222" s="87"/>
      <c r="U222" s="64" t="str">
        <f t="shared" si="5"/>
        <v/>
      </c>
    </row>
    <row r="223" spans="1:21" s="67" customFormat="1" outlineLevel="2" x14ac:dyDescent="0.2">
      <c r="A223" s="55" t="s">
        <v>140</v>
      </c>
      <c r="B223" s="55" t="s">
        <v>58</v>
      </c>
      <c r="C223" s="67" t="s">
        <v>105</v>
      </c>
      <c r="D223" s="85">
        <v>14</v>
      </c>
      <c r="E223" s="56" t="s">
        <v>68</v>
      </c>
      <c r="F223" s="91"/>
      <c r="G223" s="57" t="s">
        <v>32</v>
      </c>
      <c r="H223" s="58" t="str">
        <f t="shared" si="1"/>
        <v/>
      </c>
      <c r="I223" s="57" t="s">
        <v>32</v>
      </c>
      <c r="J223" s="213" t="str">
        <f t="shared" si="242"/>
        <v/>
      </c>
      <c r="K223" s="92">
        <v>1300</v>
      </c>
      <c r="L223" s="45">
        <f t="shared" si="15"/>
        <v>18200</v>
      </c>
      <c r="M223" s="60" t="str">
        <f t="shared" si="3"/>
        <v/>
      </c>
      <c r="N223" s="45"/>
      <c r="O223" s="92"/>
      <c r="P223" s="57" t="s">
        <v>32</v>
      </c>
      <c r="Q223" s="60" t="str">
        <f t="shared" si="8"/>
        <v/>
      </c>
      <c r="R223" s="86"/>
      <c r="S223" s="45">
        <f t="shared" si="4"/>
        <v>18200</v>
      </c>
      <c r="T223" s="87"/>
      <c r="U223" s="64" t="str">
        <f t="shared" si="5"/>
        <v/>
      </c>
    </row>
    <row r="224" spans="1:21" s="67" customFormat="1" outlineLevel="2" x14ac:dyDescent="0.2">
      <c r="A224" s="55" t="s">
        <v>140</v>
      </c>
      <c r="B224" s="55" t="s">
        <v>59</v>
      </c>
      <c r="C224" s="67" t="s">
        <v>104</v>
      </c>
      <c r="D224" s="85">
        <v>14</v>
      </c>
      <c r="E224" s="56" t="s">
        <v>68</v>
      </c>
      <c r="F224" s="91">
        <v>2</v>
      </c>
      <c r="G224" s="45">
        <f t="shared" si="243"/>
        <v>28</v>
      </c>
      <c r="H224" s="58" t="str">
        <f t="shared" si="1"/>
        <v/>
      </c>
      <c r="I224" s="45">
        <f>ROUND($I$2*G224,0)</f>
        <v>2100</v>
      </c>
      <c r="J224" s="213" t="str">
        <f t="shared" si="242"/>
        <v/>
      </c>
      <c r="K224" s="92">
        <v>700</v>
      </c>
      <c r="L224" s="45">
        <f t="shared" si="15"/>
        <v>9800</v>
      </c>
      <c r="M224" s="60" t="str">
        <f t="shared" si="3"/>
        <v/>
      </c>
      <c r="N224" s="45"/>
      <c r="O224" s="92"/>
      <c r="P224" s="57" t="s">
        <v>32</v>
      </c>
      <c r="Q224" s="60" t="str">
        <f t="shared" si="8"/>
        <v/>
      </c>
      <c r="R224" s="86"/>
      <c r="S224" s="45">
        <f t="shared" si="4"/>
        <v>11900</v>
      </c>
      <c r="T224" s="87"/>
      <c r="U224" s="64" t="str">
        <f t="shared" si="5"/>
        <v/>
      </c>
    </row>
    <row r="225" spans="1:30" s="67" customFormat="1" outlineLevel="2" x14ac:dyDescent="0.2">
      <c r="A225" s="55" t="s">
        <v>140</v>
      </c>
      <c r="B225" s="55" t="s">
        <v>74</v>
      </c>
      <c r="C225" s="67" t="s">
        <v>103</v>
      </c>
      <c r="D225" s="85">
        <v>14</v>
      </c>
      <c r="E225" s="56" t="s">
        <v>68</v>
      </c>
      <c r="F225" s="91"/>
      <c r="G225" s="57" t="s">
        <v>32</v>
      </c>
      <c r="H225" s="58" t="str">
        <f t="shared" si="1"/>
        <v/>
      </c>
      <c r="I225" s="57" t="s">
        <v>32</v>
      </c>
      <c r="J225" s="213" t="str">
        <f t="shared" si="242"/>
        <v/>
      </c>
      <c r="K225" s="92">
        <v>500</v>
      </c>
      <c r="L225" s="45">
        <f t="shared" si="15"/>
        <v>7000</v>
      </c>
      <c r="M225" s="60" t="str">
        <f t="shared" si="3"/>
        <v/>
      </c>
      <c r="N225" s="45"/>
      <c r="O225" s="92"/>
      <c r="P225" s="57" t="s">
        <v>32</v>
      </c>
      <c r="Q225" s="60" t="str">
        <f t="shared" si="8"/>
        <v/>
      </c>
      <c r="R225" s="86"/>
      <c r="S225" s="45">
        <f t="shared" si="4"/>
        <v>7000</v>
      </c>
      <c r="T225" s="87"/>
      <c r="U225" s="64" t="str">
        <f t="shared" si="5"/>
        <v/>
      </c>
    </row>
    <row r="226" spans="1:30" s="67" customFormat="1" outlineLevel="2" x14ac:dyDescent="0.2">
      <c r="A226" s="55" t="s">
        <v>140</v>
      </c>
      <c r="B226" s="55" t="s">
        <v>76</v>
      </c>
      <c r="C226" s="67" t="s">
        <v>99</v>
      </c>
      <c r="D226" s="85">
        <f>G244+'ELC Core &amp; Shell'!G80+'ELC TI'!G80</f>
        <v>21720</v>
      </c>
      <c r="E226" s="56" t="s">
        <v>69</v>
      </c>
      <c r="F226" s="91"/>
      <c r="G226" s="57" t="s">
        <v>32</v>
      </c>
      <c r="H226" s="58" t="str">
        <f t="shared" si="1"/>
        <v/>
      </c>
      <c r="I226" s="57" t="s">
        <v>32</v>
      </c>
      <c r="J226" s="213" t="str">
        <f t="shared" si="242"/>
        <v/>
      </c>
      <c r="K226" s="92">
        <v>2.5</v>
      </c>
      <c r="L226" s="45">
        <f t="shared" si="15"/>
        <v>54300</v>
      </c>
      <c r="M226" s="60" t="str">
        <f t="shared" si="3"/>
        <v/>
      </c>
      <c r="N226" s="45"/>
      <c r="O226" s="92"/>
      <c r="P226" s="57" t="s">
        <v>32</v>
      </c>
      <c r="Q226" s="60" t="str">
        <f t="shared" si="8"/>
        <v/>
      </c>
      <c r="R226" s="86"/>
      <c r="S226" s="45">
        <f t="shared" si="4"/>
        <v>54300</v>
      </c>
      <c r="T226" s="87"/>
      <c r="U226" s="64" t="str">
        <f t="shared" si="5"/>
        <v/>
      </c>
    </row>
    <row r="227" spans="1:30" s="400" customFormat="1" outlineLevel="2" x14ac:dyDescent="0.2">
      <c r="A227" s="399" t="s">
        <v>140</v>
      </c>
      <c r="B227" s="399" t="s">
        <v>60</v>
      </c>
      <c r="C227" s="400" t="s">
        <v>100</v>
      </c>
      <c r="D227" s="402">
        <v>1175</v>
      </c>
      <c r="E227" s="403" t="s">
        <v>71</v>
      </c>
      <c r="F227" s="404">
        <v>0.06</v>
      </c>
      <c r="G227" s="405">
        <f>ROUND(D227*F227,0)</f>
        <v>71</v>
      </c>
      <c r="H227" s="406" t="str">
        <f t="shared" si="1"/>
        <v/>
      </c>
      <c r="I227" s="405">
        <f>ROUND($I$2*G227,0)</f>
        <v>5325</v>
      </c>
      <c r="J227" s="406" t="str">
        <f t="shared" si="242"/>
        <v/>
      </c>
      <c r="K227" s="407">
        <v>8</v>
      </c>
      <c r="L227" s="405">
        <f t="shared" si="15"/>
        <v>9400</v>
      </c>
      <c r="M227" s="408" t="str">
        <f t="shared" si="3"/>
        <v/>
      </c>
      <c r="N227" s="405"/>
      <c r="O227" s="407"/>
      <c r="P227" s="409" t="s">
        <v>32</v>
      </c>
      <c r="Q227" s="408" t="str">
        <f t="shared" si="8"/>
        <v/>
      </c>
      <c r="R227" s="410"/>
      <c r="S227" s="405">
        <f t="shared" si="4"/>
        <v>14725</v>
      </c>
      <c r="T227" s="411"/>
      <c r="U227" s="412" t="str">
        <f t="shared" si="5"/>
        <v/>
      </c>
    </row>
    <row r="228" spans="1:30" s="67" customFormat="1" outlineLevel="2" x14ac:dyDescent="0.2">
      <c r="A228" s="55" t="s">
        <v>140</v>
      </c>
      <c r="B228" s="55" t="s">
        <v>77</v>
      </c>
      <c r="C228" s="67" t="s">
        <v>101</v>
      </c>
      <c r="D228" s="85">
        <v>1</v>
      </c>
      <c r="E228" s="56" t="s">
        <v>67</v>
      </c>
      <c r="F228" s="91">
        <v>16</v>
      </c>
      <c r="G228" s="45">
        <f t="shared" si="243"/>
        <v>16</v>
      </c>
      <c r="H228" s="58" t="str">
        <f t="shared" si="1"/>
        <v/>
      </c>
      <c r="I228" s="45">
        <f t="shared" ref="I228:I235" si="244">ROUND($I$2*G228,0)</f>
        <v>1200</v>
      </c>
      <c r="J228" s="213" t="str">
        <f t="shared" si="242"/>
        <v/>
      </c>
      <c r="K228" s="92">
        <v>2000</v>
      </c>
      <c r="L228" s="45">
        <f t="shared" si="15"/>
        <v>2000</v>
      </c>
      <c r="M228" s="60" t="str">
        <f t="shared" si="3"/>
        <v/>
      </c>
      <c r="N228" s="45"/>
      <c r="O228" s="92"/>
      <c r="P228" s="57" t="s">
        <v>32</v>
      </c>
      <c r="Q228" s="60" t="str">
        <f t="shared" si="8"/>
        <v/>
      </c>
      <c r="R228" s="86"/>
      <c r="S228" s="45">
        <f t="shared" si="4"/>
        <v>3200</v>
      </c>
      <c r="T228" s="87"/>
      <c r="U228" s="64" t="str">
        <f t="shared" si="5"/>
        <v/>
      </c>
    </row>
    <row r="229" spans="1:30" s="67" customFormat="1" outlineLevel="2" x14ac:dyDescent="0.2">
      <c r="A229" s="55" t="s">
        <v>140</v>
      </c>
      <c r="B229" s="55" t="s">
        <v>61</v>
      </c>
      <c r="C229" s="67" t="s">
        <v>102</v>
      </c>
      <c r="D229" s="85">
        <v>14</v>
      </c>
      <c r="E229" s="56" t="s">
        <v>68</v>
      </c>
      <c r="F229" s="91">
        <v>30</v>
      </c>
      <c r="G229" s="45">
        <f t="shared" si="243"/>
        <v>420</v>
      </c>
      <c r="H229" s="58" t="str">
        <f t="shared" si="1"/>
        <v/>
      </c>
      <c r="I229" s="45">
        <f t="shared" si="244"/>
        <v>31500</v>
      </c>
      <c r="J229" s="213" t="str">
        <f t="shared" si="242"/>
        <v/>
      </c>
      <c r="K229" s="92"/>
      <c r="L229" s="57" t="s">
        <v>32</v>
      </c>
      <c r="M229" s="60" t="str">
        <f t="shared" si="3"/>
        <v/>
      </c>
      <c r="N229" s="45"/>
      <c r="O229" s="92"/>
      <c r="P229" s="57" t="s">
        <v>32</v>
      </c>
      <c r="Q229" s="60" t="str">
        <f t="shared" si="8"/>
        <v/>
      </c>
      <c r="R229" s="86"/>
      <c r="S229" s="45">
        <f t="shared" si="4"/>
        <v>31500</v>
      </c>
      <c r="T229" s="87"/>
      <c r="U229" s="64" t="str">
        <f t="shared" si="5"/>
        <v/>
      </c>
    </row>
    <row r="230" spans="1:30" s="67" customFormat="1" outlineLevel="2" x14ac:dyDescent="0.2">
      <c r="A230" s="55" t="s">
        <v>140</v>
      </c>
      <c r="B230" s="55" t="s">
        <v>62</v>
      </c>
      <c r="C230" s="67" t="s">
        <v>98</v>
      </c>
      <c r="D230" s="85">
        <v>1</v>
      </c>
      <c r="E230" s="56" t="s">
        <v>67</v>
      </c>
      <c r="F230" s="91"/>
      <c r="G230" s="57" t="s">
        <v>32</v>
      </c>
      <c r="H230" s="58" t="str">
        <f t="shared" si="1"/>
        <v/>
      </c>
      <c r="I230" s="57" t="s">
        <v>32</v>
      </c>
      <c r="J230" s="213" t="str">
        <f t="shared" si="242"/>
        <v/>
      </c>
      <c r="K230" s="92"/>
      <c r="L230" s="45">
        <v>1000</v>
      </c>
      <c r="M230" s="60" t="str">
        <f t="shared" si="3"/>
        <v/>
      </c>
      <c r="N230" s="45"/>
      <c r="O230" s="92"/>
      <c r="P230" s="57" t="s">
        <v>32</v>
      </c>
      <c r="Q230" s="60" t="str">
        <f t="shared" si="8"/>
        <v/>
      </c>
      <c r="R230" s="86"/>
      <c r="S230" s="45">
        <f t="shared" si="4"/>
        <v>1000</v>
      </c>
      <c r="T230" s="87"/>
      <c r="U230" s="64" t="str">
        <f t="shared" si="5"/>
        <v/>
      </c>
    </row>
    <row r="231" spans="1:30" s="67" customFormat="1" outlineLevel="2" x14ac:dyDescent="0.2">
      <c r="A231" s="55" t="s">
        <v>140</v>
      </c>
      <c r="B231" s="55" t="s">
        <v>123</v>
      </c>
      <c r="C231" s="67" t="s">
        <v>124</v>
      </c>
      <c r="D231" s="85">
        <v>1</v>
      </c>
      <c r="E231" s="56" t="s">
        <v>67</v>
      </c>
      <c r="F231" s="91">
        <v>100</v>
      </c>
      <c r="G231" s="45">
        <f t="shared" ref="G231" si="245">ROUND(D231*F231,0)</f>
        <v>100</v>
      </c>
      <c r="H231" s="58" t="str">
        <f t="shared" si="1"/>
        <v/>
      </c>
      <c r="I231" s="45">
        <f t="shared" si="244"/>
        <v>7500</v>
      </c>
      <c r="J231" s="213" t="str">
        <f t="shared" si="242"/>
        <v/>
      </c>
      <c r="K231" s="92"/>
      <c r="L231" s="45">
        <v>5000</v>
      </c>
      <c r="M231" s="60" t="str">
        <f t="shared" si="3"/>
        <v/>
      </c>
      <c r="N231" s="45"/>
      <c r="O231" s="92"/>
      <c r="P231" s="57" t="s">
        <v>32</v>
      </c>
      <c r="Q231" s="60" t="str">
        <f t="shared" si="8"/>
        <v/>
      </c>
      <c r="R231" s="86"/>
      <c r="S231" s="45">
        <f t="shared" si="4"/>
        <v>12500</v>
      </c>
      <c r="T231" s="87"/>
      <c r="U231" s="64" t="str">
        <f t="shared" si="5"/>
        <v/>
      </c>
    </row>
    <row r="232" spans="1:30" s="67" customFormat="1" outlineLevel="2" x14ac:dyDescent="0.2">
      <c r="A232" s="55" t="s">
        <v>140</v>
      </c>
      <c r="B232" s="55" t="s">
        <v>63</v>
      </c>
      <c r="C232" s="67" t="s">
        <v>94</v>
      </c>
      <c r="D232" s="85">
        <v>1</v>
      </c>
      <c r="E232" s="56" t="s">
        <v>67</v>
      </c>
      <c r="F232" s="91">
        <v>40</v>
      </c>
      <c r="G232" s="45">
        <f t="shared" si="243"/>
        <v>40</v>
      </c>
      <c r="H232" s="58" t="str">
        <f t="shared" si="1"/>
        <v/>
      </c>
      <c r="I232" s="45">
        <f t="shared" si="244"/>
        <v>3000</v>
      </c>
      <c r="J232" s="213" t="str">
        <f t="shared" si="242"/>
        <v/>
      </c>
      <c r="K232" s="92">
        <v>5000</v>
      </c>
      <c r="L232" s="45">
        <f t="shared" si="15"/>
        <v>5000</v>
      </c>
      <c r="M232" s="60" t="str">
        <f t="shared" si="3"/>
        <v/>
      </c>
      <c r="N232" s="45"/>
      <c r="O232" s="92"/>
      <c r="P232" s="57" t="s">
        <v>32</v>
      </c>
      <c r="Q232" s="60" t="str">
        <f t="shared" si="8"/>
        <v/>
      </c>
      <c r="R232" s="86"/>
      <c r="S232" s="45">
        <f t="shared" si="4"/>
        <v>8000</v>
      </c>
      <c r="T232" s="87"/>
      <c r="U232" s="64" t="str">
        <f t="shared" si="5"/>
        <v/>
      </c>
    </row>
    <row r="233" spans="1:30" s="67" customFormat="1" outlineLevel="2" x14ac:dyDescent="0.2">
      <c r="A233" s="55" t="s">
        <v>140</v>
      </c>
      <c r="B233" s="55" t="s">
        <v>63</v>
      </c>
      <c r="C233" s="67" t="s">
        <v>107</v>
      </c>
      <c r="D233" s="85"/>
      <c r="E233" s="56" t="s">
        <v>68</v>
      </c>
      <c r="F233" s="91"/>
      <c r="G233" s="45">
        <f t="shared" si="243"/>
        <v>0</v>
      </c>
      <c r="H233" s="58" t="str">
        <f t="shared" si="1"/>
        <v/>
      </c>
      <c r="I233" s="45">
        <f t="shared" si="244"/>
        <v>0</v>
      </c>
      <c r="J233" s="213" t="str">
        <f t="shared" si="242"/>
        <v/>
      </c>
      <c r="K233" s="92"/>
      <c r="L233" s="45">
        <v>15000</v>
      </c>
      <c r="M233" s="60" t="str">
        <f t="shared" si="3"/>
        <v/>
      </c>
      <c r="N233" s="45"/>
      <c r="O233" s="92"/>
      <c r="P233" s="57" t="s">
        <v>32</v>
      </c>
      <c r="Q233" s="60" t="str">
        <f t="shared" si="8"/>
        <v/>
      </c>
      <c r="R233" s="86"/>
      <c r="S233" s="45">
        <f t="shared" si="4"/>
        <v>15000</v>
      </c>
      <c r="T233" s="87"/>
      <c r="U233" s="64" t="str">
        <f t="shared" si="5"/>
        <v/>
      </c>
    </row>
    <row r="234" spans="1:30" s="67" customFormat="1" outlineLevel="2" x14ac:dyDescent="0.2">
      <c r="A234" s="55" t="s">
        <v>140</v>
      </c>
      <c r="B234" s="55" t="s">
        <v>64</v>
      </c>
      <c r="C234" s="67" t="s">
        <v>95</v>
      </c>
      <c r="D234" s="85">
        <v>14</v>
      </c>
      <c r="E234" s="56" t="s">
        <v>68</v>
      </c>
      <c r="F234" s="91">
        <v>20</v>
      </c>
      <c r="G234" s="45">
        <f t="shared" si="243"/>
        <v>280</v>
      </c>
      <c r="H234" s="58" t="str">
        <f t="shared" si="1"/>
        <v/>
      </c>
      <c r="I234" s="45">
        <f t="shared" si="244"/>
        <v>21000</v>
      </c>
      <c r="J234" s="213" t="str">
        <f t="shared" si="242"/>
        <v/>
      </c>
      <c r="K234" s="92">
        <v>500</v>
      </c>
      <c r="L234" s="45">
        <f t="shared" si="15"/>
        <v>7000</v>
      </c>
      <c r="M234" s="60" t="str">
        <f t="shared" si="3"/>
        <v/>
      </c>
      <c r="N234" s="45"/>
      <c r="O234" s="92"/>
      <c r="P234" s="57" t="s">
        <v>32</v>
      </c>
      <c r="Q234" s="60" t="str">
        <f t="shared" si="8"/>
        <v/>
      </c>
      <c r="R234" s="86"/>
      <c r="S234" s="45">
        <f t="shared" si="4"/>
        <v>28000</v>
      </c>
      <c r="T234" s="87"/>
      <c r="U234" s="64" t="str">
        <f t="shared" si="5"/>
        <v/>
      </c>
    </row>
    <row r="235" spans="1:30" s="67" customFormat="1" outlineLevel="2" x14ac:dyDescent="0.2">
      <c r="A235" s="55" t="s">
        <v>140</v>
      </c>
      <c r="B235" s="55" t="s">
        <v>65</v>
      </c>
      <c r="C235" t="s">
        <v>96</v>
      </c>
      <c r="D235" s="85">
        <v>14</v>
      </c>
      <c r="E235" s="56" t="s">
        <v>68</v>
      </c>
      <c r="F235" s="91">
        <v>10</v>
      </c>
      <c r="G235" s="45">
        <f t="shared" si="243"/>
        <v>140</v>
      </c>
      <c r="H235" s="58" t="str">
        <f t="shared" si="1"/>
        <v/>
      </c>
      <c r="I235" s="45">
        <f t="shared" si="244"/>
        <v>10500</v>
      </c>
      <c r="J235" s="213" t="str">
        <f t="shared" si="242"/>
        <v/>
      </c>
      <c r="K235" s="92">
        <v>2000</v>
      </c>
      <c r="L235" s="45">
        <f t="shared" si="15"/>
        <v>28000</v>
      </c>
      <c r="M235" s="60" t="str">
        <f t="shared" si="3"/>
        <v/>
      </c>
      <c r="N235" s="45"/>
      <c r="O235" s="92"/>
      <c r="P235" s="57" t="s">
        <v>32</v>
      </c>
      <c r="Q235" s="60" t="str">
        <f t="shared" si="8"/>
        <v/>
      </c>
      <c r="R235" s="86"/>
      <c r="S235" s="45">
        <f t="shared" si="4"/>
        <v>38500</v>
      </c>
      <c r="T235" s="87"/>
      <c r="U235" s="64" t="str">
        <f t="shared" si="5"/>
        <v/>
      </c>
    </row>
    <row r="236" spans="1:30" s="67" customFormat="1" outlineLevel="2" x14ac:dyDescent="0.2">
      <c r="A236" s="55" t="s">
        <v>140</v>
      </c>
      <c r="B236" s="55" t="s">
        <v>66</v>
      </c>
      <c r="C236" s="67" t="s">
        <v>97</v>
      </c>
      <c r="D236" s="85">
        <f>G250</f>
        <v>83000</v>
      </c>
      <c r="E236" s="56" t="s">
        <v>72</v>
      </c>
      <c r="F236" s="91"/>
      <c r="G236" s="57" t="s">
        <v>121</v>
      </c>
      <c r="H236" s="58" t="str">
        <f t="shared" si="1"/>
        <v/>
      </c>
      <c r="I236" s="57" t="s">
        <v>121</v>
      </c>
      <c r="J236" s="213" t="str">
        <f t="shared" si="242"/>
        <v/>
      </c>
      <c r="K236" s="92"/>
      <c r="L236" s="57" t="s">
        <v>121</v>
      </c>
      <c r="M236" s="60" t="str">
        <f t="shared" si="3"/>
        <v/>
      </c>
      <c r="N236" s="45"/>
      <c r="O236" s="92">
        <v>0.5</v>
      </c>
      <c r="P236" s="45">
        <f t="shared" ref="P236" si="246">ROUND(D236*O236,0)</f>
        <v>41500</v>
      </c>
      <c r="Q236" s="60" t="str">
        <f t="shared" si="8"/>
        <v/>
      </c>
      <c r="R236" s="86"/>
      <c r="S236" s="45">
        <f t="shared" si="4"/>
        <v>41500</v>
      </c>
      <c r="T236" s="87"/>
      <c r="U236" s="64" t="str">
        <f t="shared" si="5"/>
        <v/>
      </c>
    </row>
    <row r="237" spans="1:30" s="103" customFormat="1" outlineLevel="1" x14ac:dyDescent="0.2">
      <c r="A237" s="94" t="s">
        <v>145</v>
      </c>
      <c r="B237" s="94"/>
      <c r="C237" s="95" t="s">
        <v>146</v>
      </c>
      <c r="D237" s="96"/>
      <c r="E237" s="95"/>
      <c r="F237" s="97"/>
      <c r="G237" s="98"/>
      <c r="H237" s="58"/>
      <c r="I237" s="98"/>
      <c r="J237" s="213" t="str">
        <f t="shared" si="242"/>
        <v/>
      </c>
      <c r="K237" s="99"/>
      <c r="L237" s="98"/>
      <c r="M237" s="60"/>
      <c r="N237" s="100"/>
      <c r="O237" s="99"/>
      <c r="P237" s="100"/>
      <c r="Q237" s="60"/>
      <c r="R237" s="101"/>
      <c r="S237" s="100">
        <f>SUBTOTAL(9,S209:S236)</f>
        <v>999725</v>
      </c>
      <c r="T237" s="102"/>
      <c r="U237" s="64"/>
    </row>
    <row r="238" spans="1:30" s="103" customFormat="1" x14ac:dyDescent="0.2">
      <c r="A238" s="94" t="s">
        <v>724</v>
      </c>
      <c r="B238" s="94"/>
      <c r="D238" s="96"/>
      <c r="E238" s="95"/>
      <c r="F238" s="97"/>
      <c r="G238" s="98"/>
      <c r="H238" s="58"/>
      <c r="I238" s="98"/>
      <c r="J238" s="213" t="str">
        <f t="shared" si="242"/>
        <v/>
      </c>
      <c r="K238" s="99"/>
      <c r="L238" s="98"/>
      <c r="M238" s="60"/>
      <c r="N238" s="100"/>
      <c r="O238" s="99"/>
      <c r="P238" s="100"/>
      <c r="Q238" s="60"/>
      <c r="R238" s="101"/>
      <c r="S238" s="100">
        <f>SUBTOTAL(9,S5:S191)</f>
        <v>12772396</v>
      </c>
      <c r="T238" s="102"/>
      <c r="U238" s="64"/>
    </row>
    <row r="239" spans="1:30" x14ac:dyDescent="0.2">
      <c r="G239" s="5">
        <f t="shared" ref="G239" si="247">ROUND(D239*F239,0)</f>
        <v>0</v>
      </c>
      <c r="H239" s="58" t="str">
        <f t="shared" ref="H239" si="248">IF(F239&gt;0,IF(ROUND(D239*F239,0)&lt;&gt;G239,"E",""),"")</f>
        <v/>
      </c>
      <c r="I239" s="5">
        <f t="shared" ref="I239:I242" si="249">ROUND($I$2*G239,0)</f>
        <v>0</v>
      </c>
      <c r="J239" s="213" t="str">
        <f t="shared" si="242"/>
        <v/>
      </c>
      <c r="L239" s="5">
        <f t="shared" ref="L239" si="250">ROUND(D239*K239,0)</f>
        <v>0</v>
      </c>
      <c r="M239" s="60" t="str">
        <f t="shared" ref="M239" si="251">IF(K239&gt;0,IF(ROUND(D239*K239,0)&lt;&gt;L239,"E",""),"")</f>
        <v/>
      </c>
      <c r="P239" s="5">
        <f t="shared" ref="P239:P240" si="252">ROUND(D239*O239,0)</f>
        <v>0</v>
      </c>
      <c r="Q239" s="60" t="str">
        <f t="shared" ref="Q239:Q240" si="253">IF(O239&gt;0,IF(ROUND(D239*O239,0)&lt;&gt;P239,"E",""),"")</f>
        <v/>
      </c>
      <c r="S239" s="5">
        <f t="shared" ref="S239" si="254">ROUND(SUM(I239+L239+N239+P239,0),2)</f>
        <v>0</v>
      </c>
      <c r="U239" s="64" t="str">
        <f t="shared" ref="U239" si="255">IF(ROUND(I239+L239+N239+P239,2)&lt;&gt;S239,"E","")</f>
        <v/>
      </c>
      <c r="V239" s="5">
        <f t="shared" ref="V239" si="256">IF($S$2&gt;0,((S239/$S$2)*$V$2),0)</f>
        <v>0</v>
      </c>
      <c r="W239" s="5">
        <f t="shared" ref="W239" si="257">S239+V239</f>
        <v>0</v>
      </c>
      <c r="X239" s="1"/>
      <c r="Y239" s="10">
        <f t="shared" ref="Y239" si="258">IF(X239&gt;0,W239/X239,0)</f>
        <v>0</v>
      </c>
      <c r="Z239" s="1"/>
      <c r="AB239" s="5">
        <f t="shared" ref="AB239" si="259">ROUND(D239*AA239,0)</f>
        <v>0</v>
      </c>
      <c r="AD239" s="5">
        <f t="shared" ref="AD239" si="260">ROUND(AB239*AC239*0.01,0)</f>
        <v>0</v>
      </c>
    </row>
    <row r="240" spans="1:30" x14ac:dyDescent="0.2">
      <c r="G240" s="5">
        <f t="shared" ref="G240:G242" si="261">ROUND(D240*F240,0)</f>
        <v>0</v>
      </c>
      <c r="H240" s="58" t="str">
        <f t="shared" ref="H240:H242" si="262">IF(F240&gt;0,IF(ROUND(D240*F240,0)&lt;&gt;G240,"E",""),"")</f>
        <v/>
      </c>
      <c r="I240" s="5">
        <f t="shared" si="249"/>
        <v>0</v>
      </c>
      <c r="J240" s="213" t="str">
        <f t="shared" si="242"/>
        <v/>
      </c>
      <c r="L240" s="5">
        <f t="shared" ref="L240:L242" si="263">ROUND(D240*K240,0)</f>
        <v>0</v>
      </c>
      <c r="M240" s="60" t="str">
        <f t="shared" ref="M240:M242" si="264">IF(K240&gt;0,IF(ROUND(D240*K240,0)&lt;&gt;L240,"E",""),"")</f>
        <v/>
      </c>
      <c r="P240" s="5">
        <f t="shared" si="252"/>
        <v>0</v>
      </c>
      <c r="Q240" s="60" t="str">
        <f t="shared" si="253"/>
        <v/>
      </c>
      <c r="S240" s="5">
        <f t="shared" ref="S240:S242" si="265">ROUND(SUM(I240+L240+N240+P240,0),2)</f>
        <v>0</v>
      </c>
      <c r="U240" s="64" t="str">
        <f t="shared" ref="U240:U242" si="266">IF(ROUND(I240+L240+N240+P240,2)&lt;&gt;S240,"E","")</f>
        <v/>
      </c>
      <c r="V240" s="5">
        <f t="shared" ref="V240:V242" si="267">IF($S$2&gt;0,((S240/$S$2)*$V$2),0)</f>
        <v>0</v>
      </c>
      <c r="W240" s="5">
        <f t="shared" ref="W240:W242" si="268">S240+V240</f>
        <v>0</v>
      </c>
      <c r="X240" s="1"/>
      <c r="Y240" s="10">
        <f t="shared" ref="Y240:Y242" si="269">IF(X240&gt;0,W240/X240,0)</f>
        <v>0</v>
      </c>
      <c r="Z240" s="1"/>
      <c r="AB240" s="5">
        <f t="shared" ref="AB240:AB242" si="270">ROUND(D240*AA240,0)</f>
        <v>0</v>
      </c>
      <c r="AD240" s="5">
        <f t="shared" ref="AD240" si="271">ROUND(AB240*AC240*0.01,0)</f>
        <v>0</v>
      </c>
    </row>
    <row r="241" spans="1:36" x14ac:dyDescent="0.2">
      <c r="G241" s="5">
        <f t="shared" si="261"/>
        <v>0</v>
      </c>
      <c r="H241" s="58" t="str">
        <f t="shared" si="262"/>
        <v/>
      </c>
      <c r="I241" s="5">
        <f t="shared" si="249"/>
        <v>0</v>
      </c>
      <c r="J241" s="213" t="str">
        <f t="shared" si="242"/>
        <v/>
      </c>
      <c r="L241" s="5">
        <f t="shared" si="263"/>
        <v>0</v>
      </c>
      <c r="M241" s="60" t="str">
        <f t="shared" si="264"/>
        <v/>
      </c>
      <c r="P241" s="5">
        <f t="shared" ref="P241:P242" si="272">ROUND(D241*O241,0)</f>
        <v>0</v>
      </c>
      <c r="Q241" s="60" t="str">
        <f t="shared" ref="Q241:Q242" si="273">IF(O241&gt;0,IF(ROUND(D241*O241,0)&lt;&gt;P241,"E",""),"")</f>
        <v/>
      </c>
      <c r="S241" s="5">
        <f t="shared" si="265"/>
        <v>0</v>
      </c>
      <c r="U241" s="64" t="str">
        <f t="shared" si="266"/>
        <v/>
      </c>
      <c r="V241" s="5">
        <f t="shared" si="267"/>
        <v>0</v>
      </c>
      <c r="W241" s="5">
        <f t="shared" si="268"/>
        <v>0</v>
      </c>
      <c r="X241" s="1"/>
      <c r="Y241" s="10">
        <f t="shared" si="269"/>
        <v>0</v>
      </c>
      <c r="Z241" s="1"/>
      <c r="AB241" s="5">
        <f t="shared" si="270"/>
        <v>0</v>
      </c>
      <c r="AD241" s="5">
        <f>ROUND(AB241*AC241*0.01,0)</f>
        <v>0</v>
      </c>
    </row>
    <row r="242" spans="1:36" ht="13.5" thickBot="1" x14ac:dyDescent="0.25">
      <c r="A242" s="21"/>
      <c r="B242" s="21"/>
      <c r="C242" s="29"/>
      <c r="D242" s="34"/>
      <c r="E242" s="35"/>
      <c r="F242" s="36"/>
      <c r="G242" s="33">
        <f t="shared" si="261"/>
        <v>0</v>
      </c>
      <c r="H242" s="59" t="str">
        <f t="shared" si="262"/>
        <v/>
      </c>
      <c r="I242" s="33">
        <f t="shared" si="249"/>
        <v>0</v>
      </c>
      <c r="J242" s="270" t="str">
        <f t="shared" si="242"/>
        <v/>
      </c>
      <c r="K242" s="37"/>
      <c r="L242" s="33">
        <f t="shared" si="263"/>
        <v>0</v>
      </c>
      <c r="M242" s="61" t="str">
        <f t="shared" si="264"/>
        <v/>
      </c>
      <c r="N242" s="33"/>
      <c r="O242" s="31"/>
      <c r="P242" s="33">
        <f t="shared" si="272"/>
        <v>0</v>
      </c>
      <c r="Q242" s="61" t="str">
        <f t="shared" si="273"/>
        <v/>
      </c>
      <c r="R242" s="22"/>
      <c r="S242" s="33">
        <f t="shared" si="265"/>
        <v>0</v>
      </c>
      <c r="T242" s="26"/>
      <c r="U242" s="65" t="str">
        <f t="shared" si="266"/>
        <v/>
      </c>
      <c r="V242" s="33">
        <f t="shared" si="267"/>
        <v>0</v>
      </c>
      <c r="W242" s="33">
        <f t="shared" si="268"/>
        <v>0</v>
      </c>
      <c r="X242" s="3"/>
      <c r="Y242" s="34">
        <f t="shared" si="269"/>
        <v>0</v>
      </c>
      <c r="Z242" s="3"/>
      <c r="AA242" s="32"/>
      <c r="AB242" s="33">
        <f t="shared" si="270"/>
        <v>0</v>
      </c>
      <c r="AC242" s="32"/>
      <c r="AD242" s="33">
        <f>ROUND(AB242*AC242*0.01,0)</f>
        <v>0</v>
      </c>
    </row>
    <row r="243" spans="1:36" ht="13.5" thickTop="1" x14ac:dyDescent="0.2">
      <c r="AF243" s="259" t="s">
        <v>789</v>
      </c>
      <c r="AH243" s="257"/>
      <c r="AI243" s="257"/>
      <c r="AJ243" s="257"/>
    </row>
    <row r="244" spans="1:36" x14ac:dyDescent="0.2">
      <c r="C244" s="9" t="s">
        <v>1</v>
      </c>
      <c r="G244" s="5">
        <f>SUM(G3:G242)</f>
        <v>19090</v>
      </c>
      <c r="H244" s="60"/>
      <c r="I244" s="5">
        <f>SUM(I3:I242)</f>
        <v>1431750</v>
      </c>
      <c r="J244" s="60"/>
      <c r="K244" s="15"/>
      <c r="L244" s="5">
        <f>SUM(L3:L242)</f>
        <v>3672265</v>
      </c>
      <c r="N244" s="5">
        <f>SUM(N3:N242)</f>
        <v>140000</v>
      </c>
      <c r="P244" s="5">
        <f>SUM(P3:P242)</f>
        <v>9190459</v>
      </c>
      <c r="S244" s="100">
        <f>S238</f>
        <v>12772396</v>
      </c>
      <c r="T244" s="258" t="s">
        <v>179</v>
      </c>
      <c r="AB244" s="13">
        <f>SUM(AB3:AB242)</f>
        <v>0</v>
      </c>
      <c r="AD244" s="13">
        <f>SUM(AD3:AD242)</f>
        <v>0</v>
      </c>
      <c r="AF244" s="224">
        <f>S244/$S$250</f>
        <v>0.84325430347089536</v>
      </c>
      <c r="AH244" s="251"/>
      <c r="AI244" s="251"/>
      <c r="AJ244" s="251"/>
    </row>
    <row r="245" spans="1:36" x14ac:dyDescent="0.2">
      <c r="G245" s="38"/>
      <c r="I245" s="39"/>
      <c r="P245" s="45"/>
      <c r="R245" s="86"/>
      <c r="S245" s="100">
        <f>'ELC Core &amp; Shell'!S80</f>
        <v>1277464</v>
      </c>
      <c r="T245" s="258" t="s">
        <v>178</v>
      </c>
      <c r="AF245" s="224">
        <f t="shared" ref="AF245:AF246" si="274">S245/$S$250</f>
        <v>8.4340245599114197E-2</v>
      </c>
      <c r="AH245" s="251"/>
      <c r="AI245" s="251"/>
      <c r="AJ245" s="251"/>
    </row>
    <row r="246" spans="1:36" x14ac:dyDescent="0.2">
      <c r="F246" s="43"/>
      <c r="G246" s="84"/>
      <c r="I246" s="44"/>
      <c r="P246" s="45"/>
      <c r="R246" s="87"/>
      <c r="S246" s="100">
        <f>'ELC TI'!S80</f>
        <v>1096693</v>
      </c>
      <c r="T246" s="258" t="s">
        <v>788</v>
      </c>
      <c r="AB246" s="66"/>
      <c r="AC246" s="40" t="s">
        <v>36</v>
      </c>
      <c r="AD246" s="4">
        <f>AD244*AB246</f>
        <v>0</v>
      </c>
      <c r="AF246" s="224">
        <f t="shared" si="274"/>
        <v>7.240545092999047E-2</v>
      </c>
      <c r="AH246" s="16"/>
      <c r="AI246" s="16"/>
      <c r="AJ246" s="16"/>
    </row>
    <row r="247" spans="1:36" x14ac:dyDescent="0.2">
      <c r="F247" s="43"/>
      <c r="G247" s="45"/>
      <c r="I247" s="45"/>
      <c r="L247" s="5" t="s">
        <v>2</v>
      </c>
      <c r="N247" s="1" t="str">
        <f>IF((S244+AE272+AF272+AG272&lt;&gt;SUM(I244+L244+N244+P244)),"ERROR","OK")</f>
        <v>OK</v>
      </c>
      <c r="P247" s="45"/>
      <c r="R247" s="86"/>
      <c r="S247" s="45"/>
    </row>
    <row r="248" spans="1:36" x14ac:dyDescent="0.2">
      <c r="A248" s="69"/>
      <c r="F248" s="46"/>
      <c r="G248" s="47"/>
      <c r="I248" s="48"/>
      <c r="P248" s="45"/>
      <c r="R248" s="86"/>
      <c r="S248" s="45"/>
      <c r="AD248" s="5">
        <f>SUM(AD244:AD246)</f>
        <v>0</v>
      </c>
    </row>
    <row r="249" spans="1:36" x14ac:dyDescent="0.2">
      <c r="F249" s="43" t="s">
        <v>17</v>
      </c>
      <c r="G249" s="89">
        <f>G244</f>
        <v>19090</v>
      </c>
      <c r="I249" s="51"/>
      <c r="P249" s="45"/>
      <c r="R249" s="86"/>
      <c r="S249" s="45"/>
    </row>
    <row r="250" spans="1:36" x14ac:dyDescent="0.2">
      <c r="F250" s="43" t="s">
        <v>18</v>
      </c>
      <c r="G250" s="49">
        <f>D259+D261+D262+D263+D264</f>
        <v>83000</v>
      </c>
      <c r="I250" s="45"/>
      <c r="P250" s="45" t="s">
        <v>800</v>
      </c>
      <c r="R250" s="86"/>
      <c r="S250" s="267">
        <f>SUM(S244:S249)</f>
        <v>15146553</v>
      </c>
    </row>
    <row r="251" spans="1:36" x14ac:dyDescent="0.2">
      <c r="F251" s="46"/>
      <c r="G251" s="47"/>
      <c r="I251" s="45"/>
      <c r="P251" s="45"/>
      <c r="R251" s="86"/>
      <c r="S251" s="45"/>
    </row>
    <row r="252" spans="1:36" x14ac:dyDescent="0.2">
      <c r="C252" s="48" t="s">
        <v>87</v>
      </c>
      <c r="D252" s="5">
        <f>S237+S208+S204</f>
        <v>1662078</v>
      </c>
      <c r="F252" s="43" t="s">
        <v>19</v>
      </c>
      <c r="G252" s="50">
        <f>IF(G250&gt;0,G249/G250,"")</f>
        <v>0.23</v>
      </c>
      <c r="I252" s="45"/>
      <c r="O252" s="85" t="s">
        <v>85</v>
      </c>
      <c r="P252" s="45" t="s">
        <v>797</v>
      </c>
      <c r="R252" s="268">
        <v>3.95E-2</v>
      </c>
      <c r="S252" s="45">
        <f>ROUND((S244+AE272)*R252,0)</f>
        <v>559871</v>
      </c>
    </row>
    <row r="253" spans="1:36" x14ac:dyDescent="0.2">
      <c r="O253" s="85" t="s">
        <v>85</v>
      </c>
      <c r="P253" s="45" t="s">
        <v>798</v>
      </c>
      <c r="R253" s="268">
        <v>3.95E-2</v>
      </c>
      <c r="S253" s="45">
        <f>ROUND((S245+AF272)*R253,0)</f>
        <v>55997</v>
      </c>
    </row>
    <row r="254" spans="1:36" x14ac:dyDescent="0.2">
      <c r="C254" s="48" t="s">
        <v>86</v>
      </c>
      <c r="D254" s="88">
        <f>D252/S260</f>
        <v>0.10762997964574381</v>
      </c>
      <c r="O254" s="85" t="s">
        <v>85</v>
      </c>
      <c r="P254" s="45" t="s">
        <v>214</v>
      </c>
      <c r="R254" s="268">
        <v>3.95E-2</v>
      </c>
      <c r="S254" s="45">
        <f>ROUND((S246+AG272)*R254,0)</f>
        <v>48073</v>
      </c>
    </row>
    <row r="255" spans="1:36" x14ac:dyDescent="0.2">
      <c r="P255" s="67"/>
      <c r="R255" s="257"/>
      <c r="S255" s="45"/>
    </row>
    <row r="256" spans="1:36" x14ac:dyDescent="0.2">
      <c r="C256" s="48" t="s">
        <v>127</v>
      </c>
      <c r="D256" s="83">
        <f>S208/S260</f>
        <v>2.1304814397067835E-2</v>
      </c>
      <c r="F256" s="43" t="s">
        <v>81</v>
      </c>
      <c r="G256" s="70">
        <f>S260/G250</f>
        <v>186.05444515077724</v>
      </c>
      <c r="O256" s="85" t="s">
        <v>725</v>
      </c>
      <c r="P256" s="45" t="s">
        <v>797</v>
      </c>
      <c r="R256" s="268">
        <v>0.05</v>
      </c>
      <c r="S256" s="267">
        <f>(S244+AE272)*R256</f>
        <v>708697.52131021488</v>
      </c>
    </row>
    <row r="257" spans="3:33" x14ac:dyDescent="0.2">
      <c r="O257" s="85" t="s">
        <v>725</v>
      </c>
      <c r="P257" s="45" t="s">
        <v>798</v>
      </c>
      <c r="R257" s="268">
        <v>0.05</v>
      </c>
      <c r="S257" s="267">
        <f>(S245+AF272)*R257</f>
        <v>70882.203336244231</v>
      </c>
    </row>
    <row r="258" spans="3:33" x14ac:dyDescent="0.2">
      <c r="C258" s="48" t="s">
        <v>294</v>
      </c>
      <c r="D258" s="5">
        <f>10100-D259</f>
        <v>5600</v>
      </c>
      <c r="E258" s="56" t="s">
        <v>72</v>
      </c>
      <c r="F258" s="236">
        <f>D258/$D$265</f>
        <v>5.7201225740551587E-2</v>
      </c>
      <c r="O258" s="85" t="s">
        <v>725</v>
      </c>
      <c r="P258" s="45" t="s">
        <v>214</v>
      </c>
      <c r="R258" s="268">
        <v>0.05</v>
      </c>
      <c r="S258" s="267">
        <f>(S246+AG272)*R258</f>
        <v>60851.825353540829</v>
      </c>
    </row>
    <row r="259" spans="3:33" x14ac:dyDescent="0.2">
      <c r="C259" s="48" t="s">
        <v>210</v>
      </c>
      <c r="D259" s="5">
        <v>4500</v>
      </c>
      <c r="E259" s="56" t="s">
        <v>72</v>
      </c>
      <c r="F259" s="236">
        <f t="shared" ref="F259:F264" si="275">D259/$D$265</f>
        <v>4.5965270684371805E-2</v>
      </c>
      <c r="P259" s="67"/>
      <c r="R259" s="86"/>
      <c r="S259" s="45"/>
    </row>
    <row r="260" spans="3:33" x14ac:dyDescent="0.2">
      <c r="C260" s="48" t="s">
        <v>295</v>
      </c>
      <c r="D260" s="5">
        <v>9300</v>
      </c>
      <c r="E260" s="56" t="s">
        <v>72</v>
      </c>
      <c r="F260" s="236">
        <f t="shared" si="275"/>
        <v>9.4994892747701731E-2</v>
      </c>
      <c r="O260" s="45" t="s">
        <v>35</v>
      </c>
      <c r="P260" s="45" t="s">
        <v>797</v>
      </c>
      <c r="R260" s="86"/>
      <c r="S260" s="267">
        <f>S244+S252+S256+AE272</f>
        <v>15442518.947514512</v>
      </c>
    </row>
    <row r="261" spans="3:33" x14ac:dyDescent="0.2">
      <c r="C261" s="48" t="s">
        <v>296</v>
      </c>
      <c r="D261" s="5">
        <f>22750-D260</f>
        <v>13450</v>
      </c>
      <c r="E261" s="56" t="s">
        <v>72</v>
      </c>
      <c r="F261" s="236">
        <f t="shared" si="275"/>
        <v>0.13738508682328907</v>
      </c>
      <c r="O261" s="45" t="s">
        <v>35</v>
      </c>
      <c r="P261" s="45" t="s">
        <v>798</v>
      </c>
      <c r="S261" s="267">
        <f>S245+S253+S257+AF272</f>
        <v>1544523.2700611288</v>
      </c>
    </row>
    <row r="262" spans="3:33" x14ac:dyDescent="0.2">
      <c r="C262" s="48" t="s">
        <v>297</v>
      </c>
      <c r="D262" s="5">
        <v>21700</v>
      </c>
      <c r="E262" s="56" t="s">
        <v>72</v>
      </c>
      <c r="F262" s="236">
        <f t="shared" si="275"/>
        <v>0.22165474974463739</v>
      </c>
      <c r="O262" s="45" t="s">
        <v>35</v>
      </c>
      <c r="P262" s="45" t="s">
        <v>214</v>
      </c>
      <c r="S262" s="267">
        <f>S246+S254+S258+AG272</f>
        <v>1325961.3324243575</v>
      </c>
    </row>
    <row r="263" spans="3:33" x14ac:dyDescent="0.2">
      <c r="C263" s="48" t="s">
        <v>298</v>
      </c>
      <c r="D263" s="5">
        <v>21700</v>
      </c>
      <c r="E263" s="56" t="s">
        <v>72</v>
      </c>
      <c r="F263" s="236">
        <f t="shared" si="275"/>
        <v>0.22165474974463739</v>
      </c>
      <c r="P263" s="9"/>
    </row>
    <row r="264" spans="3:33" x14ac:dyDescent="0.2">
      <c r="C264" s="48" t="s">
        <v>299</v>
      </c>
      <c r="D264" s="5">
        <v>21650</v>
      </c>
      <c r="E264" s="56" t="s">
        <v>72</v>
      </c>
      <c r="F264" s="236">
        <f t="shared" si="275"/>
        <v>0.22114402451481102</v>
      </c>
      <c r="P264" s="45" t="s">
        <v>799</v>
      </c>
      <c r="S264" s="5">
        <f>SUM(S260:S263)</f>
        <v>18313003.549999997</v>
      </c>
    </row>
    <row r="265" spans="3:33" x14ac:dyDescent="0.2">
      <c r="C265" s="2" t="s">
        <v>776</v>
      </c>
      <c r="D265" s="96">
        <f>SUM(D258:D264)</f>
        <v>97900</v>
      </c>
      <c r="E265" s="95" t="s">
        <v>72</v>
      </c>
    </row>
    <row r="268" spans="3:33" x14ac:dyDescent="0.2">
      <c r="C268" s="2" t="s">
        <v>42</v>
      </c>
      <c r="D268" s="41"/>
      <c r="AE268" s="256" t="s">
        <v>794</v>
      </c>
      <c r="AF268" s="256" t="s">
        <v>240</v>
      </c>
      <c r="AG268" s="256" t="s">
        <v>214</v>
      </c>
    </row>
    <row r="269" spans="3:33" x14ac:dyDescent="0.2">
      <c r="C269" s="2" t="s">
        <v>27</v>
      </c>
      <c r="D269" s="42"/>
      <c r="T269" s="48" t="s">
        <v>791</v>
      </c>
      <c r="AE269" s="15">
        <f>S204*AF244</f>
        <v>281101.35182493337</v>
      </c>
      <c r="AF269" s="15">
        <f>S204*AF245</f>
        <v>28115.073891201515</v>
      </c>
      <c r="AG269" s="15">
        <f>S204*AF246</f>
        <v>24136.574283865113</v>
      </c>
    </row>
    <row r="270" spans="3:33" x14ac:dyDescent="0.2">
      <c r="C270" s="2" t="s">
        <v>28</v>
      </c>
      <c r="D270" s="41">
        <f>SUM(D268:D269)</f>
        <v>0</v>
      </c>
      <c r="T270" s="48" t="s">
        <v>792</v>
      </c>
      <c r="AE270" s="15">
        <f>S208*AF244</f>
        <v>277430.66584192455</v>
      </c>
      <c r="AF270" s="15">
        <f>S208*AF245</f>
        <v>27747.940802108569</v>
      </c>
      <c r="AG270" s="15">
        <f>S208*AF246</f>
        <v>23821.393355966866</v>
      </c>
    </row>
    <row r="271" spans="3:33" x14ac:dyDescent="0.2">
      <c r="D271" s="5"/>
      <c r="T271" s="48" t="s">
        <v>793</v>
      </c>
      <c r="AE271" s="260">
        <f>S237*AF244</f>
        <v>843022.40853744082</v>
      </c>
      <c r="AF271" s="260">
        <f>S237*AF245</f>
        <v>84317.052031574436</v>
      </c>
      <c r="AG271" s="260">
        <f>S237*AF246</f>
        <v>72385.539430984718</v>
      </c>
    </row>
    <row r="272" spans="3:33" x14ac:dyDescent="0.2">
      <c r="D272" s="5"/>
      <c r="AE272" s="15">
        <f>SUM(AE269:AE271)</f>
        <v>1401554.4262042986</v>
      </c>
      <c r="AF272" s="15">
        <f>SUM(AF269:AF271)</f>
        <v>140180.06672488453</v>
      </c>
      <c r="AG272" s="15">
        <f>SUM(AG269:AG271)</f>
        <v>120343.5070708167</v>
      </c>
    </row>
    <row r="273" spans="3:31" x14ac:dyDescent="0.2">
      <c r="C273" s="2" t="s">
        <v>24</v>
      </c>
      <c r="D273" s="41"/>
    </row>
    <row r="274" spans="3:31" x14ac:dyDescent="0.2">
      <c r="C274" s="2" t="s">
        <v>43</v>
      </c>
      <c r="D274" s="41"/>
      <c r="T274" s="45" t="s">
        <v>340</v>
      </c>
      <c r="AE274" s="15">
        <f>D252-AE272-AF272-AG272</f>
        <v>1.4551915228366852E-10</v>
      </c>
    </row>
    <row r="275" spans="3:31" x14ac:dyDescent="0.2">
      <c r="C275" s="2" t="s">
        <v>29</v>
      </c>
      <c r="D275" s="42">
        <f>D270</f>
        <v>0</v>
      </c>
    </row>
    <row r="276" spans="3:31" x14ac:dyDescent="0.2">
      <c r="C276" s="2" t="s">
        <v>30</v>
      </c>
      <c r="D276" s="41">
        <f>D273-D274-D275</f>
        <v>0</v>
      </c>
    </row>
  </sheetData>
  <phoneticPr fontId="0" type="noConversion"/>
  <printOptions gridLines="1"/>
  <pageMargins left="0.23" right="0.17" top="0.75" bottom="0.5" header="0.32" footer="0.25"/>
  <pageSetup paperSize="17" scale="79" fitToHeight="0" orientation="landscape" r:id="rId1"/>
  <headerFooter alignWithMargins="0">
    <oddHeader>&amp;L&amp;G
NAME:&amp;C
ESTIMATE NO.&amp;R
REV NO.___ 
ESTIMATE DATE:</oddHeader>
    <oddFooter>&amp;L
&amp;Z&amp;F&amp;C&amp;P of &amp;N &amp;R
Revised: 5/24/18
Reviewed: 9/10/20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G197"/>
  <sheetViews>
    <sheetView showZeros="0" view="pageLayout" zoomScaleNormal="100" workbookViewId="0">
      <selection activeCell="C3" sqref="C3:E9"/>
    </sheetView>
  </sheetViews>
  <sheetFormatPr defaultColWidth="9" defaultRowHeight="15" x14ac:dyDescent="0.25"/>
  <cols>
    <col min="1" max="1" width="10.28515625" style="78" customWidth="1"/>
    <col min="2" max="2" width="51.85546875" style="80" customWidth="1"/>
    <col min="3" max="3" width="12.5703125" style="80" customWidth="1"/>
    <col min="4" max="4" width="10.42578125" style="80" customWidth="1"/>
    <col min="5" max="5" width="18.42578125" style="79" customWidth="1"/>
    <col min="6" max="6" width="9" style="78"/>
    <col min="7" max="7" width="32.140625" style="80" customWidth="1"/>
    <col min="8" max="16384" width="9" style="77"/>
  </cols>
  <sheetData>
    <row r="1" spans="1:7" s="73" customFormat="1" ht="27.75" customHeight="1" x14ac:dyDescent="0.2">
      <c r="A1" s="81" t="s">
        <v>20</v>
      </c>
      <c r="B1" s="81" t="str">
        <f>Residential!C3</f>
        <v>Description</v>
      </c>
      <c r="C1" s="81" t="s">
        <v>795</v>
      </c>
      <c r="D1" s="81" t="s">
        <v>0</v>
      </c>
      <c r="E1" s="72" t="str">
        <f>Residential!S3</f>
        <v>Line Subtotal</v>
      </c>
      <c r="F1" s="71" t="s">
        <v>82</v>
      </c>
      <c r="G1" s="71" t="str">
        <f>Residential!Z3</f>
        <v>Comments</v>
      </c>
    </row>
    <row r="2" spans="1:7" x14ac:dyDescent="0.25">
      <c r="A2" s="74" t="str">
        <f>Residential!B5</f>
        <v>01.5419</v>
      </c>
      <c r="B2" s="74" t="str">
        <f>Residential!C5</f>
        <v>Tower Crane Operator</v>
      </c>
      <c r="C2" s="74">
        <f>Residential!D5</f>
        <v>6.5</v>
      </c>
      <c r="D2" s="74" t="str">
        <f>Residential!E5</f>
        <v>MO</v>
      </c>
      <c r="E2" s="75">
        <f>Residential!S5</f>
        <v>58500</v>
      </c>
      <c r="F2" s="76">
        <f>Residential!T5</f>
        <v>0</v>
      </c>
      <c r="G2" s="74"/>
    </row>
    <row r="3" spans="1:7" x14ac:dyDescent="0.25">
      <c r="A3" s="74" t="str">
        <f>Residential!B6</f>
        <v>01.5424</v>
      </c>
      <c r="B3" s="74" t="str">
        <f>Residential!C6</f>
        <v>Tower Crane</v>
      </c>
      <c r="C3" s="74">
        <f>Residential!D6</f>
        <v>6.5</v>
      </c>
      <c r="D3" s="74" t="str">
        <f>Residential!E6</f>
        <v>MO</v>
      </c>
      <c r="E3" s="75">
        <f>Residential!S6</f>
        <v>71000</v>
      </c>
      <c r="F3" s="76">
        <f>Residential!T6</f>
        <v>0</v>
      </c>
      <c r="G3" s="74"/>
    </row>
    <row r="4" spans="1:7" x14ac:dyDescent="0.25">
      <c r="A4" s="74" t="str">
        <f>Residential!B7</f>
        <v>015450</v>
      </c>
      <c r="B4" s="74" t="str">
        <f>Residential!C7</f>
        <v>Equipment</v>
      </c>
      <c r="C4" s="74">
        <f>Residential!D7</f>
        <v>13.5</v>
      </c>
      <c r="D4" s="74" t="str">
        <f>Residential!E7</f>
        <v>MO</v>
      </c>
      <c r="E4" s="75">
        <f>Residential!S7</f>
        <v>72563</v>
      </c>
      <c r="F4" s="76">
        <f>Residential!T7</f>
        <v>0</v>
      </c>
      <c r="G4" s="74"/>
    </row>
    <row r="5" spans="1:7" x14ac:dyDescent="0.25">
      <c r="A5" s="74">
        <f>Residential!B8</f>
        <v>0</v>
      </c>
      <c r="B5" s="262" t="str">
        <f>Residential!C8</f>
        <v>Division 1 Subtotal</v>
      </c>
      <c r="C5" s="74">
        <f>Residential!D8</f>
        <v>0</v>
      </c>
      <c r="D5" s="74">
        <f>Residential!E8</f>
        <v>0</v>
      </c>
      <c r="E5" s="264">
        <f>Residential!S8</f>
        <v>202063</v>
      </c>
      <c r="F5" s="76">
        <f>Residential!T8</f>
        <v>0</v>
      </c>
      <c r="G5" s="74"/>
    </row>
    <row r="6" spans="1:7" x14ac:dyDescent="0.25">
      <c r="A6" s="74" t="str">
        <f>Residential!B9</f>
        <v>02.2100</v>
      </c>
      <c r="B6" s="74" t="str">
        <f>Residential!C9</f>
        <v>Surveying</v>
      </c>
      <c r="C6" s="74">
        <f>Residential!D9</f>
        <v>1</v>
      </c>
      <c r="D6" s="74" t="str">
        <f>Residential!E9</f>
        <v>LS</v>
      </c>
      <c r="E6" s="75">
        <f>Residential!S9</f>
        <v>25000</v>
      </c>
      <c r="F6" s="76">
        <f>Residential!T9</f>
        <v>0</v>
      </c>
      <c r="G6" s="74"/>
    </row>
    <row r="7" spans="1:7" x14ac:dyDescent="0.25">
      <c r="A7" s="74">
        <f>Residential!B10</f>
        <v>0</v>
      </c>
      <c r="B7" s="262" t="str">
        <f>Residential!C10</f>
        <v>Division 2 Subtotal</v>
      </c>
      <c r="C7" s="74">
        <f>Residential!D10</f>
        <v>0</v>
      </c>
      <c r="D7" s="74">
        <f>Residential!E10</f>
        <v>0</v>
      </c>
      <c r="E7" s="264">
        <f>Residential!S10</f>
        <v>25000</v>
      </c>
      <c r="F7" s="76">
        <f>Residential!T10</f>
        <v>0</v>
      </c>
      <c r="G7" s="74"/>
    </row>
    <row r="8" spans="1:7" x14ac:dyDescent="0.25">
      <c r="A8" s="74" t="str">
        <f>Residential!B11</f>
        <v>03.1100</v>
      </c>
      <c r="B8" s="74" t="str">
        <f>Residential!C11</f>
        <v>Concrete</v>
      </c>
      <c r="C8" s="74">
        <f>Residential!D11</f>
        <v>700</v>
      </c>
      <c r="D8" s="74" t="str">
        <f>Residential!E11</f>
        <v>CY</v>
      </c>
      <c r="E8" s="75">
        <f>Residential!S11</f>
        <v>535125</v>
      </c>
      <c r="F8" s="76">
        <f>Residential!T11</f>
        <v>0</v>
      </c>
      <c r="G8" s="74"/>
    </row>
    <row r="9" spans="1:7" x14ac:dyDescent="0.25">
      <c r="A9" s="74" t="str">
        <f>Residential!B12</f>
        <v>03.1505</v>
      </c>
      <c r="B9" s="74" t="str">
        <f>Residential!C12</f>
        <v>Under Slab Vapor Barrier</v>
      </c>
      <c r="C9" s="74">
        <f>Residential!D12</f>
        <v>16750</v>
      </c>
      <c r="D9" s="74" t="str">
        <f>Residential!E12</f>
        <v>SF</v>
      </c>
      <c r="E9" s="75">
        <f>Residential!S12</f>
        <v>23450</v>
      </c>
      <c r="F9" s="76">
        <f>Residential!T12</f>
        <v>0</v>
      </c>
      <c r="G9" s="74"/>
    </row>
    <row r="10" spans="1:7" x14ac:dyDescent="0.25">
      <c r="A10" s="74" t="str">
        <f>Residential!B13</f>
        <v>03.2000</v>
      </c>
      <c r="B10" s="74" t="str">
        <f>Residential!C13</f>
        <v>Concrete Reinforcing</v>
      </c>
      <c r="C10" s="74">
        <f>Residential!D13</f>
        <v>0</v>
      </c>
      <c r="D10" s="74" t="str">
        <f>Residential!E13</f>
        <v>TONS</v>
      </c>
      <c r="E10" s="75" t="str">
        <f>Residential!S13</f>
        <v>ABV</v>
      </c>
      <c r="F10" s="76">
        <f>Residential!T13</f>
        <v>0</v>
      </c>
      <c r="G10" s="74"/>
    </row>
    <row r="11" spans="1:7" x14ac:dyDescent="0.25">
      <c r="A11" s="74" t="str">
        <f>Residential!B14</f>
        <v>03.3000</v>
      </c>
      <c r="B11" s="74" t="str">
        <f>Residential!C14</f>
        <v>Concrete Pour</v>
      </c>
      <c r="C11" s="74">
        <f>Residential!D14</f>
        <v>0</v>
      </c>
      <c r="D11" s="74" t="str">
        <f>Residential!E14</f>
        <v>CY</v>
      </c>
      <c r="E11" s="75" t="str">
        <f>Residential!S14</f>
        <v>ABV</v>
      </c>
      <c r="F11" s="76">
        <f>Residential!T14</f>
        <v>0</v>
      </c>
      <c r="G11" s="74"/>
    </row>
    <row r="12" spans="1:7" x14ac:dyDescent="0.25">
      <c r="A12" s="74" t="str">
        <f>Residential!B15</f>
        <v>03.3301</v>
      </c>
      <c r="B12" s="74" t="str">
        <f>Residential!C15</f>
        <v>Architectural Concrete</v>
      </c>
      <c r="C12" s="74">
        <f>Residential!D15</f>
        <v>625</v>
      </c>
      <c r="D12" s="74" t="str">
        <f>Residential!E15</f>
        <v>SF</v>
      </c>
      <c r="E12" s="75">
        <f>Residential!S15</f>
        <v>12500</v>
      </c>
      <c r="F12" s="76">
        <f>Residential!T15</f>
        <v>0</v>
      </c>
      <c r="G12" s="74"/>
    </row>
    <row r="13" spans="1:7" x14ac:dyDescent="0.25">
      <c r="A13" s="74" t="str">
        <f>Residential!B16</f>
        <v>03.3501</v>
      </c>
      <c r="B13" s="74" t="str">
        <f>Residential!C16</f>
        <v>SOG Finishing</v>
      </c>
      <c r="C13" s="74">
        <f>Residential!D16</f>
        <v>0</v>
      </c>
      <c r="D13" s="74" t="str">
        <f>Residential!E16</f>
        <v>SF</v>
      </c>
      <c r="E13" s="75" t="str">
        <f>Residential!S16</f>
        <v>ABV</v>
      </c>
      <c r="F13" s="76">
        <f>Residential!T16</f>
        <v>0</v>
      </c>
      <c r="G13" s="74"/>
    </row>
    <row r="14" spans="1:7" x14ac:dyDescent="0.25">
      <c r="A14" s="74" t="str">
        <f>Residential!B17</f>
        <v>03.3507</v>
      </c>
      <c r="B14" s="74" t="str">
        <f>Residential!C17</f>
        <v>Sawcut Control Joints</v>
      </c>
      <c r="C14" s="74">
        <f>Residential!D17</f>
        <v>0</v>
      </c>
      <c r="D14" s="74" t="str">
        <f>Residential!E17</f>
        <v>LF</v>
      </c>
      <c r="E14" s="75" t="str">
        <f>Residential!S17</f>
        <v>ABV</v>
      </c>
      <c r="F14" s="76">
        <f>Residential!T17</f>
        <v>0</v>
      </c>
      <c r="G14" s="74"/>
    </row>
    <row r="15" spans="1:7" x14ac:dyDescent="0.25">
      <c r="A15" s="74" t="str">
        <f>Residential!B18</f>
        <v>03.3716</v>
      </c>
      <c r="B15" s="74" t="str">
        <f>Residential!C18</f>
        <v>Pump Truck</v>
      </c>
      <c r="C15" s="74">
        <f>Residential!D18</f>
        <v>0</v>
      </c>
      <c r="D15" s="74" t="str">
        <f>Residential!E18</f>
        <v>CY</v>
      </c>
      <c r="E15" s="75" t="str">
        <f>Residential!S18</f>
        <v>ABV</v>
      </c>
      <c r="F15" s="76">
        <f>Residential!T18</f>
        <v>0</v>
      </c>
      <c r="G15" s="74"/>
    </row>
    <row r="16" spans="1:7" x14ac:dyDescent="0.25">
      <c r="A16" s="74" t="str">
        <f>Residential!B19</f>
        <v>03.3900</v>
      </c>
      <c r="B16" s="74" t="str">
        <f>Residential!C19</f>
        <v>SOG Curing</v>
      </c>
      <c r="C16" s="74">
        <f>Residential!D19</f>
        <v>16620</v>
      </c>
      <c r="D16" s="74" t="str">
        <f>Residential!E19</f>
        <v>SF</v>
      </c>
      <c r="E16" s="75">
        <f>Residential!S19</f>
        <v>10380</v>
      </c>
      <c r="F16" s="76">
        <f>Residential!T19</f>
        <v>0</v>
      </c>
      <c r="G16" s="74"/>
    </row>
    <row r="17" spans="1:7" x14ac:dyDescent="0.25">
      <c r="A17" s="74" t="str">
        <f>Residential!B20</f>
        <v>03.5413</v>
      </c>
      <c r="B17" s="74" t="str">
        <f>Residential!C20</f>
        <v>Gypsum Cement Underlayment</v>
      </c>
      <c r="C17" s="74">
        <f>Residential!D20</f>
        <v>65500</v>
      </c>
      <c r="D17" s="74" t="str">
        <f>Residential!E20</f>
        <v>SF</v>
      </c>
      <c r="E17" s="75">
        <f>Residential!S20</f>
        <v>196500</v>
      </c>
      <c r="F17" s="76">
        <f>Residential!T20</f>
        <v>0</v>
      </c>
      <c r="G17" s="74"/>
    </row>
    <row r="18" spans="1:7" x14ac:dyDescent="0.25">
      <c r="A18" s="74">
        <f>Residential!B21</f>
        <v>0</v>
      </c>
      <c r="B18" s="262" t="str">
        <f>Residential!C21</f>
        <v>Division 3 Subtotal</v>
      </c>
      <c r="C18" s="74">
        <f>Residential!D21</f>
        <v>0</v>
      </c>
      <c r="D18" s="74">
        <f>Residential!E21</f>
        <v>0</v>
      </c>
      <c r="E18" s="264">
        <f>Residential!S21</f>
        <v>777955</v>
      </c>
      <c r="F18" s="76">
        <f>Residential!T21</f>
        <v>0</v>
      </c>
      <c r="G18" s="74"/>
    </row>
    <row r="19" spans="1:7" x14ac:dyDescent="0.25">
      <c r="A19" s="74" t="str">
        <f>Residential!B22</f>
        <v>05.2100</v>
      </c>
      <c r="B19" s="74" t="str">
        <f>Residential!C22</f>
        <v>Structural Steel - Posts &amp; Beams</v>
      </c>
      <c r="C19" s="74">
        <f>Residential!D22</f>
        <v>4</v>
      </c>
      <c r="D19" s="74" t="str">
        <f>Residential!E22</f>
        <v>TONS</v>
      </c>
      <c r="E19" s="75">
        <f>Residential!S22</f>
        <v>19500</v>
      </c>
      <c r="F19" s="76">
        <f>Residential!T22</f>
        <v>0</v>
      </c>
      <c r="G19" s="74"/>
    </row>
    <row r="20" spans="1:7" x14ac:dyDescent="0.25">
      <c r="A20" s="74">
        <f>Residential!B23</f>
        <v>0</v>
      </c>
      <c r="B20" s="74" t="str">
        <f>Residential!C23</f>
        <v>Canopy</v>
      </c>
      <c r="C20" s="74">
        <f>Residential!D23</f>
        <v>2</v>
      </c>
      <c r="D20" s="74" t="str">
        <f>Residential!E23</f>
        <v>EA</v>
      </c>
      <c r="E20" s="75">
        <f>Residential!S23</f>
        <v>30000</v>
      </c>
      <c r="F20" s="76">
        <f>Residential!T23</f>
        <v>0</v>
      </c>
      <c r="G20" s="74"/>
    </row>
    <row r="21" spans="1:7" x14ac:dyDescent="0.25">
      <c r="A21" s="74">
        <f>Residential!B24</f>
        <v>0</v>
      </c>
      <c r="B21" s="74" t="str">
        <f>Residential!C24</f>
        <v>Canopy Embeds</v>
      </c>
      <c r="C21" s="74">
        <f>Residential!D24</f>
        <v>4</v>
      </c>
      <c r="D21" s="74" t="str">
        <f>Residential!E24</f>
        <v>EA</v>
      </c>
      <c r="E21" s="75">
        <f>Residential!S24</f>
        <v>6000</v>
      </c>
      <c r="F21" s="76">
        <f>Residential!T24</f>
        <v>0</v>
      </c>
      <c r="G21" s="74"/>
    </row>
    <row r="22" spans="1:7" x14ac:dyDescent="0.25">
      <c r="A22" s="74" t="str">
        <f>Residential!B25</f>
        <v>05.5200</v>
      </c>
      <c r="B22" s="74" t="str">
        <f>Residential!C25</f>
        <v>Metal Handrails</v>
      </c>
      <c r="C22" s="74">
        <f>Residential!D25</f>
        <v>0</v>
      </c>
      <c r="D22" s="74">
        <f>Residential!E25</f>
        <v>0</v>
      </c>
      <c r="E22" s="75" t="str">
        <f>Residential!S25</f>
        <v>--</v>
      </c>
      <c r="F22" s="76">
        <f>Residential!T25</f>
        <v>0</v>
      </c>
      <c r="G22" s="74"/>
    </row>
    <row r="23" spans="1:7" x14ac:dyDescent="0.25">
      <c r="A23" s="74">
        <f>Residential!B26</f>
        <v>0</v>
      </c>
      <c r="B23" s="74" t="str">
        <f>Residential!C26</f>
        <v>Interior</v>
      </c>
      <c r="C23" s="74">
        <f>Residential!D26</f>
        <v>330</v>
      </c>
      <c r="D23" s="74" t="str">
        <f>Residential!E26</f>
        <v>LF</v>
      </c>
      <c r="E23" s="75">
        <f>Residential!S26</f>
        <v>19140</v>
      </c>
      <c r="F23" s="76">
        <f>Residential!T26</f>
        <v>0</v>
      </c>
      <c r="G23" s="74"/>
    </row>
    <row r="24" spans="1:7" x14ac:dyDescent="0.25">
      <c r="A24" s="74">
        <f>Residential!B27</f>
        <v>0</v>
      </c>
      <c r="B24" s="74" t="str">
        <f>Residential!C27</f>
        <v>Site</v>
      </c>
      <c r="C24" s="74">
        <f>Residential!D27</f>
        <v>130</v>
      </c>
      <c r="D24" s="74" t="str">
        <f>Residential!E27</f>
        <v>LF</v>
      </c>
      <c r="E24" s="75">
        <f>Residential!S27</f>
        <v>22750</v>
      </c>
      <c r="F24" s="76">
        <f>Residential!T27</f>
        <v>0</v>
      </c>
      <c r="G24" s="74"/>
    </row>
    <row r="25" spans="1:7" x14ac:dyDescent="0.25">
      <c r="A25" s="74" t="str">
        <f>Residential!B28</f>
        <v>05.5500</v>
      </c>
      <c r="B25" s="74" t="str">
        <f>Residential!C28</f>
        <v>Trash Enclosure</v>
      </c>
      <c r="C25" s="74">
        <f>Residential!D28</f>
        <v>1</v>
      </c>
      <c r="D25" s="74" t="str">
        <f>Residential!E28</f>
        <v>EA</v>
      </c>
      <c r="E25" s="75">
        <f>Residential!S28</f>
        <v>18250</v>
      </c>
      <c r="F25" s="76" t="str">
        <f>Residential!T28</f>
        <v>ALLW</v>
      </c>
      <c r="G25" s="74"/>
    </row>
    <row r="26" spans="1:7" x14ac:dyDescent="0.25">
      <c r="A26" s="74" t="str">
        <f>Residential!B29</f>
        <v>05.5500.01</v>
      </c>
      <c r="B26" s="74" t="str">
        <f>Residential!C29</f>
        <v>Mechanical Equipment Screening</v>
      </c>
      <c r="C26" s="74">
        <f>Residential!D29</f>
        <v>1</v>
      </c>
      <c r="D26" s="74" t="str">
        <f>Residential!E29</f>
        <v>EA</v>
      </c>
      <c r="E26" s="75">
        <f>Residential!S29</f>
        <v>10000</v>
      </c>
      <c r="F26" s="76" t="str">
        <f>Residential!T29</f>
        <v>ALLW</v>
      </c>
      <c r="G26" s="74"/>
    </row>
    <row r="27" spans="1:7" x14ac:dyDescent="0.25">
      <c r="A27" s="74" t="str">
        <f>Residential!B30</f>
        <v>05.5500.02</v>
      </c>
      <c r="B27" s="74" t="str">
        <f>Residential!C30</f>
        <v>Misc Metals</v>
      </c>
      <c r="C27" s="74">
        <f>Residential!D30</f>
        <v>1</v>
      </c>
      <c r="D27" s="74" t="str">
        <f>Residential!E30</f>
        <v>LS</v>
      </c>
      <c r="E27" s="75">
        <f>Residential!S30</f>
        <v>15000</v>
      </c>
      <c r="F27" s="76" t="str">
        <f>Residential!T30</f>
        <v>ALLW</v>
      </c>
      <c r="G27" s="74"/>
    </row>
    <row r="28" spans="1:7" x14ac:dyDescent="0.25">
      <c r="A28" s="74">
        <f>Residential!B31</f>
        <v>0</v>
      </c>
      <c r="B28" s="262" t="str">
        <f>Residential!C31</f>
        <v>Division 5 Subtotal</v>
      </c>
      <c r="C28" s="74">
        <f>Residential!D31</f>
        <v>0</v>
      </c>
      <c r="D28" s="74">
        <f>Residential!E31</f>
        <v>0</v>
      </c>
      <c r="E28" s="264">
        <f>Residential!S31</f>
        <v>140640</v>
      </c>
      <c r="F28" s="76">
        <f>Residential!T31</f>
        <v>0</v>
      </c>
      <c r="G28" s="74"/>
    </row>
    <row r="29" spans="1:7" x14ac:dyDescent="0.25">
      <c r="A29" s="74" t="str">
        <f>Residential!B32</f>
        <v>06.0523</v>
      </c>
      <c r="B29" s="74" t="str">
        <f>Residential!C32</f>
        <v>Nails, Bolts, Fasteners</v>
      </c>
      <c r="C29" s="74">
        <f>Residential!D32</f>
        <v>83000</v>
      </c>
      <c r="D29" s="74" t="str">
        <f>Residential!E32</f>
        <v>SF</v>
      </c>
      <c r="E29" s="75">
        <f>Residential!S32</f>
        <v>41500</v>
      </c>
      <c r="F29" s="76">
        <f>Residential!T32</f>
        <v>0</v>
      </c>
      <c r="G29" s="74"/>
    </row>
    <row r="30" spans="1:7" x14ac:dyDescent="0.25">
      <c r="A30" s="74" t="str">
        <f>Residential!B33</f>
        <v>06.0525</v>
      </c>
      <c r="B30" s="74" t="str">
        <f>Residential!C33</f>
        <v>Job Consumables</v>
      </c>
      <c r="C30" s="74">
        <f>Residential!D33</f>
        <v>83000</v>
      </c>
      <c r="D30" s="74" t="str">
        <f>Residential!E33</f>
        <v>SF</v>
      </c>
      <c r="E30" s="75">
        <f>Residential!S33</f>
        <v>41500</v>
      </c>
      <c r="F30" s="76">
        <f>Residential!T33</f>
        <v>0</v>
      </c>
      <c r="G30" s="74"/>
    </row>
    <row r="31" spans="1:7" x14ac:dyDescent="0.25">
      <c r="A31" s="74" t="str">
        <f>Residential!B34</f>
        <v>06.1000</v>
      </c>
      <c r="B31" s="74" t="str">
        <f>Residential!C34</f>
        <v>Rough Carpentry</v>
      </c>
      <c r="C31" s="74">
        <f>Residential!D34</f>
        <v>83000</v>
      </c>
      <c r="D31" s="74" t="str">
        <f>Residential!E34</f>
        <v>SF</v>
      </c>
      <c r="E31" s="75">
        <f>Residential!S34</f>
        <v>978500</v>
      </c>
      <c r="F31" s="76">
        <f>Residential!T34</f>
        <v>0</v>
      </c>
      <c r="G31" s="74"/>
    </row>
    <row r="32" spans="1:7" x14ac:dyDescent="0.25">
      <c r="A32" s="74">
        <f>Residential!B35</f>
        <v>0</v>
      </c>
      <c r="B32" s="74" t="str">
        <f>Residential!C35</f>
        <v>Ext &amp; Int Walls</v>
      </c>
      <c r="C32" s="74">
        <f>Residential!D35</f>
        <v>238250</v>
      </c>
      <c r="D32" s="74" t="str">
        <f>Residential!E35</f>
        <v>BF</v>
      </c>
      <c r="E32" s="75">
        <f>Residential!S35</f>
        <v>238250</v>
      </c>
      <c r="F32" s="76">
        <f>Residential!T35</f>
        <v>0</v>
      </c>
      <c r="G32" s="74"/>
    </row>
    <row r="33" spans="1:7" x14ac:dyDescent="0.25">
      <c r="A33" s="74">
        <f>Residential!B36</f>
        <v>0</v>
      </c>
      <c r="B33" s="74" t="str">
        <f>Residential!C36</f>
        <v>Beams</v>
      </c>
      <c r="C33" s="74">
        <f>Residential!D36</f>
        <v>2100</v>
      </c>
      <c r="D33" s="74" t="str">
        <f>Residential!E36</f>
        <v>LF</v>
      </c>
      <c r="E33" s="75">
        <f>Residential!S36</f>
        <v>21000</v>
      </c>
      <c r="F33" s="76">
        <f>Residential!T36</f>
        <v>0</v>
      </c>
      <c r="G33" s="74"/>
    </row>
    <row r="34" spans="1:7" x14ac:dyDescent="0.25">
      <c r="A34" s="74">
        <f>Residential!B37</f>
        <v>0</v>
      </c>
      <c r="B34" s="74" t="str">
        <f>Residential!C37</f>
        <v>Over Framing</v>
      </c>
      <c r="C34" s="74">
        <f>Residential!D37</f>
        <v>0</v>
      </c>
      <c r="D34" s="74">
        <f>Residential!E37</f>
        <v>0</v>
      </c>
      <c r="E34" s="75">
        <f>Residential!S37</f>
        <v>20000</v>
      </c>
      <c r="F34" s="76">
        <f>Residential!T37</f>
        <v>0</v>
      </c>
      <c r="G34" s="74"/>
    </row>
    <row r="35" spans="1:7" x14ac:dyDescent="0.25">
      <c r="A35" s="74">
        <f>Residential!B38</f>
        <v>0</v>
      </c>
      <c r="B35" s="74" t="str">
        <f>Residential!C38</f>
        <v>Stair Framing</v>
      </c>
      <c r="C35" s="74">
        <f>Residential!D38</f>
        <v>7</v>
      </c>
      <c r="D35" s="74" t="str">
        <f>Residential!E38</f>
        <v>FLIGHTS</v>
      </c>
      <c r="E35" s="75">
        <f>Residential!S38</f>
        <v>7000</v>
      </c>
      <c r="F35" s="76">
        <f>Residential!T38</f>
        <v>0</v>
      </c>
      <c r="G35" s="74"/>
    </row>
    <row r="36" spans="1:7" x14ac:dyDescent="0.25">
      <c r="A36" s="74" t="str">
        <f>Residential!B39</f>
        <v>06.1000.01</v>
      </c>
      <c r="B36" s="74" t="str">
        <f>Residential!C39</f>
        <v>Continuous Rod Hold Down System</v>
      </c>
      <c r="C36" s="74">
        <f>Residential!D39</f>
        <v>83000</v>
      </c>
      <c r="D36" s="74" t="str">
        <f>Residential!E39</f>
        <v>SF</v>
      </c>
      <c r="E36" s="75">
        <f>Residential!S39</f>
        <v>20750</v>
      </c>
      <c r="F36" s="76">
        <f>Residential!T39</f>
        <v>0</v>
      </c>
      <c r="G36" s="74"/>
    </row>
    <row r="37" spans="1:7" x14ac:dyDescent="0.25">
      <c r="A37" s="74" t="str">
        <f>Residential!B40</f>
        <v>06.1601</v>
      </c>
      <c r="B37" s="74" t="str">
        <f>Residential!C40</f>
        <v xml:space="preserve">Wall Sheathing </v>
      </c>
      <c r="C37" s="74">
        <f>Residential!D40</f>
        <v>83650</v>
      </c>
      <c r="D37" s="74" t="str">
        <f>Residential!E40</f>
        <v>SF</v>
      </c>
      <c r="E37" s="75">
        <f>Residential!S40</f>
        <v>75285</v>
      </c>
      <c r="F37" s="76">
        <f>Residential!T40</f>
        <v>0</v>
      </c>
      <c r="G37" s="74"/>
    </row>
    <row r="38" spans="1:7" x14ac:dyDescent="0.25">
      <c r="A38" s="74" t="str">
        <f>Residential!B41</f>
        <v>06.1602</v>
      </c>
      <c r="B38" s="74" t="str">
        <f>Residential!C41</f>
        <v xml:space="preserve">Floor Sheathing </v>
      </c>
      <c r="C38" s="74">
        <f>Residential!D41</f>
        <v>70850</v>
      </c>
      <c r="D38" s="74" t="str">
        <f>Residential!E41</f>
        <v>SF</v>
      </c>
      <c r="E38" s="75">
        <f>Residential!S41</f>
        <v>76164</v>
      </c>
      <c r="F38" s="76">
        <f>Residential!T41</f>
        <v>0</v>
      </c>
      <c r="G38" s="74"/>
    </row>
    <row r="39" spans="1:7" x14ac:dyDescent="0.25">
      <c r="A39" s="74" t="str">
        <f>Residential!B42</f>
        <v>06.1603</v>
      </c>
      <c r="B39" s="74" t="str">
        <f>Residential!C42</f>
        <v>Roof Sheathing</v>
      </c>
      <c r="C39" s="74">
        <f>Residential!D42</f>
        <v>23400</v>
      </c>
      <c r="D39" s="74" t="str">
        <f>Residential!E42</f>
        <v>SF</v>
      </c>
      <c r="E39" s="75">
        <f>Residential!S42</f>
        <v>24102</v>
      </c>
      <c r="F39" s="76">
        <f>Residential!T42</f>
        <v>0</v>
      </c>
      <c r="G39" s="74"/>
    </row>
    <row r="40" spans="1:7" x14ac:dyDescent="0.25">
      <c r="A40" s="74" t="str">
        <f>Residential!B43</f>
        <v>06.1601</v>
      </c>
      <c r="B40" s="74" t="str">
        <f>Residential!C43</f>
        <v>Ext Gyp Sheathing</v>
      </c>
      <c r="C40" s="74">
        <f>Residential!D43</f>
        <v>3500</v>
      </c>
      <c r="D40" s="74" t="str">
        <f>Residential!E43</f>
        <v>SF</v>
      </c>
      <c r="E40" s="75">
        <f>Residential!S43</f>
        <v>3500</v>
      </c>
      <c r="F40" s="76">
        <f>Residential!T43</f>
        <v>0</v>
      </c>
      <c r="G40" s="74"/>
    </row>
    <row r="41" spans="1:7" x14ac:dyDescent="0.25">
      <c r="A41" s="74" t="str">
        <f>Residential!B44</f>
        <v>06.1733</v>
      </c>
      <c r="B41" s="74" t="str">
        <f>Residential!C44</f>
        <v>Floor System</v>
      </c>
      <c r="C41" s="74">
        <f>Residential!D44</f>
        <v>0</v>
      </c>
      <c r="D41" s="74">
        <f>Residential!E44</f>
        <v>0</v>
      </c>
      <c r="E41" s="75" t="str">
        <f>Residential!S44</f>
        <v>--</v>
      </c>
      <c r="F41" s="76">
        <f>Residential!T44</f>
        <v>0</v>
      </c>
      <c r="G41" s="74"/>
    </row>
    <row r="42" spans="1:7" x14ac:dyDescent="0.25">
      <c r="A42" s="74">
        <f>Residential!B45</f>
        <v>0</v>
      </c>
      <c r="B42" s="74" t="str">
        <f>Residential!C45</f>
        <v xml:space="preserve">I-Joists  </v>
      </c>
      <c r="C42" s="74">
        <f>Residential!D45</f>
        <v>44100</v>
      </c>
      <c r="D42" s="74" t="str">
        <f>Residential!E45</f>
        <v>LF</v>
      </c>
      <c r="E42" s="75">
        <f>Residential!S45</f>
        <v>74088</v>
      </c>
      <c r="F42" s="76">
        <f>Residential!T45</f>
        <v>0</v>
      </c>
      <c r="G42" s="74"/>
    </row>
    <row r="43" spans="1:7" x14ac:dyDescent="0.25">
      <c r="A43" s="74">
        <f>Residential!B46</f>
        <v>0</v>
      </c>
      <c r="B43" s="74" t="str">
        <f>Residential!C46</f>
        <v>LSL Rim &amp; Blocking</v>
      </c>
      <c r="C43" s="74">
        <f>Residential!D46</f>
        <v>10950</v>
      </c>
      <c r="D43" s="74" t="str">
        <f>Residential!E46</f>
        <v>LF</v>
      </c>
      <c r="E43" s="75">
        <f>Residential!S46</f>
        <v>71175</v>
      </c>
      <c r="F43" s="76">
        <f>Residential!T46</f>
        <v>0</v>
      </c>
      <c r="G43" s="74"/>
    </row>
    <row r="44" spans="1:7" x14ac:dyDescent="0.25">
      <c r="A44" s="74">
        <f>Residential!B47</f>
        <v>0</v>
      </c>
      <c r="B44" s="74" t="str">
        <f>Residential!C47</f>
        <v>Diaphragm Blocking</v>
      </c>
      <c r="C44" s="74">
        <f>Residential!D47</f>
        <v>1800</v>
      </c>
      <c r="D44" s="74" t="str">
        <f>Residential!E47</f>
        <v>BF</v>
      </c>
      <c r="E44" s="75">
        <f>Residential!S47</f>
        <v>1800</v>
      </c>
      <c r="F44" s="76">
        <f>Residential!T47</f>
        <v>0</v>
      </c>
      <c r="G44" s="74"/>
    </row>
    <row r="45" spans="1:7" x14ac:dyDescent="0.25">
      <c r="A45" s="74" t="str">
        <f>Residential!B48</f>
        <v>06.1753</v>
      </c>
      <c r="B45" s="74" t="str">
        <f>Residential!C48</f>
        <v>Roof Trusses</v>
      </c>
      <c r="C45" s="74">
        <f>Residential!D48</f>
        <v>0</v>
      </c>
      <c r="D45" s="74">
        <f>Residential!E48</f>
        <v>0</v>
      </c>
      <c r="E45" s="75" t="str">
        <f>Residential!S48</f>
        <v>--</v>
      </c>
      <c r="F45" s="76">
        <f>Residential!T48</f>
        <v>0</v>
      </c>
      <c r="G45" s="74"/>
    </row>
    <row r="46" spans="1:7" x14ac:dyDescent="0.25">
      <c r="A46" s="74">
        <f>Residential!B49</f>
        <v>0</v>
      </c>
      <c r="B46" s="74" t="str">
        <f>Residential!C49</f>
        <v>Tapered I Joists</v>
      </c>
      <c r="C46" s="74">
        <f>Residential!D49</f>
        <v>11300</v>
      </c>
      <c r="D46" s="74" t="str">
        <f>Residential!E49</f>
        <v>LF</v>
      </c>
      <c r="E46" s="75">
        <f>Residential!S49</f>
        <v>79100</v>
      </c>
      <c r="F46" s="76">
        <f>Residential!T49</f>
        <v>0</v>
      </c>
      <c r="G46" s="74"/>
    </row>
    <row r="47" spans="1:7" x14ac:dyDescent="0.25">
      <c r="A47" s="74">
        <f>Residential!B50</f>
        <v>0</v>
      </c>
      <c r="B47" s="74" t="str">
        <f>Residential!C50</f>
        <v>LVL Rim &amp; Blocking</v>
      </c>
      <c r="C47" s="74">
        <f>Residential!D50</f>
        <v>1900</v>
      </c>
      <c r="D47" s="74" t="str">
        <f>Residential!E50</f>
        <v>LF</v>
      </c>
      <c r="E47" s="75">
        <f>Residential!S50</f>
        <v>17100</v>
      </c>
      <c r="F47" s="76">
        <f>Residential!T50</f>
        <v>0</v>
      </c>
      <c r="G47" s="74"/>
    </row>
    <row r="48" spans="1:7" x14ac:dyDescent="0.25">
      <c r="A48" s="74">
        <f>Residential!B51</f>
        <v>0</v>
      </c>
      <c r="B48" s="74" t="str">
        <f>Residential!C51</f>
        <v>2x10 Blocking</v>
      </c>
      <c r="C48" s="74">
        <f>Residential!D51</f>
        <v>1950</v>
      </c>
      <c r="D48" s="74" t="str">
        <f>Residential!E51</f>
        <v>BF</v>
      </c>
      <c r="E48" s="75">
        <f>Residential!S51</f>
        <v>1950</v>
      </c>
      <c r="F48" s="76">
        <f>Residential!T51</f>
        <v>0</v>
      </c>
      <c r="G48" s="74"/>
    </row>
    <row r="49" spans="1:7" x14ac:dyDescent="0.25">
      <c r="A49" s="74" t="str">
        <f>Residential!B52</f>
        <v>06.2023</v>
      </c>
      <c r="B49" s="74" t="str">
        <f>Residential!C52</f>
        <v>Interior Finish Carpentry</v>
      </c>
      <c r="C49" s="74">
        <f>Residential!D52</f>
        <v>0</v>
      </c>
      <c r="D49" s="74">
        <f>Residential!E52</f>
        <v>0</v>
      </c>
      <c r="E49" s="75" t="str">
        <f>Residential!S52</f>
        <v>--</v>
      </c>
      <c r="F49" s="76">
        <f>Residential!T52</f>
        <v>0</v>
      </c>
      <c r="G49" s="74"/>
    </row>
    <row r="50" spans="1:7" x14ac:dyDescent="0.25">
      <c r="A50" s="74">
        <f>Residential!B53</f>
        <v>0</v>
      </c>
      <c r="B50" s="74" t="str">
        <f>Residential!C53</f>
        <v>Chair Rail</v>
      </c>
      <c r="C50" s="74">
        <f>Residential!D53</f>
        <v>2590</v>
      </c>
      <c r="D50" s="74" t="str">
        <f>Residential!E53</f>
        <v>LF</v>
      </c>
      <c r="E50" s="75">
        <f>Residential!S53</f>
        <v>40145</v>
      </c>
      <c r="F50" s="76">
        <f>Residential!T53</f>
        <v>0</v>
      </c>
      <c r="G50" s="74"/>
    </row>
    <row r="51" spans="1:7" x14ac:dyDescent="0.25">
      <c r="A51" s="74">
        <f>Residential!B54</f>
        <v>0</v>
      </c>
      <c r="B51" s="74" t="str">
        <f>Residential!C54</f>
        <v>Door Casing</v>
      </c>
      <c r="C51" s="74">
        <f>Residential!D54</f>
        <v>14700</v>
      </c>
      <c r="D51" s="74" t="str">
        <f>Residential!E54</f>
        <v>LF</v>
      </c>
      <c r="E51" s="75">
        <f>Residential!S54</f>
        <v>135975</v>
      </c>
      <c r="F51" s="76">
        <f>Residential!T54</f>
        <v>0</v>
      </c>
      <c r="G51" s="74"/>
    </row>
    <row r="52" spans="1:7" x14ac:dyDescent="0.25">
      <c r="A52" s="74">
        <f>Residential!B55</f>
        <v>0</v>
      </c>
      <c r="B52" s="74" t="str">
        <f>Residential!C55</f>
        <v>Stair Skirt Boards</v>
      </c>
      <c r="C52" s="74">
        <f>Residential!D55</f>
        <v>330</v>
      </c>
      <c r="D52" s="74" t="str">
        <f>Residential!E55</f>
        <v>LF</v>
      </c>
      <c r="E52" s="75">
        <f>Residential!S55</f>
        <v>4740</v>
      </c>
      <c r="F52" s="76">
        <f>Residential!T55</f>
        <v>0</v>
      </c>
      <c r="G52" s="74"/>
    </row>
    <row r="53" spans="1:7" x14ac:dyDescent="0.25">
      <c r="A53" s="74">
        <f>Residential!B56</f>
        <v>0</v>
      </c>
      <c r="B53" s="262" t="str">
        <f>Residential!C56</f>
        <v>Division 6 Subtotal</v>
      </c>
      <c r="C53" s="74">
        <f>Residential!D56</f>
        <v>0</v>
      </c>
      <c r="D53" s="74">
        <f>Residential!E56</f>
        <v>0</v>
      </c>
      <c r="E53" s="264">
        <f>Residential!S56</f>
        <v>1973624</v>
      </c>
      <c r="F53" s="76">
        <f>Residential!T56</f>
        <v>0</v>
      </c>
      <c r="G53" s="74"/>
    </row>
    <row r="54" spans="1:7" x14ac:dyDescent="0.25">
      <c r="A54" s="74" t="str">
        <f>Residential!B57</f>
        <v>07.0000</v>
      </c>
      <c r="B54" s="74" t="str">
        <f>Residential!C57</f>
        <v>Envelope QC, Mockups &amp; Water Testing</v>
      </c>
      <c r="C54" s="74">
        <f>Residential!D57</f>
        <v>6</v>
      </c>
      <c r="D54" s="74" t="str">
        <f>Residential!E57</f>
        <v>WEEKS</v>
      </c>
      <c r="E54" s="75">
        <f>Residential!S57</f>
        <v>25250</v>
      </c>
      <c r="F54" s="76">
        <f>Residential!T57</f>
        <v>0</v>
      </c>
      <c r="G54" s="74"/>
    </row>
    <row r="55" spans="1:7" x14ac:dyDescent="0.25">
      <c r="A55" s="74" t="str">
        <f>Residential!B58</f>
        <v>07.0000</v>
      </c>
      <c r="B55" s="74" t="str">
        <f>Residential!C58</f>
        <v>Div 7 Equipment</v>
      </c>
      <c r="C55" s="74">
        <f>Residential!D58</f>
        <v>0</v>
      </c>
      <c r="D55" s="74">
        <f>Residential!E58</f>
        <v>0</v>
      </c>
      <c r="E55" s="75" t="str">
        <f>Residential!S58</f>
        <v>--</v>
      </c>
      <c r="F55" s="76">
        <f>Residential!T58</f>
        <v>0</v>
      </c>
      <c r="G55" s="74"/>
    </row>
    <row r="56" spans="1:7" x14ac:dyDescent="0.25">
      <c r="A56" s="74">
        <f>Residential!B59</f>
        <v>0</v>
      </c>
      <c r="B56" s="74" t="str">
        <f>Residential!C59</f>
        <v>Scissor Lift (2 EA)</v>
      </c>
      <c r="C56" s="74">
        <f>Residential!D59</f>
        <v>2</v>
      </c>
      <c r="D56" s="74" t="str">
        <f>Residential!E59</f>
        <v>MO</v>
      </c>
      <c r="E56" s="75">
        <f>Residential!S59</f>
        <v>12000</v>
      </c>
      <c r="F56" s="76">
        <f>Residential!T59</f>
        <v>0</v>
      </c>
      <c r="G56" s="74"/>
    </row>
    <row r="57" spans="1:7" x14ac:dyDescent="0.25">
      <c r="A57" s="74">
        <f>Residential!B60</f>
        <v>0</v>
      </c>
      <c r="B57" s="74" t="str">
        <f>Residential!C60</f>
        <v>Snorkel Lift (2 EA)</v>
      </c>
      <c r="C57" s="74">
        <f>Residential!D60</f>
        <v>2</v>
      </c>
      <c r="D57" s="74" t="str">
        <f>Residential!E60</f>
        <v>MO</v>
      </c>
      <c r="E57" s="75">
        <f>Residential!S60</f>
        <v>26000</v>
      </c>
      <c r="F57" s="76">
        <f>Residential!T60</f>
        <v>0</v>
      </c>
      <c r="G57" s="74"/>
    </row>
    <row r="58" spans="1:7" x14ac:dyDescent="0.25">
      <c r="A58" s="74">
        <f>Residential!B61</f>
        <v>0</v>
      </c>
      <c r="B58" s="74" t="str">
        <f>Residential!C61</f>
        <v>Scaffolding - South &amp; West Faces</v>
      </c>
      <c r="C58" s="74">
        <f>Residential!D61</f>
        <v>2</v>
      </c>
      <c r="D58" s="74" t="str">
        <f>Residential!E61</f>
        <v>MO</v>
      </c>
      <c r="E58" s="75">
        <f>Residential!S61</f>
        <v>77000</v>
      </c>
      <c r="F58" s="76">
        <f>Residential!T61</f>
        <v>0</v>
      </c>
      <c r="G58" s="74"/>
    </row>
    <row r="59" spans="1:7" x14ac:dyDescent="0.25">
      <c r="A59" s="74" t="str">
        <f>Residential!B62</f>
        <v>07.1001</v>
      </c>
      <c r="B59" s="74" t="str">
        <f>Residential!C62</f>
        <v>Below Grade Waterproofing</v>
      </c>
      <c r="C59" s="74">
        <f>Residential!D62</f>
        <v>2440</v>
      </c>
      <c r="D59" s="74" t="str">
        <f>Residential!E62</f>
        <v>SF</v>
      </c>
      <c r="E59" s="75">
        <f>Residential!S62</f>
        <v>31720</v>
      </c>
      <c r="F59" s="76">
        <f>Residential!T62</f>
        <v>0</v>
      </c>
      <c r="G59" s="74"/>
    </row>
    <row r="60" spans="1:7" x14ac:dyDescent="0.25">
      <c r="A60" s="74" t="str">
        <f>Residential!B63</f>
        <v>07.2100</v>
      </c>
      <c r="B60" s="74" t="str">
        <f>Residential!C63</f>
        <v>Thermal Insulation</v>
      </c>
      <c r="C60" s="74">
        <f>Residential!D63</f>
        <v>0</v>
      </c>
      <c r="D60" s="74">
        <f>Residential!E63</f>
        <v>0</v>
      </c>
      <c r="E60" s="75" t="str">
        <f>Residential!S63</f>
        <v>--</v>
      </c>
      <c r="F60" s="76">
        <f>Residential!T63</f>
        <v>0</v>
      </c>
      <c r="G60" s="74"/>
    </row>
    <row r="61" spans="1:7" x14ac:dyDescent="0.25">
      <c r="A61" s="74">
        <f>Residential!B64</f>
        <v>0</v>
      </c>
      <c r="B61" s="74" t="str">
        <f>Residential!C64</f>
        <v>Walls, Floors, &amp; Roof</v>
      </c>
      <c r="C61" s="74">
        <f>Residential!D64</f>
        <v>185000</v>
      </c>
      <c r="D61" s="74" t="str">
        <f>Residential!E64</f>
        <v>SF</v>
      </c>
      <c r="E61" s="75">
        <f>Residential!S64</f>
        <v>249750</v>
      </c>
      <c r="F61" s="76">
        <f>Residential!T64</f>
        <v>0</v>
      </c>
      <c r="G61" s="74"/>
    </row>
    <row r="62" spans="1:7" x14ac:dyDescent="0.25">
      <c r="A62" s="74">
        <f>Residential!B65</f>
        <v>0</v>
      </c>
      <c r="B62" s="74" t="str">
        <f>Residential!C65</f>
        <v>Over Framing</v>
      </c>
      <c r="C62" s="74">
        <f>Residential!D65</f>
        <v>5025</v>
      </c>
      <c r="D62" s="74" t="str">
        <f>Residential!E65</f>
        <v>SF</v>
      </c>
      <c r="E62" s="75">
        <f>Residential!S65</f>
        <v>15075</v>
      </c>
      <c r="F62" s="76">
        <f>Residential!T65</f>
        <v>0</v>
      </c>
      <c r="G62" s="74"/>
    </row>
    <row r="63" spans="1:7" x14ac:dyDescent="0.25">
      <c r="A63" s="74" t="str">
        <f>Residential!B66</f>
        <v>07.2500</v>
      </c>
      <c r="B63" s="74" t="str">
        <f>Residential!C66</f>
        <v>Weather Barrier - Open Joint Siding</v>
      </c>
      <c r="C63" s="74">
        <f>Residential!D66</f>
        <v>48350</v>
      </c>
      <c r="D63" s="74" t="str">
        <f>Residential!E66</f>
        <v>SF</v>
      </c>
      <c r="E63" s="75">
        <f>Residential!S66</f>
        <v>203085</v>
      </c>
      <c r="F63" s="76">
        <f>Residential!T66</f>
        <v>0</v>
      </c>
      <c r="G63" s="74"/>
    </row>
    <row r="64" spans="1:7" x14ac:dyDescent="0.25">
      <c r="A64" s="74" t="str">
        <f>Residential!B67</f>
        <v>07.4626</v>
      </c>
      <c r="B64" s="74" t="str">
        <f>Residential!C67</f>
        <v>Hardie Siding</v>
      </c>
      <c r="C64" s="74">
        <f>Residential!D67</f>
        <v>0</v>
      </c>
      <c r="D64" s="74">
        <f>Residential!E67</f>
        <v>0</v>
      </c>
      <c r="E64" s="75" t="str">
        <f>Residential!S67</f>
        <v>--</v>
      </c>
      <c r="F64" s="76">
        <f>Residential!T67</f>
        <v>0</v>
      </c>
      <c r="G64" s="74"/>
    </row>
    <row r="65" spans="1:7" x14ac:dyDescent="0.25">
      <c r="A65" s="74">
        <f>Residential!B68</f>
        <v>0</v>
      </c>
      <c r="B65" s="74" t="str">
        <f>Residential!C68</f>
        <v>PT Furring</v>
      </c>
      <c r="C65" s="74">
        <f>Residential!D68</f>
        <v>38680</v>
      </c>
      <c r="D65" s="74" t="str">
        <f>Residential!E68</f>
        <v>LF</v>
      </c>
      <c r="E65" s="75">
        <f>Residential!S68</f>
        <v>67095</v>
      </c>
      <c r="F65" s="76">
        <f>Residential!T68</f>
        <v>0</v>
      </c>
      <c r="G65" s="74"/>
    </row>
    <row r="66" spans="1:7" x14ac:dyDescent="0.25">
      <c r="A66" s="74">
        <f>Residential!B69</f>
        <v>0</v>
      </c>
      <c r="B66" s="74" t="str">
        <f>Residential!C69</f>
        <v>Panel (Hardie Reveal)</v>
      </c>
      <c r="C66" s="74">
        <f>Residential!D69</f>
        <v>48350</v>
      </c>
      <c r="D66" s="74" t="str">
        <f>Residential!E69</f>
        <v>SF</v>
      </c>
      <c r="E66" s="75">
        <f>Residential!S69</f>
        <v>664850</v>
      </c>
      <c r="F66" s="76">
        <f>Residential!T69</f>
        <v>0</v>
      </c>
      <c r="G66" s="74"/>
    </row>
    <row r="67" spans="1:7" x14ac:dyDescent="0.25">
      <c r="A67" s="74">
        <f>Residential!B70</f>
        <v>0</v>
      </c>
      <c r="B67" s="74" t="str">
        <f>Residential!C70</f>
        <v>Panel Trim at Over Framing</v>
      </c>
      <c r="C67" s="74">
        <f>Residential!D70</f>
        <v>6620</v>
      </c>
      <c r="D67" s="74" t="str">
        <f>Residential!E70</f>
        <v>LF</v>
      </c>
      <c r="E67" s="75">
        <f>Residential!S70</f>
        <v>18205</v>
      </c>
      <c r="F67" s="76">
        <f>Residential!T70</f>
        <v>0</v>
      </c>
      <c r="G67" s="74"/>
    </row>
    <row r="68" spans="1:7" x14ac:dyDescent="0.25">
      <c r="A68" s="74">
        <f>Residential!B71</f>
        <v>0</v>
      </c>
      <c r="B68" s="74" t="str">
        <f>Residential!C71</f>
        <v>Nails, Bolts, Fasteners</v>
      </c>
      <c r="C68" s="74">
        <f>Residential!D71</f>
        <v>48350</v>
      </c>
      <c r="D68" s="74" t="str">
        <f>Residential!E71</f>
        <v>SF</v>
      </c>
      <c r="E68" s="75">
        <f>Residential!S71</f>
        <v>26000</v>
      </c>
      <c r="F68" s="76">
        <f>Residential!T71</f>
        <v>0</v>
      </c>
      <c r="G68" s="74"/>
    </row>
    <row r="69" spans="1:7" x14ac:dyDescent="0.25">
      <c r="A69" s="74" t="str">
        <f>Residential!B72</f>
        <v>07.5400</v>
      </c>
      <c r="B69" s="74" t="str">
        <f>Residential!C72</f>
        <v>TPO Roofing With Insulation</v>
      </c>
      <c r="C69" s="74">
        <f>Residential!D72</f>
        <v>20800</v>
      </c>
      <c r="D69" s="74" t="str">
        <f>Residential!E72</f>
        <v>SF</v>
      </c>
      <c r="E69" s="75">
        <f>Residential!S72</f>
        <v>208000</v>
      </c>
      <c r="F69" s="76">
        <f>Residential!T72</f>
        <v>0</v>
      </c>
      <c r="G69" s="74"/>
    </row>
    <row r="70" spans="1:7" x14ac:dyDescent="0.25">
      <c r="A70" s="74">
        <f>Residential!B73</f>
        <v>0</v>
      </c>
      <c r="B70" s="74" t="str">
        <f>Residential!C73</f>
        <v>Parapet Cap</v>
      </c>
      <c r="C70" s="74">
        <f>Residential!D73</f>
        <v>955</v>
      </c>
      <c r="D70" s="74" t="str">
        <f>Residential!E73</f>
        <v>LF</v>
      </c>
      <c r="E70" s="75" t="str">
        <f>Residential!S73</f>
        <v>ABV</v>
      </c>
      <c r="F70" s="76">
        <f>Residential!T73</f>
        <v>0</v>
      </c>
      <c r="G70" s="74"/>
    </row>
    <row r="71" spans="1:7" x14ac:dyDescent="0.25">
      <c r="A71" s="74" t="str">
        <f>Residential!B74</f>
        <v>07.6000</v>
      </c>
      <c r="B71" s="74" t="str">
        <f>Residential!C74</f>
        <v>Flashing &amp; Sheetmetal (Siding)</v>
      </c>
      <c r="C71" s="74">
        <f>Residential!D74</f>
        <v>1</v>
      </c>
      <c r="D71" s="74" t="str">
        <f>Residential!E74</f>
        <v>LS</v>
      </c>
      <c r="E71" s="75" t="str">
        <f>Residential!S74</f>
        <v>IN 07.4626</v>
      </c>
      <c r="F71" s="76">
        <f>Residential!T74</f>
        <v>0</v>
      </c>
      <c r="G71" s="74"/>
    </row>
    <row r="72" spans="1:7" x14ac:dyDescent="0.25">
      <c r="A72" s="74">
        <f>Residential!B75</f>
        <v>0</v>
      </c>
      <c r="B72" s="74" t="str">
        <f>Residential!C75</f>
        <v>Bump Outs at Panel Siding - Metal Sill Pan</v>
      </c>
      <c r="C72" s="74">
        <f>Residential!D75</f>
        <v>260</v>
      </c>
      <c r="D72" s="74" t="str">
        <f>Residential!E75</f>
        <v>LF</v>
      </c>
      <c r="E72" s="75">
        <f>Residential!S75</f>
        <v>7800</v>
      </c>
      <c r="F72" s="76" t="str">
        <f>Residential!T75</f>
        <v>ALLW</v>
      </c>
      <c r="G72" s="74"/>
    </row>
    <row r="73" spans="1:7" x14ac:dyDescent="0.25">
      <c r="A73" s="74" t="str">
        <f>Residential!B76</f>
        <v>07.7123</v>
      </c>
      <c r="B73" s="74" t="str">
        <f>Residential!C76</f>
        <v>Scuppers &amp; Downspouts</v>
      </c>
      <c r="C73" s="74">
        <f>Residential!D76</f>
        <v>305</v>
      </c>
      <c r="D73" s="74" t="str">
        <f>Residential!E76</f>
        <v>LF</v>
      </c>
      <c r="E73" s="75" t="str">
        <f>Residential!S76</f>
        <v>IN 07.5400</v>
      </c>
      <c r="F73" s="76">
        <f>Residential!T76</f>
        <v>0</v>
      </c>
      <c r="G73" s="74"/>
    </row>
    <row r="74" spans="1:7" x14ac:dyDescent="0.25">
      <c r="A74" s="74" t="str">
        <f>Residential!B77</f>
        <v>07.7223</v>
      </c>
      <c r="B74" s="74" t="str">
        <f>Residential!C77</f>
        <v>Roof Hatch with Ladder and Guardrail</v>
      </c>
      <c r="C74" s="74">
        <f>Residential!D77</f>
        <v>2</v>
      </c>
      <c r="D74" s="74" t="str">
        <f>Residential!E77</f>
        <v>EA</v>
      </c>
      <c r="E74" s="75">
        <f>Residential!S77</f>
        <v>14800</v>
      </c>
      <c r="F74" s="76">
        <f>Residential!T77</f>
        <v>0</v>
      </c>
      <c r="G74" s="74"/>
    </row>
    <row r="75" spans="1:7" x14ac:dyDescent="0.25">
      <c r="A75" s="74" t="str">
        <f>Residential!B78</f>
        <v>07.8100</v>
      </c>
      <c r="B75" s="74" t="str">
        <f>Residential!C78</f>
        <v>Cementitious Fireproofing</v>
      </c>
      <c r="C75" s="74">
        <f>Residential!D78</f>
        <v>2</v>
      </c>
      <c r="D75" s="74" t="str">
        <f>Residential!E78</f>
        <v>TONS</v>
      </c>
      <c r="E75" s="75">
        <f>Residential!S78</f>
        <v>2000</v>
      </c>
      <c r="F75" s="76">
        <f>Residential!T78</f>
        <v>0</v>
      </c>
      <c r="G75" s="74"/>
    </row>
    <row r="76" spans="1:7" x14ac:dyDescent="0.25">
      <c r="A76" s="74" t="str">
        <f>Residential!B79</f>
        <v>07.8400</v>
      </c>
      <c r="B76" s="74" t="str">
        <f>Residential!C79</f>
        <v>Firestopping</v>
      </c>
      <c r="C76" s="74">
        <f>Residential!D79</f>
        <v>1</v>
      </c>
      <c r="D76" s="74" t="str">
        <f>Residential!E79</f>
        <v>LS</v>
      </c>
      <c r="E76" s="75">
        <f>Residential!S79</f>
        <v>10000</v>
      </c>
      <c r="F76" s="76" t="str">
        <f>Residential!T79</f>
        <v>ALLW</v>
      </c>
      <c r="G76" s="74"/>
    </row>
    <row r="77" spans="1:7" x14ac:dyDescent="0.25">
      <c r="A77" s="74" t="str">
        <f>Residential!B80</f>
        <v>07.9200</v>
      </c>
      <c r="B77" s="74" t="str">
        <f>Residential!C80</f>
        <v>Joint Sealants</v>
      </c>
      <c r="C77" s="74">
        <f>Residential!D80</f>
        <v>48350</v>
      </c>
      <c r="D77" s="74" t="str">
        <f>Residential!E80</f>
        <v>SF</v>
      </c>
      <c r="E77" s="75">
        <f>Residential!S80</f>
        <v>54390</v>
      </c>
      <c r="F77" s="76">
        <f>Residential!T80</f>
        <v>0</v>
      </c>
      <c r="G77" s="74"/>
    </row>
    <row r="78" spans="1:7" x14ac:dyDescent="0.25">
      <c r="A78" s="74">
        <f>Residential!B81</f>
        <v>0</v>
      </c>
      <c r="B78" s="262" t="str">
        <f>Residential!C81</f>
        <v>Division 7 Subtotal</v>
      </c>
      <c r="C78" s="74">
        <f>Residential!D81</f>
        <v>0</v>
      </c>
      <c r="D78" s="74">
        <f>Residential!E81</f>
        <v>0</v>
      </c>
      <c r="E78" s="264">
        <f>Residential!S81</f>
        <v>1713020</v>
      </c>
      <c r="F78" s="76">
        <f>Residential!T81</f>
        <v>0</v>
      </c>
      <c r="G78" s="74"/>
    </row>
    <row r="79" spans="1:7" x14ac:dyDescent="0.25">
      <c r="A79" s="74" t="str">
        <f>Residential!B82</f>
        <v>08.1400</v>
      </c>
      <c r="B79" s="74" t="str">
        <f>Residential!C82</f>
        <v>Doors &amp; Frames</v>
      </c>
      <c r="C79" s="74">
        <f>Residential!D82</f>
        <v>0</v>
      </c>
      <c r="D79" s="74">
        <f>Residential!E82</f>
        <v>0</v>
      </c>
      <c r="E79" s="75" t="str">
        <f>Residential!S82</f>
        <v>--</v>
      </c>
      <c r="F79" s="76">
        <f>Residential!T82</f>
        <v>0</v>
      </c>
      <c r="G79" s="74"/>
    </row>
    <row r="80" spans="1:7" x14ac:dyDescent="0.25">
      <c r="A80" s="74">
        <f>Residential!B83</f>
        <v>0</v>
      </c>
      <c r="B80" s="74" t="str">
        <f>Residential!C83</f>
        <v>HM Door and Frame</v>
      </c>
      <c r="C80" s="74">
        <f>Residential!D83</f>
        <v>23</v>
      </c>
      <c r="D80" s="74" t="str">
        <f>Residential!E83</f>
        <v>EA</v>
      </c>
      <c r="E80" s="75">
        <f>Residential!S83</f>
        <v>21275</v>
      </c>
      <c r="F80" s="76">
        <f>Residential!T83</f>
        <v>0</v>
      </c>
      <c r="G80" s="74"/>
    </row>
    <row r="81" spans="1:7" x14ac:dyDescent="0.25">
      <c r="A81" s="74">
        <f>Residential!B84</f>
        <v>0</v>
      </c>
      <c r="B81" s="74" t="str">
        <f>Residential!C84</f>
        <v>HM Frame, Pre-Finished Wood Door, SC - Unit Entry &amp; Office</v>
      </c>
      <c r="C81" s="74">
        <f>Residential!D84</f>
        <v>102</v>
      </c>
      <c r="D81" s="74" t="str">
        <f>Residential!E84</f>
        <v>EA</v>
      </c>
      <c r="E81" s="75">
        <f>Residential!S84</f>
        <v>94350</v>
      </c>
      <c r="F81" s="76">
        <f>Residential!T84</f>
        <v>0</v>
      </c>
      <c r="G81" s="74"/>
    </row>
    <row r="82" spans="1:7" x14ac:dyDescent="0.25">
      <c r="A82" s="74">
        <f>Residential!B85</f>
        <v>0</v>
      </c>
      <c r="B82" s="74" t="str">
        <f>Residential!C85</f>
        <v>Pre-Finished Wood Frame &amp; Door, HC - Bed/Bathrooms</v>
      </c>
      <c r="C82" s="74">
        <f>Residential!D85</f>
        <v>373</v>
      </c>
      <c r="D82" s="74" t="str">
        <f>Residential!E85</f>
        <v>EA</v>
      </c>
      <c r="E82" s="75">
        <f>Residential!S85</f>
        <v>223800</v>
      </c>
      <c r="F82" s="76">
        <f>Residential!T85</f>
        <v>0</v>
      </c>
      <c r="G82" s="74"/>
    </row>
    <row r="83" spans="1:7" x14ac:dyDescent="0.25">
      <c r="A83" s="74">
        <f>Residential!B86</f>
        <v>0</v>
      </c>
      <c r="B83" s="74" t="str">
        <f>Residential!C86</f>
        <v>Pre-Finished Closet Sliding Door, HC</v>
      </c>
      <c r="C83" s="74">
        <f>Residential!D86</f>
        <v>94</v>
      </c>
      <c r="D83" s="74" t="str">
        <f>Residential!E86</f>
        <v>EA</v>
      </c>
      <c r="E83" s="75">
        <f>Residential!S86</f>
        <v>42300</v>
      </c>
      <c r="F83" s="76">
        <f>Residential!T86</f>
        <v>0</v>
      </c>
      <c r="G83" s="74"/>
    </row>
    <row r="84" spans="1:7" x14ac:dyDescent="0.25">
      <c r="A84" s="74">
        <f>Residential!B87</f>
        <v>0</v>
      </c>
      <c r="B84" s="74" t="str">
        <f>Residential!C87</f>
        <v>Smoke Control Doors</v>
      </c>
      <c r="C84" s="74">
        <f>Residential!D87</f>
        <v>8</v>
      </c>
      <c r="D84" s="74" t="str">
        <f>Residential!E87</f>
        <v>EA</v>
      </c>
      <c r="E84" s="75">
        <f>Residential!S87</f>
        <v>21200</v>
      </c>
      <c r="F84" s="76">
        <f>Residential!T87</f>
        <v>0</v>
      </c>
      <c r="G84" s="74"/>
    </row>
    <row r="85" spans="1:7" x14ac:dyDescent="0.25">
      <c r="A85" s="74" t="str">
        <f>Residential!B88</f>
        <v>08.3100</v>
      </c>
      <c r="B85" s="74" t="str">
        <f>Residential!C88</f>
        <v>Access Doors and Panels</v>
      </c>
      <c r="C85" s="74">
        <f>Residential!D88</f>
        <v>102</v>
      </c>
      <c r="D85" s="74" t="str">
        <f>Residential!E88</f>
        <v>EA</v>
      </c>
      <c r="E85" s="75">
        <f>Residential!S88</f>
        <v>28050</v>
      </c>
      <c r="F85" s="76" t="str">
        <f>Residential!T88</f>
        <v>ALLW</v>
      </c>
      <c r="G85" s="74"/>
    </row>
    <row r="86" spans="1:7" x14ac:dyDescent="0.25">
      <c r="A86" s="74" t="str">
        <f>Residential!B89</f>
        <v>08.3300</v>
      </c>
      <c r="B86" s="74" t="str">
        <f>Residential!C89</f>
        <v>Overhead Coiling Door - Trash Room</v>
      </c>
      <c r="C86" s="74">
        <f>Residential!D89</f>
        <v>54</v>
      </c>
      <c r="D86" s="74" t="str">
        <f>Residential!E89</f>
        <v>SF</v>
      </c>
      <c r="E86" s="75">
        <f>Residential!S89</f>
        <v>6750</v>
      </c>
      <c r="F86" s="76">
        <f>Residential!T89</f>
        <v>0</v>
      </c>
      <c r="G86" s="74"/>
    </row>
    <row r="87" spans="1:7" x14ac:dyDescent="0.25">
      <c r="A87" s="74" t="str">
        <f>Residential!B90</f>
        <v>08.3500</v>
      </c>
      <c r="B87" s="74" t="str">
        <f>Residential!C90</f>
        <v>Side Folding Grille (Community Room Computers)</v>
      </c>
      <c r="C87" s="74">
        <f>Residential!D90</f>
        <v>20</v>
      </c>
      <c r="D87" s="74" t="str">
        <f>Residential!E90</f>
        <v>LF</v>
      </c>
      <c r="E87" s="75">
        <f>Residential!S90</f>
        <v>6000</v>
      </c>
      <c r="F87" s="76" t="str">
        <f>Residential!T90</f>
        <v>ALLW</v>
      </c>
      <c r="G87" s="74"/>
    </row>
    <row r="88" spans="1:7" x14ac:dyDescent="0.25">
      <c r="A88" s="74" t="str">
        <f>Residential!B91</f>
        <v>08.4100</v>
      </c>
      <c r="B88" s="74" t="str">
        <f>Residential!C91</f>
        <v>Entrances &amp; Storefront</v>
      </c>
      <c r="C88" s="74">
        <f>Residential!D91</f>
        <v>670</v>
      </c>
      <c r="D88" s="74" t="str">
        <f>Residential!E91</f>
        <v>SF</v>
      </c>
      <c r="E88" s="75">
        <f>Residential!S91</f>
        <v>53600</v>
      </c>
      <c r="F88" s="76">
        <f>Residential!T91</f>
        <v>0</v>
      </c>
      <c r="G88" s="74"/>
    </row>
    <row r="89" spans="1:7" x14ac:dyDescent="0.25">
      <c r="A89" s="74" t="str">
        <f>Residential!B92</f>
        <v>08.5000</v>
      </c>
      <c r="B89" s="74" t="str">
        <f>Residential!C92</f>
        <v xml:space="preserve">Windows </v>
      </c>
      <c r="C89" s="74">
        <f>Residential!D92</f>
        <v>0</v>
      </c>
      <c r="D89" s="74">
        <f>Residential!E92</f>
        <v>0</v>
      </c>
      <c r="E89" s="75" t="str">
        <f>Residential!S92</f>
        <v>--</v>
      </c>
      <c r="F89" s="76">
        <f>Residential!T92</f>
        <v>0</v>
      </c>
      <c r="G89" s="74"/>
    </row>
    <row r="90" spans="1:7" x14ac:dyDescent="0.25">
      <c r="A90" s="74">
        <f>Residential!B93</f>
        <v>0</v>
      </c>
      <c r="B90" s="74" t="str">
        <f>Residential!C93</f>
        <v>Windows - Installation</v>
      </c>
      <c r="C90" s="74">
        <f>Residential!D93</f>
        <v>272</v>
      </c>
      <c r="D90" s="74" t="str">
        <f>Residential!E93</f>
        <v>EA</v>
      </c>
      <c r="E90" s="75">
        <f>Residential!S93</f>
        <v>81600</v>
      </c>
      <c r="F90" s="76">
        <f>Residential!T93</f>
        <v>0</v>
      </c>
      <c r="G90" s="74"/>
    </row>
    <row r="91" spans="1:7" x14ac:dyDescent="0.25">
      <c r="A91" s="74">
        <f>Residential!B94</f>
        <v>0</v>
      </c>
      <c r="B91" s="74" t="str">
        <f>Residential!C94</f>
        <v>Windows - Material</v>
      </c>
      <c r="C91" s="74">
        <f>Residential!D94</f>
        <v>7200</v>
      </c>
      <c r="D91" s="74" t="str">
        <f>Residential!E94</f>
        <v>SF</v>
      </c>
      <c r="E91" s="75">
        <f>Residential!S94</f>
        <v>201600</v>
      </c>
      <c r="F91" s="76">
        <f>Residential!T94</f>
        <v>0</v>
      </c>
      <c r="G91" s="74"/>
    </row>
    <row r="92" spans="1:7" x14ac:dyDescent="0.25">
      <c r="A92" s="74">
        <f>Residential!B95</f>
        <v>0</v>
      </c>
      <c r="B92" s="74" t="str">
        <f>Residential!C95</f>
        <v>Install WOCD and Screens</v>
      </c>
      <c r="C92" s="74">
        <f>Residential!D95</f>
        <v>272</v>
      </c>
      <c r="D92" s="74" t="str">
        <f>Residential!E95</f>
        <v>EA</v>
      </c>
      <c r="E92" s="75">
        <f>Residential!S95</f>
        <v>5100</v>
      </c>
      <c r="F92" s="76">
        <f>Residential!T95</f>
        <v>0</v>
      </c>
      <c r="G92" s="74"/>
    </row>
    <row r="93" spans="1:7" x14ac:dyDescent="0.25">
      <c r="A93" s="74" t="str">
        <f>Residential!B96</f>
        <v>08.7110</v>
      </c>
      <c r="B93" s="74" t="str">
        <f>Residential!C96</f>
        <v>Finish Hardware</v>
      </c>
      <c r="C93" s="74">
        <f>Residential!D96</f>
        <v>0</v>
      </c>
      <c r="D93" s="74">
        <f>Residential!E96</f>
        <v>0</v>
      </c>
      <c r="E93" s="75" t="str">
        <f>Residential!S96</f>
        <v>--</v>
      </c>
      <c r="F93" s="76">
        <f>Residential!T96</f>
        <v>0</v>
      </c>
      <c r="G93" s="74"/>
    </row>
    <row r="94" spans="1:7" x14ac:dyDescent="0.25">
      <c r="A94" s="74">
        <f>Residential!B97</f>
        <v>0</v>
      </c>
      <c r="B94" s="74" t="str">
        <f>Residential!C97</f>
        <v>HM Door and Frame</v>
      </c>
      <c r="C94" s="74">
        <f>Residential!D97</f>
        <v>23</v>
      </c>
      <c r="D94" s="74" t="str">
        <f>Residential!E97</f>
        <v>EA</v>
      </c>
      <c r="E94" s="75">
        <f>Residential!S97</f>
        <v>19550</v>
      </c>
      <c r="F94" s="76">
        <f>Residential!T97</f>
        <v>0</v>
      </c>
      <c r="G94" s="74"/>
    </row>
    <row r="95" spans="1:7" x14ac:dyDescent="0.25">
      <c r="A95" s="74">
        <f>Residential!B98</f>
        <v>0</v>
      </c>
      <c r="B95" s="74" t="str">
        <f>Residential!C98</f>
        <v>HM Frame, Pre-Finished Wood Door, SC - Unit Entry &amp; Office</v>
      </c>
      <c r="C95" s="74">
        <f>Residential!D98</f>
        <v>102</v>
      </c>
      <c r="D95" s="74" t="str">
        <f>Residential!E98</f>
        <v>EA</v>
      </c>
      <c r="E95" s="75">
        <f>Residential!S98</f>
        <v>61200</v>
      </c>
      <c r="F95" s="76">
        <f>Residential!T98</f>
        <v>0</v>
      </c>
      <c r="G95" s="74"/>
    </row>
    <row r="96" spans="1:7" x14ac:dyDescent="0.25">
      <c r="A96" s="74">
        <f>Residential!B99</f>
        <v>0</v>
      </c>
      <c r="B96" s="74" t="str">
        <f>Residential!C99</f>
        <v>Pre-Finished Wood Frame &amp; Door, HC - Bed/Bathrooms</v>
      </c>
      <c r="C96" s="74">
        <f>Residential!D99</f>
        <v>373</v>
      </c>
      <c r="D96" s="74" t="str">
        <f>Residential!E99</f>
        <v>EA</v>
      </c>
      <c r="E96" s="75">
        <f>Residential!S99</f>
        <v>83925</v>
      </c>
      <c r="F96" s="76">
        <f>Residential!T99</f>
        <v>0</v>
      </c>
      <c r="G96" s="74"/>
    </row>
    <row r="97" spans="1:7" x14ac:dyDescent="0.25">
      <c r="A97" s="74">
        <f>Residential!B100</f>
        <v>0</v>
      </c>
      <c r="B97" s="74" t="str">
        <f>Residential!C100</f>
        <v>Pre-Finished Closet Sliding Door, HC</v>
      </c>
      <c r="C97" s="74">
        <f>Residential!D100</f>
        <v>94</v>
      </c>
      <c r="D97" s="74" t="str">
        <f>Residential!E100</f>
        <v>EA</v>
      </c>
      <c r="E97" s="75">
        <f>Residential!S100</f>
        <v>16450</v>
      </c>
      <c r="F97" s="76">
        <f>Residential!T100</f>
        <v>0</v>
      </c>
      <c r="G97" s="74"/>
    </row>
    <row r="98" spans="1:7" x14ac:dyDescent="0.25">
      <c r="A98" s="74">
        <f>Residential!B101</f>
        <v>0</v>
      </c>
      <c r="B98" s="74" t="str">
        <f>Residential!C101</f>
        <v>Storefront Door Hardware</v>
      </c>
      <c r="C98" s="74">
        <f>Residential!D101</f>
        <v>10</v>
      </c>
      <c r="D98" s="74" t="str">
        <f>Residential!E101</f>
        <v>EA</v>
      </c>
      <c r="E98" s="75">
        <f>Residential!S101</f>
        <v>6000</v>
      </c>
      <c r="F98" s="76">
        <f>Residential!T101</f>
        <v>0</v>
      </c>
      <c r="G98" s="74"/>
    </row>
    <row r="99" spans="1:7" x14ac:dyDescent="0.25">
      <c r="A99" s="74">
        <f>Residential!B102</f>
        <v>0</v>
      </c>
      <c r="B99" s="74" t="str">
        <f>Residential!C102</f>
        <v>Knox Box</v>
      </c>
      <c r="C99" s="74">
        <f>Residential!D102</f>
        <v>4</v>
      </c>
      <c r="D99" s="74" t="str">
        <f>Residential!E102</f>
        <v>EA</v>
      </c>
      <c r="E99" s="75">
        <f>Residential!S102</f>
        <v>4600</v>
      </c>
      <c r="F99" s="76">
        <f>Residential!T102</f>
        <v>0</v>
      </c>
      <c r="G99" s="74"/>
    </row>
    <row r="100" spans="1:7" x14ac:dyDescent="0.25">
      <c r="A100" s="74" t="str">
        <f>Residential!B103</f>
        <v>08.7113</v>
      </c>
      <c r="B100" s="74" t="str">
        <f>Residential!C103</f>
        <v>Automatic Door Operators</v>
      </c>
      <c r="C100" s="74">
        <f>Residential!D103</f>
        <v>5</v>
      </c>
      <c r="D100" s="74" t="str">
        <f>Residential!E103</f>
        <v>EA</v>
      </c>
      <c r="E100" s="75">
        <f>Residential!S103</f>
        <v>25000</v>
      </c>
      <c r="F100" s="76">
        <f>Residential!T103</f>
        <v>0</v>
      </c>
      <c r="G100" s="74"/>
    </row>
    <row r="101" spans="1:7" x14ac:dyDescent="0.25">
      <c r="A101" s="74" t="str">
        <f>Residential!B104</f>
        <v>08.9100</v>
      </c>
      <c r="B101" s="74" t="str">
        <f>Residential!C104</f>
        <v>Louvers</v>
      </c>
      <c r="C101" s="74">
        <f>Residential!D104</f>
        <v>120</v>
      </c>
      <c r="D101" s="74" t="str">
        <f>Residential!E104</f>
        <v>EA</v>
      </c>
      <c r="E101" s="75">
        <f>Residential!S104</f>
        <v>37500</v>
      </c>
      <c r="F101" s="76">
        <f>Residential!T104</f>
        <v>0</v>
      </c>
      <c r="G101" s="74"/>
    </row>
    <row r="102" spans="1:7" x14ac:dyDescent="0.25">
      <c r="A102" s="74">
        <f>Residential!B105</f>
        <v>0</v>
      </c>
      <c r="B102" s="262" t="str">
        <f>Residential!C105</f>
        <v>Division 8 Subtotal</v>
      </c>
      <c r="C102" s="74">
        <f>Residential!D105</f>
        <v>0</v>
      </c>
      <c r="D102" s="74">
        <f>Residential!E105</f>
        <v>0</v>
      </c>
      <c r="E102" s="264">
        <f>Residential!S105</f>
        <v>1039850</v>
      </c>
      <c r="F102" s="76">
        <f>Residential!T105</f>
        <v>0</v>
      </c>
      <c r="G102" s="74"/>
    </row>
    <row r="103" spans="1:7" x14ac:dyDescent="0.25">
      <c r="A103" s="74" t="str">
        <f>Residential!B106</f>
        <v>09.0000</v>
      </c>
      <c r="B103" s="74" t="str">
        <f>Residential!C106</f>
        <v>Interior Finishes &amp; Coordination</v>
      </c>
      <c r="C103" s="74">
        <f>Residential!D106</f>
        <v>6</v>
      </c>
      <c r="D103" s="74" t="str">
        <f>Residential!E106</f>
        <v>WEEKS</v>
      </c>
      <c r="E103" s="75">
        <f>Residential!S106</f>
        <v>20250</v>
      </c>
      <c r="F103" s="76">
        <f>Residential!T106</f>
        <v>0</v>
      </c>
      <c r="G103" s="74"/>
    </row>
    <row r="104" spans="1:7" x14ac:dyDescent="0.25">
      <c r="A104" s="74" t="str">
        <f>Residential!B107</f>
        <v>09.2900</v>
      </c>
      <c r="B104" s="74" t="str">
        <f>Residential!C107</f>
        <v>Gypsum Board</v>
      </c>
      <c r="C104" s="74">
        <f>Residential!D107</f>
        <v>0</v>
      </c>
      <c r="D104" s="74">
        <f>Residential!E107</f>
        <v>0</v>
      </c>
      <c r="E104" s="75" t="str">
        <f>Residential!S107</f>
        <v>--</v>
      </c>
      <c r="F104" s="76">
        <f>Residential!T107</f>
        <v>0</v>
      </c>
      <c r="G104" s="74"/>
    </row>
    <row r="105" spans="1:7" x14ac:dyDescent="0.25">
      <c r="A105" s="74">
        <f>Residential!B108</f>
        <v>0</v>
      </c>
      <c r="B105" s="74" t="str">
        <f>Residential!C108</f>
        <v>Walls &amp; Ceilings</v>
      </c>
      <c r="C105" s="74">
        <f>Residential!D108</f>
        <v>407760</v>
      </c>
      <c r="D105" s="74" t="str">
        <f>Residential!E108</f>
        <v>SF</v>
      </c>
      <c r="E105" s="75">
        <f>Residential!S108</f>
        <v>754356</v>
      </c>
      <c r="F105" s="76">
        <f>Residential!T108</f>
        <v>0</v>
      </c>
      <c r="G105" s="74"/>
    </row>
    <row r="106" spans="1:7" x14ac:dyDescent="0.25">
      <c r="A106" s="74">
        <f>Residential!B109</f>
        <v>0</v>
      </c>
      <c r="B106" s="74" t="str">
        <f>Residential!C109</f>
        <v>RC Channel</v>
      </c>
      <c r="C106" s="74">
        <f>Residential!D109</f>
        <v>121300</v>
      </c>
      <c r="D106" s="74" t="str">
        <f>Residential!E109</f>
        <v>SF</v>
      </c>
      <c r="E106" s="75">
        <f>Residential!S109</f>
        <v>121300</v>
      </c>
      <c r="F106" s="76">
        <f>Residential!T109</f>
        <v>0</v>
      </c>
      <c r="G106" s="74"/>
    </row>
    <row r="107" spans="1:7" x14ac:dyDescent="0.25">
      <c r="A107" s="74">
        <f>Residential!B110</f>
        <v>0</v>
      </c>
      <c r="B107" s="74" t="str">
        <f>Residential!C110</f>
        <v>Soffits</v>
      </c>
      <c r="C107" s="74">
        <f>Residential!D110</f>
        <v>13350</v>
      </c>
      <c r="D107" s="74" t="str">
        <f>Residential!E110</f>
        <v>SF</v>
      </c>
      <c r="E107" s="75">
        <f>Residential!S110</f>
        <v>26700</v>
      </c>
      <c r="F107" s="76">
        <f>Residential!T110</f>
        <v>0</v>
      </c>
      <c r="G107" s="74"/>
    </row>
    <row r="108" spans="1:7" x14ac:dyDescent="0.25">
      <c r="A108" s="74">
        <f>Residential!B111</f>
        <v>0</v>
      </c>
      <c r="B108" s="74" t="str">
        <f>Residential!C111</f>
        <v>Shaft Wall</v>
      </c>
      <c r="C108" s="74">
        <f>Residential!D111</f>
        <v>6000</v>
      </c>
      <c r="D108" s="74" t="str">
        <f>Residential!E111</f>
        <v>SF</v>
      </c>
      <c r="E108" s="75">
        <f>Residential!S111</f>
        <v>12000</v>
      </c>
      <c r="F108" s="76">
        <f>Residential!T111</f>
        <v>0</v>
      </c>
      <c r="G108" s="74"/>
    </row>
    <row r="109" spans="1:7" x14ac:dyDescent="0.25">
      <c r="A109" s="74" t="str">
        <f>Residential!B112</f>
        <v>09.5100</v>
      </c>
      <c r="B109" s="74" t="str">
        <f>Residential!C112</f>
        <v>Acoustical Ceiling</v>
      </c>
      <c r="C109" s="74">
        <f>Residential!D112</f>
        <v>12000</v>
      </c>
      <c r="D109" s="74" t="str">
        <f>Residential!E112</f>
        <v>SF</v>
      </c>
      <c r="E109" s="75">
        <f>Residential!S112</f>
        <v>30000</v>
      </c>
      <c r="F109" s="76">
        <f>Residential!T112</f>
        <v>0</v>
      </c>
      <c r="G109" s="74"/>
    </row>
    <row r="110" spans="1:7" x14ac:dyDescent="0.25">
      <c r="A110" s="74" t="str">
        <f>Residential!B113</f>
        <v>09.6000</v>
      </c>
      <c r="B110" s="74" t="str">
        <f>Residential!C113</f>
        <v>Flooring</v>
      </c>
      <c r="C110" s="74">
        <f>Residential!D113</f>
        <v>0</v>
      </c>
      <c r="D110" s="74">
        <f>Residential!E113</f>
        <v>0</v>
      </c>
      <c r="E110" s="75" t="str">
        <f>Residential!S113</f>
        <v>--</v>
      </c>
      <c r="F110" s="76">
        <f>Residential!T113</f>
        <v>0</v>
      </c>
      <c r="G110" s="74"/>
    </row>
    <row r="111" spans="1:7" x14ac:dyDescent="0.25">
      <c r="A111" s="74">
        <f>Residential!B114</f>
        <v>0</v>
      </c>
      <c r="B111" s="74" t="str">
        <f>Residential!C114</f>
        <v>Stained Concrete</v>
      </c>
      <c r="C111" s="74">
        <f>Residential!D114</f>
        <v>3790</v>
      </c>
      <c r="D111" s="74" t="str">
        <f>Residential!E114</f>
        <v>SF</v>
      </c>
      <c r="E111" s="75">
        <f>Residential!S114</f>
        <v>18950</v>
      </c>
      <c r="F111" s="76">
        <f>Residential!T114</f>
        <v>0</v>
      </c>
      <c r="G111" s="74"/>
    </row>
    <row r="112" spans="1:7" x14ac:dyDescent="0.25">
      <c r="A112" s="74">
        <f>Residential!B115</f>
        <v>0</v>
      </c>
      <c r="B112" s="74" t="str">
        <f>Residential!C115</f>
        <v>Sealed Concrete</v>
      </c>
      <c r="C112" s="74">
        <f>Residential!D115</f>
        <v>4170</v>
      </c>
      <c r="D112" s="74" t="str">
        <f>Residential!E115</f>
        <v>SF</v>
      </c>
      <c r="E112" s="75">
        <f>Residential!S115</f>
        <v>4170</v>
      </c>
      <c r="F112" s="76">
        <f>Residential!T115</f>
        <v>0</v>
      </c>
      <c r="G112" s="74"/>
    </row>
    <row r="113" spans="1:7" x14ac:dyDescent="0.25">
      <c r="A113" s="74">
        <f>Residential!B116</f>
        <v>0</v>
      </c>
      <c r="B113" s="74" t="str">
        <f>Residential!C116</f>
        <v>Walk Off Mat</v>
      </c>
      <c r="C113" s="74">
        <f>Residential!D116</f>
        <v>420</v>
      </c>
      <c r="D113" s="74" t="str">
        <f>Residential!E116</f>
        <v>SF</v>
      </c>
      <c r="E113" s="75">
        <f>Residential!S116</f>
        <v>1260</v>
      </c>
      <c r="F113" s="76">
        <f>Residential!T116</f>
        <v>0</v>
      </c>
      <c r="G113" s="74"/>
    </row>
    <row r="114" spans="1:7" x14ac:dyDescent="0.25">
      <c r="A114" s="74">
        <f>Residential!B117</f>
        <v>0</v>
      </c>
      <c r="B114" s="74" t="str">
        <f>Residential!C117</f>
        <v>Rubber Treads &amp; Risers</v>
      </c>
      <c r="C114" s="74">
        <f>Residential!D117</f>
        <v>760</v>
      </c>
      <c r="D114" s="74" t="str">
        <f>Residential!E117</f>
        <v>SF</v>
      </c>
      <c r="E114" s="75">
        <f>Residential!S117</f>
        <v>3040</v>
      </c>
      <c r="F114" s="76">
        <f>Residential!T117</f>
        <v>0</v>
      </c>
      <c r="G114" s="74"/>
    </row>
    <row r="115" spans="1:7" x14ac:dyDescent="0.25">
      <c r="A115" s="74">
        <f>Residential!B118</f>
        <v>0</v>
      </c>
      <c r="B115" s="74" t="str">
        <f>Residential!C118</f>
        <v>Vinyl Plank</v>
      </c>
      <c r="C115" s="74">
        <f>Residential!D118</f>
        <v>53930</v>
      </c>
      <c r="D115" s="74" t="str">
        <f>Residential!E118</f>
        <v>SF</v>
      </c>
      <c r="E115" s="75">
        <f>Residential!S118</f>
        <v>175273</v>
      </c>
      <c r="F115" s="76">
        <f>Residential!T118</f>
        <v>0</v>
      </c>
      <c r="G115" s="74"/>
    </row>
    <row r="116" spans="1:7" x14ac:dyDescent="0.25">
      <c r="A116" s="74">
        <f>Residential!B119</f>
        <v>0</v>
      </c>
      <c r="B116" s="74" t="str">
        <f>Residential!C119</f>
        <v>Sheet Vinyl</v>
      </c>
      <c r="C116" s="74">
        <f>Residential!D119</f>
        <v>13900</v>
      </c>
      <c r="D116" s="74" t="str">
        <f>Residential!E119</f>
        <v>SF</v>
      </c>
      <c r="E116" s="75">
        <f>Residential!S119</f>
        <v>38225</v>
      </c>
      <c r="F116" s="76">
        <f>Residential!T119</f>
        <v>0</v>
      </c>
      <c r="G116" s="74"/>
    </row>
    <row r="117" spans="1:7" x14ac:dyDescent="0.25">
      <c r="A117" s="74">
        <f>Residential!B120</f>
        <v>0</v>
      </c>
      <c r="B117" s="74" t="str">
        <f>Residential!C120</f>
        <v>Rubber Base</v>
      </c>
      <c r="C117" s="74">
        <f>Residential!D120</f>
        <v>23550</v>
      </c>
      <c r="D117" s="74" t="str">
        <f>Residential!E120</f>
        <v>LF</v>
      </c>
      <c r="E117" s="75">
        <f>Residential!S120</f>
        <v>47100</v>
      </c>
      <c r="F117" s="76">
        <f>Residential!T120</f>
        <v>0</v>
      </c>
      <c r="G117" s="74"/>
    </row>
    <row r="118" spans="1:7" x14ac:dyDescent="0.25">
      <c r="A118" s="74" t="str">
        <f>Residential!B121</f>
        <v>09.6001</v>
      </c>
      <c r="B118" s="74" t="str">
        <f>Residential!C121</f>
        <v>Floor Prep</v>
      </c>
      <c r="C118" s="74">
        <f>Residential!D121</f>
        <v>83000</v>
      </c>
      <c r="D118" s="74" t="str">
        <f>Residential!E121</f>
        <v>SF</v>
      </c>
      <c r="E118" s="75">
        <f>Residential!S121</f>
        <v>20750</v>
      </c>
      <c r="F118" s="76">
        <f>Residential!T121</f>
        <v>0</v>
      </c>
      <c r="G118" s="74"/>
    </row>
    <row r="119" spans="1:7" x14ac:dyDescent="0.25">
      <c r="A119" s="74" t="str">
        <f>Residential!B122</f>
        <v>09.9100</v>
      </c>
      <c r="B119" s="74" t="str">
        <f>Residential!C122</f>
        <v>Painting</v>
      </c>
      <c r="C119" s="74">
        <f>Residential!D122</f>
        <v>0</v>
      </c>
      <c r="D119" s="74">
        <f>Residential!E122</f>
        <v>0</v>
      </c>
      <c r="E119" s="75" t="str">
        <f>Residential!S122</f>
        <v>--</v>
      </c>
      <c r="F119" s="76">
        <f>Residential!T122</f>
        <v>0</v>
      </c>
      <c r="G119" s="74"/>
    </row>
    <row r="120" spans="1:7" x14ac:dyDescent="0.25">
      <c r="A120" s="74">
        <f>Residential!B123</f>
        <v>0</v>
      </c>
      <c r="B120" s="74" t="str">
        <f>Residential!C123</f>
        <v>Interior</v>
      </c>
      <c r="C120" s="74">
        <f>Residential!D123</f>
        <v>378750</v>
      </c>
      <c r="D120" s="74" t="str">
        <f>Residential!E123</f>
        <v>SF</v>
      </c>
      <c r="E120" s="75">
        <f>Residential!S123</f>
        <v>378750</v>
      </c>
      <c r="F120" s="76">
        <f>Residential!T123</f>
        <v>0</v>
      </c>
      <c r="G120" s="74"/>
    </row>
    <row r="121" spans="1:7" x14ac:dyDescent="0.25">
      <c r="A121" s="74">
        <f>Residential!B124</f>
        <v>0</v>
      </c>
      <c r="B121" s="74" t="str">
        <f>Residential!C124</f>
        <v xml:space="preserve">Exterior </v>
      </c>
      <c r="C121" s="74">
        <f>Residential!D124</f>
        <v>48350</v>
      </c>
      <c r="D121" s="74" t="str">
        <f>Residential!E124</f>
        <v>SF</v>
      </c>
      <c r="E121" s="75">
        <f>Residential!S124</f>
        <v>72525</v>
      </c>
      <c r="F121" s="76">
        <f>Residential!T124</f>
        <v>0</v>
      </c>
      <c r="G121" s="74"/>
    </row>
    <row r="122" spans="1:7" x14ac:dyDescent="0.25">
      <c r="A122" s="74">
        <f>Residential!B125</f>
        <v>0</v>
      </c>
      <c r="B122" s="74" t="str">
        <f>Residential!C125</f>
        <v>Graffiti Resistant Coating</v>
      </c>
      <c r="C122" s="74">
        <f>Residential!D125</f>
        <v>1900</v>
      </c>
      <c r="D122" s="74" t="str">
        <f>Residential!E125</f>
        <v>SF</v>
      </c>
      <c r="E122" s="75">
        <f>Residential!S125</f>
        <v>3800</v>
      </c>
      <c r="F122" s="76">
        <f>Residential!T125</f>
        <v>0</v>
      </c>
      <c r="G122" s="74"/>
    </row>
    <row r="123" spans="1:7" x14ac:dyDescent="0.25">
      <c r="A123" s="74">
        <f>Residential!B126</f>
        <v>0</v>
      </c>
      <c r="B123" s="262" t="str">
        <f>Residential!C126</f>
        <v>Division 9 Subtotal</v>
      </c>
      <c r="C123" s="74">
        <f>Residential!D126</f>
        <v>0</v>
      </c>
      <c r="D123" s="74">
        <f>Residential!E126</f>
        <v>0</v>
      </c>
      <c r="E123" s="264">
        <f>Residential!S126</f>
        <v>1728449</v>
      </c>
      <c r="F123" s="76">
        <f>Residential!T126</f>
        <v>0</v>
      </c>
      <c r="G123" s="74"/>
    </row>
    <row r="124" spans="1:7" x14ac:dyDescent="0.25">
      <c r="A124" s="74" t="str">
        <f>Residential!B127</f>
        <v>10.1400</v>
      </c>
      <c r="B124" s="74" t="str">
        <f>Residential!C127</f>
        <v>Signage</v>
      </c>
      <c r="C124" s="74">
        <f>Residential!D127</f>
        <v>0</v>
      </c>
      <c r="D124" s="74">
        <f>Residential!E127</f>
        <v>0</v>
      </c>
      <c r="E124" s="75" t="str">
        <f>Residential!S127</f>
        <v>--</v>
      </c>
      <c r="F124" s="76">
        <f>Residential!T127</f>
        <v>0</v>
      </c>
      <c r="G124" s="74"/>
    </row>
    <row r="125" spans="1:7" x14ac:dyDescent="0.25">
      <c r="A125" s="74">
        <f>Residential!B128</f>
        <v>0</v>
      </c>
      <c r="B125" s="74" t="str">
        <f>Residential!C128</f>
        <v>Units, Stairs, &amp; Misc Rooms</v>
      </c>
      <c r="C125" s="74">
        <f>Residential!D128</f>
        <v>135</v>
      </c>
      <c r="D125" s="74" t="str">
        <f>Residential!E128</f>
        <v>EA</v>
      </c>
      <c r="E125" s="75">
        <f>Residential!S128</f>
        <v>15225</v>
      </c>
      <c r="F125" s="76">
        <f>Residential!T128</f>
        <v>0</v>
      </c>
      <c r="G125" s="74"/>
    </row>
    <row r="126" spans="1:7" x14ac:dyDescent="0.25">
      <c r="A126" s="74">
        <f>Residential!B129</f>
        <v>0</v>
      </c>
      <c r="B126" s="74" t="str">
        <f>Residential!C129</f>
        <v>Bldg Address Sign</v>
      </c>
      <c r="C126" s="74">
        <f>Residential!D129</f>
        <v>1</v>
      </c>
      <c r="D126" s="74" t="str">
        <f>Residential!E129</f>
        <v>EA</v>
      </c>
      <c r="E126" s="75">
        <f>Residential!S129</f>
        <v>550</v>
      </c>
      <c r="F126" s="76">
        <f>Residential!T129</f>
        <v>0</v>
      </c>
      <c r="G126" s="74"/>
    </row>
    <row r="127" spans="1:7" x14ac:dyDescent="0.25">
      <c r="A127" s="74">
        <f>Residential!B130</f>
        <v>0</v>
      </c>
      <c r="B127" s="74" t="str">
        <f>Residential!C130</f>
        <v>Monument Sign</v>
      </c>
      <c r="C127" s="74">
        <f>Residential!D130</f>
        <v>1</v>
      </c>
      <c r="D127" s="74" t="str">
        <f>Residential!E130</f>
        <v>EA</v>
      </c>
      <c r="E127" s="75">
        <f>Residential!S130</f>
        <v>9800</v>
      </c>
      <c r="F127" s="76">
        <f>Residential!T130</f>
        <v>0</v>
      </c>
      <c r="G127" s="74"/>
    </row>
    <row r="128" spans="1:7" x14ac:dyDescent="0.25">
      <c r="A128" s="74" t="str">
        <f>Residential!B131</f>
        <v>10.2226</v>
      </c>
      <c r="B128" s="74" t="str">
        <f>Residential!C131</f>
        <v>Operable Partition</v>
      </c>
      <c r="C128" s="74">
        <f>Residential!D131</f>
        <v>28</v>
      </c>
      <c r="D128" s="74" t="str">
        <f>Residential!E131</f>
        <v>LF</v>
      </c>
      <c r="E128" s="75">
        <f>Residential!S131</f>
        <v>18200</v>
      </c>
      <c r="F128" s="76">
        <f>Residential!T131</f>
        <v>0</v>
      </c>
      <c r="G128" s="74"/>
    </row>
    <row r="129" spans="1:7" x14ac:dyDescent="0.25">
      <c r="A129" s="74" t="str">
        <f>Residential!B132</f>
        <v>10.2613</v>
      </c>
      <c r="B129" s="74" t="str">
        <f>Residential!C132</f>
        <v>Corner Guards</v>
      </c>
      <c r="C129" s="74">
        <f>Residential!D132</f>
        <v>48</v>
      </c>
      <c r="D129" s="74" t="str">
        <f>Residential!E132</f>
        <v>EA</v>
      </c>
      <c r="E129" s="75">
        <f>Residential!S132</f>
        <v>4200</v>
      </c>
      <c r="F129" s="76">
        <f>Residential!T132</f>
        <v>0</v>
      </c>
      <c r="G129" s="74"/>
    </row>
    <row r="130" spans="1:7" x14ac:dyDescent="0.25">
      <c r="A130" s="74" t="str">
        <f>Residential!B133</f>
        <v>10.2800</v>
      </c>
      <c r="B130" s="74" t="str">
        <f>Residential!C133</f>
        <v>Bathroom Accessories</v>
      </c>
      <c r="C130" s="74">
        <f>Residential!D133</f>
        <v>94</v>
      </c>
      <c r="D130" s="74" t="str">
        <f>Residential!E133</f>
        <v>EA</v>
      </c>
      <c r="E130" s="75">
        <f>Residential!S133</f>
        <v>52745</v>
      </c>
      <c r="F130" s="76">
        <f>Residential!T133</f>
        <v>0</v>
      </c>
      <c r="G130" s="74"/>
    </row>
    <row r="131" spans="1:7" x14ac:dyDescent="0.25">
      <c r="A131" s="74" t="str">
        <f>Residential!B134</f>
        <v>10.4400</v>
      </c>
      <c r="B131" s="74" t="str">
        <f>Residential!C134</f>
        <v>Fire Protection Specialties</v>
      </c>
      <c r="C131" s="74">
        <f>Residential!D134</f>
        <v>16</v>
      </c>
      <c r="D131" s="74" t="str">
        <f>Residential!E134</f>
        <v>EA</v>
      </c>
      <c r="E131" s="75">
        <f>Residential!S134</f>
        <v>7200</v>
      </c>
      <c r="F131" s="76">
        <f>Residential!T134</f>
        <v>0</v>
      </c>
      <c r="G131" s="74"/>
    </row>
    <row r="132" spans="1:7" x14ac:dyDescent="0.25">
      <c r="A132" s="74" t="str">
        <f>Residential!B135</f>
        <v>10.5500</v>
      </c>
      <c r="B132" s="74" t="str">
        <f>Residential!C135</f>
        <v>Postal Specialties</v>
      </c>
      <c r="C132" s="74">
        <f>Residential!D135</f>
        <v>1</v>
      </c>
      <c r="D132" s="74" t="str">
        <f>Residential!E135</f>
        <v>EA</v>
      </c>
      <c r="E132" s="75">
        <f>Residential!S135</f>
        <v>11200</v>
      </c>
      <c r="F132" s="76">
        <f>Residential!T135</f>
        <v>0</v>
      </c>
      <c r="G132" s="74"/>
    </row>
    <row r="133" spans="1:7" x14ac:dyDescent="0.25">
      <c r="A133" s="74" t="str">
        <f>Residential!B136</f>
        <v>10.5700</v>
      </c>
      <c r="B133" s="74" t="str">
        <f>Residential!C136</f>
        <v>Wire Shelving</v>
      </c>
      <c r="C133" s="74">
        <f>Residential!D136</f>
        <v>2705</v>
      </c>
      <c r="D133" s="74" t="str">
        <f>Residential!E136</f>
        <v>LF</v>
      </c>
      <c r="E133" s="75">
        <f>Residential!S136</f>
        <v>32460</v>
      </c>
      <c r="F133" s="76">
        <f>Residential!T136</f>
        <v>0</v>
      </c>
      <c r="G133" s="74"/>
    </row>
    <row r="134" spans="1:7" x14ac:dyDescent="0.25">
      <c r="A134" s="74">
        <f>Residential!B137</f>
        <v>0</v>
      </c>
      <c r="B134" s="262" t="str">
        <f>Residential!C137</f>
        <v>Division 10 Subtotal</v>
      </c>
      <c r="C134" s="74">
        <f>Residential!D137</f>
        <v>0</v>
      </c>
      <c r="D134" s="74">
        <f>Residential!E137</f>
        <v>0</v>
      </c>
      <c r="E134" s="264">
        <f>Residential!S137</f>
        <v>151580</v>
      </c>
      <c r="F134" s="76">
        <f>Residential!T137</f>
        <v>0</v>
      </c>
      <c r="G134" s="74"/>
    </row>
    <row r="135" spans="1:7" x14ac:dyDescent="0.25">
      <c r="A135" s="74" t="str">
        <f>Residential!B138</f>
        <v>11.3100</v>
      </c>
      <c r="B135" s="74" t="str">
        <f>Residential!C138</f>
        <v>Residential Appliances</v>
      </c>
      <c r="C135" s="74">
        <f>Residential!D138</f>
        <v>0</v>
      </c>
      <c r="D135" s="74">
        <f>Residential!E138</f>
        <v>0</v>
      </c>
      <c r="E135" s="75" t="str">
        <f>Residential!S138</f>
        <v>--</v>
      </c>
      <c r="F135" s="76">
        <f>Residential!T138</f>
        <v>0</v>
      </c>
      <c r="G135" s="74"/>
    </row>
    <row r="136" spans="1:7" x14ac:dyDescent="0.25">
      <c r="A136" s="74">
        <f>Residential!B139</f>
        <v>0</v>
      </c>
      <c r="B136" s="74" t="str">
        <f>Residential!C139</f>
        <v>Range</v>
      </c>
      <c r="C136" s="74">
        <f>Residential!D139</f>
        <v>78</v>
      </c>
      <c r="D136" s="74" t="str">
        <f>Residential!E139</f>
        <v>EA</v>
      </c>
      <c r="E136" s="75">
        <f>Residential!S139</f>
        <v>52650</v>
      </c>
      <c r="F136" s="76">
        <f>Residential!T139</f>
        <v>0</v>
      </c>
      <c r="G136" s="74"/>
    </row>
    <row r="137" spans="1:7" x14ac:dyDescent="0.25">
      <c r="A137" s="74">
        <f>Residential!B140</f>
        <v>0</v>
      </c>
      <c r="B137" s="74" t="str">
        <f>Residential!C140</f>
        <v>Range Hood</v>
      </c>
      <c r="C137" s="74">
        <f>Residential!D140</f>
        <v>78</v>
      </c>
      <c r="D137" s="74" t="str">
        <f>Residential!E140</f>
        <v>EA</v>
      </c>
      <c r="E137" s="75">
        <f>Residential!S140</f>
        <v>21450</v>
      </c>
      <c r="F137" s="76">
        <f>Residential!T140</f>
        <v>0</v>
      </c>
      <c r="G137" s="74"/>
    </row>
    <row r="138" spans="1:7" x14ac:dyDescent="0.25">
      <c r="A138" s="74">
        <f>Residential!B141</f>
        <v>0</v>
      </c>
      <c r="B138" s="74" t="str">
        <f>Residential!C141</f>
        <v>Refrigerator</v>
      </c>
      <c r="C138" s="74">
        <f>Residential!D141</f>
        <v>78</v>
      </c>
      <c r="D138" s="74" t="str">
        <f>Residential!E141</f>
        <v>EA</v>
      </c>
      <c r="E138" s="75">
        <f>Residential!S141</f>
        <v>60450</v>
      </c>
      <c r="F138" s="76">
        <f>Residential!T141</f>
        <v>0</v>
      </c>
      <c r="G138" s="74"/>
    </row>
    <row r="139" spans="1:7" x14ac:dyDescent="0.25">
      <c r="A139" s="74">
        <f>Residential!B142</f>
        <v>0</v>
      </c>
      <c r="B139" s="74" t="str">
        <f>Residential!C142</f>
        <v>Dishwasher</v>
      </c>
      <c r="C139" s="74">
        <f>Residential!D142</f>
        <v>78</v>
      </c>
      <c r="D139" s="74" t="str">
        <f>Residential!E142</f>
        <v>EA</v>
      </c>
      <c r="E139" s="75">
        <f>Residential!S142</f>
        <v>40950</v>
      </c>
      <c r="F139" s="76">
        <f>Residential!T142</f>
        <v>0</v>
      </c>
      <c r="G139" s="74"/>
    </row>
    <row r="140" spans="1:7" x14ac:dyDescent="0.25">
      <c r="A140" s="74">
        <f>Residential!B143</f>
        <v>0</v>
      </c>
      <c r="B140" s="74" t="str">
        <f>Residential!C143</f>
        <v>Washer/Dryer</v>
      </c>
      <c r="C140" s="74" t="str">
        <f>Residential!D143</f>
        <v>--</v>
      </c>
      <c r="D140" s="74" t="str">
        <f>Residential!E143</f>
        <v>EA</v>
      </c>
      <c r="E140" s="75" t="str">
        <f>Residential!S143</f>
        <v>--</v>
      </c>
      <c r="F140" s="76" t="str">
        <f>Residential!T143</f>
        <v>B/O</v>
      </c>
      <c r="G140" s="74"/>
    </row>
    <row r="141" spans="1:7" x14ac:dyDescent="0.25">
      <c r="A141" s="74" t="str">
        <f>Residential!B144</f>
        <v>11.5213</v>
      </c>
      <c r="B141" s="74" t="str">
        <f>Residential!C144</f>
        <v>LCD TV &amp; Sound Bar</v>
      </c>
      <c r="C141" s="74">
        <f>Residential!D144</f>
        <v>1</v>
      </c>
      <c r="D141" s="74" t="str">
        <f>Residential!E144</f>
        <v>EA</v>
      </c>
      <c r="E141" s="75">
        <f>Residential!S144</f>
        <v>3500</v>
      </c>
      <c r="F141" s="76">
        <f>Residential!T144</f>
        <v>0</v>
      </c>
      <c r="G141" s="74"/>
    </row>
    <row r="142" spans="1:7" x14ac:dyDescent="0.25">
      <c r="A142" s="74" t="str">
        <f>Residential!B145</f>
        <v>11.0114</v>
      </c>
      <c r="B142" s="74" t="str">
        <f>Residential!C145</f>
        <v>Fall Arrest Anchor System</v>
      </c>
      <c r="C142" s="74">
        <f>Residential!D145</f>
        <v>1</v>
      </c>
      <c r="D142" s="74" t="str">
        <f>Residential!E145</f>
        <v>LS</v>
      </c>
      <c r="E142" s="75">
        <f>Residential!S145</f>
        <v>20000</v>
      </c>
      <c r="F142" s="76">
        <f>Residential!T145</f>
        <v>0</v>
      </c>
      <c r="G142" s="74"/>
    </row>
    <row r="143" spans="1:7" x14ac:dyDescent="0.25">
      <c r="A143" s="74">
        <f>Residential!B146</f>
        <v>0</v>
      </c>
      <c r="B143" s="262" t="str">
        <f>Residential!C146</f>
        <v>Division 11 Subtotal</v>
      </c>
      <c r="C143" s="74">
        <f>Residential!D146</f>
        <v>0</v>
      </c>
      <c r="D143" s="74">
        <f>Residential!E146</f>
        <v>0</v>
      </c>
      <c r="E143" s="264">
        <f>Residential!S146</f>
        <v>199000</v>
      </c>
      <c r="F143" s="76">
        <f>Residential!T146</f>
        <v>0</v>
      </c>
      <c r="G143" s="74"/>
    </row>
    <row r="144" spans="1:7" x14ac:dyDescent="0.25">
      <c r="A144" s="74" t="str">
        <f>Residential!B147</f>
        <v>12.2100</v>
      </c>
      <c r="B144" s="74" t="str">
        <f>Residential!C147</f>
        <v>Window Coverings</v>
      </c>
      <c r="C144" s="74">
        <f>Residential!D147</f>
        <v>0</v>
      </c>
      <c r="D144" s="74">
        <f>Residential!E147</f>
        <v>0</v>
      </c>
      <c r="E144" s="75" t="str">
        <f>Residential!S147</f>
        <v>--</v>
      </c>
      <c r="F144" s="76">
        <f>Residential!T147</f>
        <v>0</v>
      </c>
      <c r="G144" s="74"/>
    </row>
    <row r="145" spans="1:7" x14ac:dyDescent="0.25">
      <c r="A145" s="74">
        <f>Residential!B148</f>
        <v>0</v>
      </c>
      <c r="B145" s="74" t="str">
        <f>Residential!C148</f>
        <v>Horizontal Blinds</v>
      </c>
      <c r="C145" s="74">
        <f>Residential!D148</f>
        <v>257</v>
      </c>
      <c r="D145" s="74" t="str">
        <f>Residential!E148</f>
        <v>EA</v>
      </c>
      <c r="E145" s="75">
        <f>Residential!S148</f>
        <v>25700</v>
      </c>
      <c r="F145" s="76">
        <f>Residential!T148</f>
        <v>0</v>
      </c>
      <c r="G145" s="74"/>
    </row>
    <row r="146" spans="1:7" x14ac:dyDescent="0.25">
      <c r="A146" s="74">
        <f>Residential!B149</f>
        <v>0</v>
      </c>
      <c r="B146" s="74" t="str">
        <f>Residential!C149</f>
        <v>Vertical Blinds</v>
      </c>
      <c r="C146" s="74">
        <f>Residential!D149</f>
        <v>21</v>
      </c>
      <c r="D146" s="74" t="str">
        <f>Residential!E149</f>
        <v>EA</v>
      </c>
      <c r="E146" s="75">
        <f>Residential!S149</f>
        <v>4200</v>
      </c>
      <c r="F146" s="76">
        <f>Residential!T149</f>
        <v>0</v>
      </c>
      <c r="G146" s="74"/>
    </row>
    <row r="147" spans="1:7" x14ac:dyDescent="0.25">
      <c r="A147" s="74" t="str">
        <f>Residential!B150</f>
        <v>12.3000</v>
      </c>
      <c r="B147" s="74" t="str">
        <f>Residential!C150</f>
        <v>Casework</v>
      </c>
      <c r="C147" s="74">
        <f>Residential!D150</f>
        <v>2669</v>
      </c>
      <c r="D147" s="74" t="str">
        <f>Residential!E150</f>
        <v>LF</v>
      </c>
      <c r="E147" s="75">
        <f>Residential!S150</f>
        <v>306935</v>
      </c>
      <c r="F147" s="76">
        <f>Residential!T150</f>
        <v>0</v>
      </c>
      <c r="G147" s="74"/>
    </row>
    <row r="148" spans="1:7" x14ac:dyDescent="0.25">
      <c r="A148" s="74" t="str">
        <f>Residential!B151</f>
        <v>12.3600</v>
      </c>
      <c r="B148" s="74" t="str">
        <f>Residential!C151</f>
        <v>Countertops - PLam</v>
      </c>
      <c r="C148" s="74">
        <f>Residential!D151</f>
        <v>2610</v>
      </c>
      <c r="D148" s="74" t="str">
        <f>Residential!E151</f>
        <v>SF</v>
      </c>
      <c r="E148" s="75">
        <f>Residential!S151</f>
        <v>65250</v>
      </c>
      <c r="F148" s="76">
        <f>Residential!T151</f>
        <v>0</v>
      </c>
      <c r="G148" s="74"/>
    </row>
    <row r="149" spans="1:7" x14ac:dyDescent="0.25">
      <c r="A149" s="74">
        <f>Residential!B152</f>
        <v>0</v>
      </c>
      <c r="B149" s="74" t="str">
        <f>Residential!C152</f>
        <v>Window Sills - PLam</v>
      </c>
      <c r="C149" s="74">
        <f>Residential!D152</f>
        <v>1345</v>
      </c>
      <c r="D149" s="74" t="str">
        <f>Residential!E152</f>
        <v>LF</v>
      </c>
      <c r="E149" s="75">
        <f>Residential!S152</f>
        <v>20175</v>
      </c>
      <c r="F149" s="76">
        <f>Residential!T152</f>
        <v>0</v>
      </c>
      <c r="G149" s="74"/>
    </row>
    <row r="150" spans="1:7" x14ac:dyDescent="0.25">
      <c r="A150" s="74" t="str">
        <f>Residential!B153</f>
        <v>12.9300</v>
      </c>
      <c r="B150" s="74" t="str">
        <f>Residential!C153</f>
        <v>Site Furnishings</v>
      </c>
      <c r="C150" s="74">
        <f>Residential!D153</f>
        <v>0</v>
      </c>
      <c r="D150" s="74">
        <f>Residential!E153</f>
        <v>0</v>
      </c>
      <c r="E150" s="75" t="str">
        <f>Residential!S153</f>
        <v>--</v>
      </c>
      <c r="F150" s="76">
        <f>Residential!T153</f>
        <v>0</v>
      </c>
      <c r="G150" s="74"/>
    </row>
    <row r="151" spans="1:7" x14ac:dyDescent="0.25">
      <c r="A151" s="74">
        <f>Residential!B154</f>
        <v>0</v>
      </c>
      <c r="B151" s="74" t="str">
        <f>Residential!C154</f>
        <v>Deck Bridging</v>
      </c>
      <c r="C151" s="74">
        <f>Residential!D154</f>
        <v>0</v>
      </c>
      <c r="D151" s="74">
        <f>Residential!E154</f>
        <v>0</v>
      </c>
      <c r="E151" s="75">
        <f>Residential!S154</f>
        <v>2500</v>
      </c>
      <c r="F151" s="76">
        <f>Residential!T154</f>
        <v>0</v>
      </c>
      <c r="G151" s="74"/>
    </row>
    <row r="152" spans="1:7" x14ac:dyDescent="0.25">
      <c r="A152" s="74">
        <f>Residential!B155</f>
        <v>0</v>
      </c>
      <c r="B152" s="74" t="str">
        <f>Residential!C155</f>
        <v>Site Bench's</v>
      </c>
      <c r="C152" s="74">
        <f>Residential!D155</f>
        <v>5</v>
      </c>
      <c r="D152" s="74" t="str">
        <f>Residential!E155</f>
        <v>EA</v>
      </c>
      <c r="E152" s="75">
        <f>Residential!S155</f>
        <v>5750</v>
      </c>
      <c r="F152" s="76">
        <f>Residential!T155</f>
        <v>0</v>
      </c>
      <c r="G152" s="74"/>
    </row>
    <row r="153" spans="1:7" x14ac:dyDescent="0.25">
      <c r="A153" s="74" t="str">
        <f>Residential!B156</f>
        <v>12.9313</v>
      </c>
      <c r="B153" s="74" t="str">
        <f>Residential!C156</f>
        <v>Bike Racks</v>
      </c>
      <c r="C153" s="74">
        <f>Residential!D156</f>
        <v>0</v>
      </c>
      <c r="D153" s="74">
        <f>Residential!E156</f>
        <v>0</v>
      </c>
      <c r="E153" s="75" t="str">
        <f>Residential!S156</f>
        <v>--</v>
      </c>
      <c r="F153" s="76">
        <f>Residential!T156</f>
        <v>0</v>
      </c>
      <c r="G153" s="74"/>
    </row>
    <row r="154" spans="1:7" x14ac:dyDescent="0.25">
      <c r="A154" s="74">
        <f>Residential!B157</f>
        <v>0</v>
      </c>
      <c r="B154" s="74" t="str">
        <f>Residential!C157</f>
        <v xml:space="preserve">Exterior </v>
      </c>
      <c r="C154" s="74">
        <f>Residential!D157</f>
        <v>5</v>
      </c>
      <c r="D154" s="74" t="str">
        <f>Residential!E157</f>
        <v>EA</v>
      </c>
      <c r="E154" s="75">
        <f>Residential!S157</f>
        <v>3000</v>
      </c>
      <c r="F154" s="76">
        <f>Residential!T157</f>
        <v>0</v>
      </c>
      <c r="G154" s="74"/>
    </row>
    <row r="155" spans="1:7" x14ac:dyDescent="0.25">
      <c r="A155" s="74">
        <f>Residential!B158</f>
        <v>0</v>
      </c>
      <c r="B155" s="74" t="str">
        <f>Residential!C158</f>
        <v>Interior</v>
      </c>
      <c r="C155" s="74">
        <f>Residential!D158</f>
        <v>1</v>
      </c>
      <c r="D155" s="74" t="str">
        <f>Residential!E158</f>
        <v>EA</v>
      </c>
      <c r="E155" s="75">
        <f>Residential!S158</f>
        <v>20800</v>
      </c>
      <c r="F155" s="76">
        <f>Residential!T158</f>
        <v>0</v>
      </c>
      <c r="G155" s="74"/>
    </row>
    <row r="156" spans="1:7" x14ac:dyDescent="0.25">
      <c r="A156" s="74">
        <f>Residential!B159</f>
        <v>0</v>
      </c>
      <c r="B156" s="262" t="str">
        <f>Residential!C159</f>
        <v>Division 12 Subtotal</v>
      </c>
      <c r="C156" s="74">
        <f>Residential!D159</f>
        <v>0</v>
      </c>
      <c r="D156" s="74">
        <f>Residential!E159</f>
        <v>0</v>
      </c>
      <c r="E156" s="264">
        <f>Residential!S159</f>
        <v>454310</v>
      </c>
      <c r="F156" s="76">
        <f>Residential!T159</f>
        <v>0</v>
      </c>
      <c r="G156" s="74"/>
    </row>
    <row r="157" spans="1:7" x14ac:dyDescent="0.25">
      <c r="A157" s="74" t="str">
        <f>Residential!B160</f>
        <v>14.0000</v>
      </c>
      <c r="B157" s="74" t="str">
        <f>Residential!C160</f>
        <v>Elevator</v>
      </c>
      <c r="C157" s="74">
        <f>Residential!D160</f>
        <v>9</v>
      </c>
      <c r="D157" s="74" t="str">
        <f>Residential!E160</f>
        <v>STOPS</v>
      </c>
      <c r="E157" s="75">
        <f>Residential!S160</f>
        <v>279900</v>
      </c>
      <c r="F157" s="76">
        <f>Residential!T160</f>
        <v>0</v>
      </c>
      <c r="G157" s="74"/>
    </row>
    <row r="158" spans="1:7" x14ac:dyDescent="0.25">
      <c r="A158" s="74">
        <f>Residential!B161</f>
        <v>0</v>
      </c>
      <c r="B158" s="74" t="str">
        <f>Residential!C161</f>
        <v>Elevator Steel</v>
      </c>
      <c r="C158" s="74">
        <f>Residential!D161</f>
        <v>1</v>
      </c>
      <c r="D158" s="74" t="str">
        <f>Residential!E161</f>
        <v>LS</v>
      </c>
      <c r="E158" s="75">
        <f>Residential!S161</f>
        <v>9900</v>
      </c>
      <c r="F158" s="76">
        <f>Residential!T161</f>
        <v>0</v>
      </c>
      <c r="G158" s="74"/>
    </row>
    <row r="159" spans="1:7" x14ac:dyDescent="0.25">
      <c r="A159" s="74">
        <f>Residential!B162</f>
        <v>0</v>
      </c>
      <c r="B159" s="74" t="str">
        <f>Residential!C162</f>
        <v>Sump Pump</v>
      </c>
      <c r="C159" s="74">
        <f>Residential!D162</f>
        <v>1</v>
      </c>
      <c r="D159" s="74" t="str">
        <f>Residential!E162</f>
        <v>LS</v>
      </c>
      <c r="E159" s="75" t="str">
        <f>Residential!S162</f>
        <v>IN 22.0000</v>
      </c>
      <c r="F159" s="76">
        <f>Residential!T162</f>
        <v>0</v>
      </c>
      <c r="G159" s="74"/>
    </row>
    <row r="160" spans="1:7" x14ac:dyDescent="0.25">
      <c r="A160" s="74">
        <f>Residential!B163</f>
        <v>0</v>
      </c>
      <c r="B160" s="262" t="str">
        <f>Residential!C163</f>
        <v>Division 14 Subtotal</v>
      </c>
      <c r="C160" s="74">
        <f>Residential!D163</f>
        <v>0</v>
      </c>
      <c r="D160" s="74">
        <f>Residential!E163</f>
        <v>0</v>
      </c>
      <c r="E160" s="264">
        <f>Residential!S163</f>
        <v>289800</v>
      </c>
      <c r="F160" s="76">
        <f>Residential!T163</f>
        <v>0</v>
      </c>
      <c r="G160" s="74"/>
    </row>
    <row r="161" spans="1:7" x14ac:dyDescent="0.25">
      <c r="A161" s="74" t="str">
        <f>Residential!B164</f>
        <v>21.0000</v>
      </c>
      <c r="B161" s="74" t="str">
        <f>Residential!C164</f>
        <v>Fire Suppression</v>
      </c>
      <c r="C161" s="74">
        <f>Residential!D164</f>
        <v>83000</v>
      </c>
      <c r="D161" s="74" t="str">
        <f>Residential!E164</f>
        <v>SF</v>
      </c>
      <c r="E161" s="75">
        <f>Residential!S164</f>
        <v>249000</v>
      </c>
      <c r="F161" s="76">
        <f>Residential!T164</f>
        <v>0</v>
      </c>
      <c r="G161" s="74"/>
    </row>
    <row r="162" spans="1:7" x14ac:dyDescent="0.25">
      <c r="A162" s="74">
        <f>Residential!B165</f>
        <v>0</v>
      </c>
      <c r="B162" s="262" t="str">
        <f>Residential!C165</f>
        <v>Division 21 Subtotal</v>
      </c>
      <c r="C162" s="74">
        <f>Residential!D165</f>
        <v>0</v>
      </c>
      <c r="D162" s="74">
        <f>Residential!E165</f>
        <v>0</v>
      </c>
      <c r="E162" s="264">
        <f>Residential!S165</f>
        <v>249000</v>
      </c>
      <c r="F162" s="76">
        <f>Residential!T165</f>
        <v>0</v>
      </c>
      <c r="G162" s="74"/>
    </row>
    <row r="163" spans="1:7" x14ac:dyDescent="0.25">
      <c r="A163" s="74" t="str">
        <f>Residential!B166</f>
        <v>22.0000</v>
      </c>
      <c r="B163" s="74" t="str">
        <f>Residential!C166</f>
        <v>Plumbing</v>
      </c>
      <c r="C163" s="74">
        <f>Residential!D166</f>
        <v>77</v>
      </c>
      <c r="D163" s="74" t="str">
        <f>Residential!E166</f>
        <v>UNITS</v>
      </c>
      <c r="E163" s="75">
        <f>Residential!S166</f>
        <v>1115730</v>
      </c>
      <c r="F163" s="76">
        <f>Residential!T166</f>
        <v>0</v>
      </c>
      <c r="G163" s="74"/>
    </row>
    <row r="164" spans="1:7" x14ac:dyDescent="0.25">
      <c r="A164" s="74">
        <f>Residential!B167</f>
        <v>0</v>
      </c>
      <c r="B164" s="74" t="str">
        <f>Residential!C167</f>
        <v>Sanden Heat Pump DHT</v>
      </c>
      <c r="C164" s="74">
        <f>Residential!D167</f>
        <v>1</v>
      </c>
      <c r="D164" s="74" t="str">
        <f>Residential!E167</f>
        <v>LS</v>
      </c>
      <c r="E164" s="75">
        <f>Residential!S167</f>
        <v>138000</v>
      </c>
      <c r="F164" s="76">
        <f>Residential!T167</f>
        <v>0</v>
      </c>
      <c r="G164" s="74"/>
    </row>
    <row r="165" spans="1:7" x14ac:dyDescent="0.25">
      <c r="A165" s="74">
        <f>Residential!B168</f>
        <v>0</v>
      </c>
      <c r="B165" s="262" t="str">
        <f>Residential!C168</f>
        <v>Division 22 Subtotal</v>
      </c>
      <c r="C165" s="74">
        <f>Residential!D168</f>
        <v>0</v>
      </c>
      <c r="D165" s="74">
        <f>Residential!E168</f>
        <v>0</v>
      </c>
      <c r="E165" s="264">
        <f>Residential!S168</f>
        <v>1253730</v>
      </c>
      <c r="F165" s="76">
        <f>Residential!T168</f>
        <v>0</v>
      </c>
      <c r="G165" s="74"/>
    </row>
    <row r="166" spans="1:7" x14ac:dyDescent="0.25">
      <c r="A166" s="74" t="str">
        <f>Residential!B169</f>
        <v>23.0000</v>
      </c>
      <c r="B166" s="74" t="str">
        <f>Residential!C169</f>
        <v>HVAC</v>
      </c>
      <c r="C166" s="74">
        <f>Residential!D169</f>
        <v>77</v>
      </c>
      <c r="D166" s="74" t="str">
        <f>Residential!E169</f>
        <v>UNITS</v>
      </c>
      <c r="E166" s="75" t="str">
        <f>Residential!S169</f>
        <v>ABV</v>
      </c>
      <c r="F166" s="76">
        <f>Residential!T169</f>
        <v>0</v>
      </c>
      <c r="G166" s="74"/>
    </row>
    <row r="167" spans="1:7" x14ac:dyDescent="0.25">
      <c r="A167" s="74">
        <f>Residential!B170</f>
        <v>0</v>
      </c>
      <c r="B167" s="262" t="str">
        <f>Residential!C170</f>
        <v>Division 23 Subtotal</v>
      </c>
      <c r="C167" s="74">
        <f>Residential!D170</f>
        <v>0</v>
      </c>
      <c r="D167" s="74">
        <f>Residential!E170</f>
        <v>0</v>
      </c>
      <c r="E167" s="264" t="str">
        <f>Residential!S170</f>
        <v>ABV</v>
      </c>
      <c r="F167" s="76">
        <f>Residential!T170</f>
        <v>0</v>
      </c>
      <c r="G167" s="74"/>
    </row>
    <row r="168" spans="1:7" x14ac:dyDescent="0.25">
      <c r="A168" s="74" t="str">
        <f>Residential!B171</f>
        <v>26.0000</v>
      </c>
      <c r="B168" s="74" t="str">
        <f>Residential!C171</f>
        <v>Electrical</v>
      </c>
      <c r="C168" s="74">
        <f>Residential!D171</f>
        <v>77</v>
      </c>
      <c r="D168" s="74" t="str">
        <f>Residential!E171</f>
        <v>UNITS</v>
      </c>
      <c r="E168" s="75">
        <f>Residential!S171</f>
        <v>1165000</v>
      </c>
      <c r="F168" s="76">
        <f>Residential!T171</f>
        <v>0</v>
      </c>
      <c r="G168" s="74"/>
    </row>
    <row r="169" spans="1:7" x14ac:dyDescent="0.25">
      <c r="A169" s="74">
        <f>Residential!B172</f>
        <v>0</v>
      </c>
      <c r="B169" s="262" t="str">
        <f>Residential!C172</f>
        <v>Division 26 Subtotal</v>
      </c>
      <c r="C169" s="74">
        <f>Residential!D172</f>
        <v>0</v>
      </c>
      <c r="D169" s="74">
        <f>Residential!E172</f>
        <v>0</v>
      </c>
      <c r="E169" s="264">
        <f>Residential!S172</f>
        <v>1165000</v>
      </c>
      <c r="F169" s="76">
        <f>Residential!T172</f>
        <v>0</v>
      </c>
      <c r="G169" s="74"/>
    </row>
    <row r="170" spans="1:7" x14ac:dyDescent="0.25">
      <c r="A170" s="74" t="str">
        <f>Residential!B173</f>
        <v>31.000</v>
      </c>
      <c r="B170" s="74" t="str">
        <f>Residential!C173</f>
        <v>Earthwork &amp; Utilities</v>
      </c>
      <c r="C170" s="74">
        <f>Residential!D173</f>
        <v>1</v>
      </c>
      <c r="D170" s="74" t="str">
        <f>Residential!E173</f>
        <v>LS</v>
      </c>
      <c r="E170" s="75">
        <f>Residential!S173</f>
        <v>848700</v>
      </c>
      <c r="F170" s="76">
        <f>Residential!T173</f>
        <v>0</v>
      </c>
      <c r="G170" s="74"/>
    </row>
    <row r="171" spans="1:7" x14ac:dyDescent="0.25">
      <c r="A171" s="74">
        <f>Residential!B174</f>
        <v>0</v>
      </c>
      <c r="B171" s="74" t="str">
        <f>Residential!C174</f>
        <v>MEP Under slab Trenching</v>
      </c>
      <c r="C171" s="74">
        <f>Residential!D174</f>
        <v>1</v>
      </c>
      <c r="D171" s="74" t="str">
        <f>Residential!E174</f>
        <v>LS</v>
      </c>
      <c r="E171" s="75">
        <f>Residential!S174</f>
        <v>35000</v>
      </c>
      <c r="F171" s="76">
        <f>Residential!T174</f>
        <v>0</v>
      </c>
      <c r="G171" s="74"/>
    </row>
    <row r="172" spans="1:7" x14ac:dyDescent="0.25">
      <c r="A172" s="74" t="str">
        <f>Residential!B175</f>
        <v>31.6000</v>
      </c>
      <c r="B172" s="74" t="str">
        <f>Residential!C175</f>
        <v>Aggregate Piers</v>
      </c>
      <c r="C172" s="74">
        <f>Residential!D175</f>
        <v>120</v>
      </c>
      <c r="D172" s="74" t="str">
        <f>Residential!E175</f>
        <v>EA</v>
      </c>
      <c r="E172" s="75">
        <f>Residential!S175</f>
        <v>125000</v>
      </c>
      <c r="F172" s="76">
        <f>Residential!T175</f>
        <v>0</v>
      </c>
      <c r="G172" s="74"/>
    </row>
    <row r="173" spans="1:7" x14ac:dyDescent="0.25">
      <c r="A173" s="74">
        <f>Residential!B176</f>
        <v>0</v>
      </c>
      <c r="B173" s="262" t="str">
        <f>Residential!C176</f>
        <v>Division 31 Subtotal</v>
      </c>
      <c r="C173" s="74">
        <f>Residential!D176</f>
        <v>0</v>
      </c>
      <c r="D173" s="74">
        <f>Residential!E176</f>
        <v>0</v>
      </c>
      <c r="E173" s="264">
        <f>Residential!S176</f>
        <v>1008700</v>
      </c>
      <c r="F173" s="76">
        <f>Residential!T176</f>
        <v>0</v>
      </c>
      <c r="G173" s="74"/>
    </row>
    <row r="174" spans="1:7" x14ac:dyDescent="0.25">
      <c r="A174" s="74" t="str">
        <f>Residential!B177</f>
        <v>32.1005</v>
      </c>
      <c r="B174" s="74" t="str">
        <f>Residential!C177</f>
        <v>Site Concrete</v>
      </c>
      <c r="C174" s="74">
        <f>Residential!D177</f>
        <v>0</v>
      </c>
      <c r="D174" s="74">
        <f>Residential!E177</f>
        <v>0</v>
      </c>
      <c r="E174" s="75" t="str">
        <f>Residential!S177</f>
        <v>--</v>
      </c>
      <c r="F174" s="76">
        <f>Residential!T177</f>
        <v>0</v>
      </c>
      <c r="G174" s="74"/>
    </row>
    <row r="175" spans="1:7" x14ac:dyDescent="0.25">
      <c r="A175" s="74">
        <f>Residential!B178</f>
        <v>0</v>
      </c>
      <c r="B175" s="74" t="str">
        <f>Residential!C178</f>
        <v>4" Sidewalk - Site</v>
      </c>
      <c r="C175" s="74">
        <f>Residential!D178</f>
        <v>3160</v>
      </c>
      <c r="D175" s="74" t="str">
        <f>Residential!E178</f>
        <v>SF</v>
      </c>
      <c r="E175" s="75">
        <f>Residential!S178</f>
        <v>31600</v>
      </c>
      <c r="F175" s="76">
        <f>Residential!T178</f>
        <v>0</v>
      </c>
      <c r="G175" s="74"/>
    </row>
    <row r="176" spans="1:7" x14ac:dyDescent="0.25">
      <c r="A176" s="74">
        <f>Residential!B179</f>
        <v>0</v>
      </c>
      <c r="B176" s="74" t="str">
        <f>Residential!C179</f>
        <v>4" Sidewalk - ROW</v>
      </c>
      <c r="C176" s="74">
        <f>Residential!D179</f>
        <v>1600</v>
      </c>
      <c r="D176" s="74" t="str">
        <f>Residential!E179</f>
        <v>SF</v>
      </c>
      <c r="E176" s="75">
        <f>Residential!S179</f>
        <v>16000</v>
      </c>
      <c r="F176" s="76">
        <f>Residential!T179</f>
        <v>0</v>
      </c>
      <c r="G176" s="74"/>
    </row>
    <row r="177" spans="1:7" x14ac:dyDescent="0.25">
      <c r="A177" s="74">
        <f>Residential!B180</f>
        <v>0</v>
      </c>
      <c r="B177" s="74" t="str">
        <f>Residential!C180</f>
        <v>Concrete Stairs</v>
      </c>
      <c r="C177" s="74">
        <f>Residential!D180</f>
        <v>150</v>
      </c>
      <c r="D177" s="74" t="str">
        <f>Residential!E180</f>
        <v>SF</v>
      </c>
      <c r="E177" s="75">
        <f>Residential!S180</f>
        <v>7500</v>
      </c>
      <c r="F177" s="76">
        <f>Residential!T180</f>
        <v>0</v>
      </c>
      <c r="G177" s="74"/>
    </row>
    <row r="178" spans="1:7" x14ac:dyDescent="0.25">
      <c r="A178" s="74">
        <f>Residential!B181</f>
        <v>0</v>
      </c>
      <c r="B178" s="74" t="str">
        <f>Residential!C181</f>
        <v>Trash Enclosure 6" Pad</v>
      </c>
      <c r="C178" s="74">
        <f>Residential!D181</f>
        <v>530</v>
      </c>
      <c r="D178" s="74" t="str">
        <f>Residential!E181</f>
        <v>SF</v>
      </c>
      <c r="E178" s="75">
        <f>Residential!S181</f>
        <v>7950</v>
      </c>
      <c r="F178" s="76">
        <f>Residential!T181</f>
        <v>0</v>
      </c>
      <c r="G178" s="74"/>
    </row>
    <row r="179" spans="1:7" x14ac:dyDescent="0.25">
      <c r="A179" s="74">
        <f>Residential!B182</f>
        <v>0</v>
      </c>
      <c r="B179" s="74" t="str">
        <f>Residential!C182</f>
        <v>Concrete Pavers (Pocket Park)</v>
      </c>
      <c r="C179" s="74">
        <f>Residential!D182</f>
        <v>260</v>
      </c>
      <c r="D179" s="74" t="str">
        <f>Residential!E182</f>
        <v>SF</v>
      </c>
      <c r="E179" s="75">
        <f>Residential!S182</f>
        <v>6500</v>
      </c>
      <c r="F179" s="76">
        <f>Residential!T182</f>
        <v>0</v>
      </c>
      <c r="G179" s="74"/>
    </row>
    <row r="180" spans="1:7" x14ac:dyDescent="0.25">
      <c r="A180" s="74">
        <f>Residential!B183</f>
        <v>0</v>
      </c>
      <c r="B180" s="74" t="str">
        <f>Residential!C183</f>
        <v>Concrete Seat Wall</v>
      </c>
      <c r="C180" s="74">
        <f>Residential!D183</f>
        <v>85</v>
      </c>
      <c r="D180" s="74" t="str">
        <f>Residential!E183</f>
        <v>LF</v>
      </c>
      <c r="E180" s="75">
        <f>Residential!S183</f>
        <v>10625</v>
      </c>
      <c r="F180" s="76">
        <f>Residential!T183</f>
        <v>0</v>
      </c>
      <c r="G180" s="74"/>
    </row>
    <row r="181" spans="1:7" x14ac:dyDescent="0.25">
      <c r="A181" s="74">
        <f>Residential!B184</f>
        <v>0</v>
      </c>
      <c r="B181" s="74" t="str">
        <f>Residential!C184</f>
        <v>Curb &amp; Gutter - Site</v>
      </c>
      <c r="C181" s="74">
        <f>Residential!D184</f>
        <v>830</v>
      </c>
      <c r="D181" s="74" t="str">
        <f>Residential!E184</f>
        <v>LF</v>
      </c>
      <c r="E181" s="75">
        <f>Residential!S184</f>
        <v>20750</v>
      </c>
      <c r="F181" s="76">
        <f>Residential!T184</f>
        <v>0</v>
      </c>
      <c r="G181" s="74"/>
    </row>
    <row r="182" spans="1:7" x14ac:dyDescent="0.25">
      <c r="A182" s="74">
        <f>Residential!B185</f>
        <v>0</v>
      </c>
      <c r="B182" s="74" t="str">
        <f>Residential!C185</f>
        <v>Curb &amp; Gutter - ROW</v>
      </c>
      <c r="C182" s="74">
        <f>Residential!D185</f>
        <v>320</v>
      </c>
      <c r="D182" s="74" t="str">
        <f>Residential!E185</f>
        <v>LF</v>
      </c>
      <c r="E182" s="75">
        <f>Residential!S185</f>
        <v>8000</v>
      </c>
      <c r="F182" s="76">
        <f>Residential!T185</f>
        <v>0</v>
      </c>
      <c r="G182" s="74"/>
    </row>
    <row r="183" spans="1:7" x14ac:dyDescent="0.25">
      <c r="A183" s="74">
        <f>Residential!B186</f>
        <v>0</v>
      </c>
      <c r="B183" s="74" t="str">
        <f>Residential!C186</f>
        <v>Retaining Walls</v>
      </c>
      <c r="C183" s="74">
        <f>Residential!D186</f>
        <v>225</v>
      </c>
      <c r="D183" s="74" t="str">
        <f>Residential!E186</f>
        <v>LF</v>
      </c>
      <c r="E183" s="75">
        <f>Residential!S186</f>
        <v>39375</v>
      </c>
      <c r="F183" s="76">
        <f>Residential!T186</f>
        <v>0</v>
      </c>
      <c r="G183" s="74"/>
    </row>
    <row r="184" spans="1:7" x14ac:dyDescent="0.25">
      <c r="A184" s="74" t="str">
        <f>Residential!B187</f>
        <v>32.1713</v>
      </c>
      <c r="B184" s="74" t="str">
        <f>Residential!C187</f>
        <v>Wheel Stops</v>
      </c>
      <c r="C184" s="74">
        <f>Residential!D187</f>
        <v>77</v>
      </c>
      <c r="D184" s="74" t="str">
        <f>Residential!E187</f>
        <v>EA</v>
      </c>
      <c r="E184" s="75">
        <f>Residential!S187</f>
        <v>9625</v>
      </c>
      <c r="F184" s="76">
        <f>Residential!T187</f>
        <v>0</v>
      </c>
      <c r="G184" s="74"/>
    </row>
    <row r="185" spans="1:7" x14ac:dyDescent="0.25">
      <c r="A185" s="74" t="str">
        <f>Residential!B188</f>
        <v>32.1723</v>
      </c>
      <c r="B185" s="74" t="str">
        <f>Residential!C188</f>
        <v>Pavement Markings</v>
      </c>
      <c r="C185" s="74">
        <f>Residential!D188</f>
        <v>1</v>
      </c>
      <c r="D185" s="74" t="str">
        <f>Residential!E188</f>
        <v>LS</v>
      </c>
      <c r="E185" s="75">
        <f>Residential!S188</f>
        <v>6000</v>
      </c>
      <c r="F185" s="76">
        <f>Residential!T188</f>
        <v>0</v>
      </c>
      <c r="G185" s="74"/>
    </row>
    <row r="186" spans="1:7" x14ac:dyDescent="0.25">
      <c r="A186" s="74" t="str">
        <f>Residential!B189</f>
        <v>32.1216</v>
      </c>
      <c r="B186" s="74" t="str">
        <f>Residential!C189</f>
        <v>Asphalt Paving</v>
      </c>
      <c r="C186" s="74">
        <f>Residential!D189</f>
        <v>25500</v>
      </c>
      <c r="D186" s="74" t="str">
        <f>Residential!E189</f>
        <v>SF</v>
      </c>
      <c r="E186" s="75">
        <f>Residential!S189</f>
        <v>89250</v>
      </c>
      <c r="F186" s="76">
        <f>Residential!T189</f>
        <v>0</v>
      </c>
      <c r="G186" s="74"/>
    </row>
    <row r="187" spans="1:7" x14ac:dyDescent="0.25">
      <c r="A187" s="74" t="str">
        <f>Residential!B190</f>
        <v>32.9000</v>
      </c>
      <c r="B187" s="74" t="str">
        <f>Residential!C190</f>
        <v>Landscaping</v>
      </c>
      <c r="C187" s="74">
        <f>Residential!D190</f>
        <v>14750</v>
      </c>
      <c r="D187" s="74" t="str">
        <f>Residential!E190</f>
        <v>SF</v>
      </c>
      <c r="E187" s="75">
        <f>Residential!S190</f>
        <v>147500</v>
      </c>
      <c r="F187" s="76">
        <f>Residential!T190</f>
        <v>0</v>
      </c>
      <c r="G187" s="74"/>
    </row>
    <row r="188" spans="1:7" x14ac:dyDescent="0.25">
      <c r="A188" s="74">
        <f>Residential!B191</f>
        <v>0</v>
      </c>
      <c r="B188" s="262" t="str">
        <f>Residential!C191</f>
        <v>Division 32 Subtotal</v>
      </c>
      <c r="C188" s="74">
        <f>Residential!D191</f>
        <v>0</v>
      </c>
      <c r="D188" s="74">
        <f>Residential!E191</f>
        <v>0</v>
      </c>
      <c r="E188" s="264">
        <f>Residential!S191</f>
        <v>400675</v>
      </c>
      <c r="F188" s="76"/>
      <c r="G188" s="74"/>
    </row>
    <row r="189" spans="1:7" x14ac:dyDescent="0.25">
      <c r="A189" s="74"/>
      <c r="B189" s="262"/>
      <c r="C189" s="262"/>
      <c r="D189" s="262"/>
      <c r="E189" s="264"/>
      <c r="F189" s="76"/>
      <c r="G189" s="74"/>
    </row>
    <row r="190" spans="1:7" x14ac:dyDescent="0.25">
      <c r="A190" s="74">
        <f>Residential!B204</f>
        <v>0</v>
      </c>
      <c r="B190" s="262" t="str">
        <f>Residential!C204</f>
        <v>BONDS/INSURANCE/TAXES &amp; PERMITS SUBTOTAL</v>
      </c>
      <c r="C190" s="262">
        <f>Residential!D204</f>
        <v>0</v>
      </c>
      <c r="D190" s="262">
        <f>Residential!E204</f>
        <v>0</v>
      </c>
      <c r="E190" s="264">
        <f>Residential!AE269</f>
        <v>281101.35182493337</v>
      </c>
      <c r="F190" s="76">
        <f>Residential!T204</f>
        <v>0</v>
      </c>
      <c r="G190" s="74"/>
    </row>
    <row r="191" spans="1:7" x14ac:dyDescent="0.25">
      <c r="A191" s="74">
        <f>Residential!B208</f>
        <v>0</v>
      </c>
      <c r="B191" s="262" t="str">
        <f>Residential!C208</f>
        <v>PROJECT MANAGEMENT &amp; ADMINISTRATION SUBTOTAL</v>
      </c>
      <c r="C191" s="262">
        <f>Residential!D208</f>
        <v>0</v>
      </c>
      <c r="D191" s="262">
        <f>Residential!E208</f>
        <v>0</v>
      </c>
      <c r="E191" s="264">
        <f>Residential!AE270</f>
        <v>277430.66584192455</v>
      </c>
      <c r="F191" s="76">
        <f>Residential!T208</f>
        <v>0</v>
      </c>
      <c r="G191" s="74"/>
    </row>
    <row r="192" spans="1:7" x14ac:dyDescent="0.25">
      <c r="A192" s="74">
        <f>Residential!B237</f>
        <v>0</v>
      </c>
      <c r="B192" s="262" t="str">
        <f>Residential!C237</f>
        <v>FIELD SUPERVISION AND SUPPORT SUBTOTAL</v>
      </c>
      <c r="C192" s="262">
        <f>Residential!D237</f>
        <v>0</v>
      </c>
      <c r="D192" s="262">
        <f>Residential!E237</f>
        <v>0</v>
      </c>
      <c r="E192" s="264">
        <f>Residential!AE271</f>
        <v>843022.40853744082</v>
      </c>
      <c r="F192" s="76">
        <f>Residential!T237</f>
        <v>0</v>
      </c>
      <c r="G192" s="74"/>
    </row>
    <row r="193" spans="1:7" x14ac:dyDescent="0.25">
      <c r="A193" s="74"/>
      <c r="B193" s="74"/>
      <c r="C193" s="74"/>
      <c r="D193" s="74"/>
      <c r="E193" s="75"/>
      <c r="F193" s="76"/>
      <c r="G193" s="74"/>
    </row>
    <row r="194" spans="1:7" x14ac:dyDescent="0.25">
      <c r="A194" s="74"/>
      <c r="B194" s="75" t="s">
        <v>16</v>
      </c>
      <c r="C194" s="74"/>
      <c r="D194" s="74"/>
      <c r="E194" s="75">
        <f>Residential!S244</f>
        <v>12772396</v>
      </c>
      <c r="F194" s="76"/>
      <c r="G194" s="74"/>
    </row>
    <row r="195" spans="1:7" x14ac:dyDescent="0.25">
      <c r="A195" s="74"/>
      <c r="B195" s="266" t="s">
        <v>85</v>
      </c>
      <c r="C195" s="265">
        <f>Residential!R252</f>
        <v>3.95E-2</v>
      </c>
      <c r="D195" s="74"/>
      <c r="E195" s="75">
        <f>Residential!S252</f>
        <v>559871</v>
      </c>
      <c r="F195" s="76"/>
      <c r="G195" s="74"/>
    </row>
    <row r="196" spans="1:7" x14ac:dyDescent="0.25">
      <c r="A196" s="74"/>
      <c r="B196" s="266" t="s">
        <v>725</v>
      </c>
      <c r="C196" s="265">
        <f>Residential!R256</f>
        <v>0.05</v>
      </c>
      <c r="D196" s="74"/>
      <c r="E196" s="75">
        <f>Residential!S256</f>
        <v>708697.52131021488</v>
      </c>
      <c r="F196" s="76"/>
      <c r="G196" s="74"/>
    </row>
    <row r="197" spans="1:7" x14ac:dyDescent="0.25">
      <c r="A197" s="74"/>
      <c r="B197" s="264" t="s">
        <v>35</v>
      </c>
      <c r="C197" s="74"/>
      <c r="D197" s="74"/>
      <c r="E197" s="264">
        <f>Residential!S260</f>
        <v>15442518.947514512</v>
      </c>
      <c r="F197" s="76"/>
      <c r="G197" s="74"/>
    </row>
  </sheetData>
  <pageMargins left="0.25" right="0.25" top="1.1653125" bottom="0.5" header="0.5" footer="0.3"/>
  <pageSetup scale="72" fitToHeight="0" orientation="portrait" r:id="rId1"/>
  <headerFooter>
    <oddHeader xml:space="preserve">&amp;L&amp;"-,Bold"&amp;11Barkley Family Housing&amp;C&amp;"-,Bold"&amp;11 20.013.90
&amp;K01+000Schedules of Values -DD Estimate
Residential&amp;R&amp;"-,Bold"&amp;11&amp;D
</oddHeader>
    <oddFooter>&amp;L&amp;"Calibri,Regular"&amp;8&amp;Z&amp;F-&amp;A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tabColor theme="5" tint="0.59999389629810485"/>
    <pageSetUpPr fitToPage="1"/>
  </sheetPr>
  <dimension ref="A1:AE112"/>
  <sheetViews>
    <sheetView zoomScaleNormal="100" workbookViewId="0">
      <pane ySplit="3" topLeftCell="A4" activePane="bottomLeft" state="frozen"/>
      <selection activeCell="D56" sqref="D56"/>
      <selection pane="bottomLeft" activeCell="L6" sqref="L6"/>
    </sheetView>
  </sheetViews>
  <sheetFormatPr defaultColWidth="9.140625" defaultRowHeight="12.75" outlineLevelRow="2" x14ac:dyDescent="0.2"/>
  <cols>
    <col min="1" max="1" width="8.5703125" style="7" customWidth="1"/>
    <col min="2" max="2" width="10.28515625" style="7" customWidth="1"/>
    <col min="3" max="3" width="55" style="9" customWidth="1"/>
    <col min="4" max="4" width="14.140625" style="10" customWidth="1"/>
    <col min="5" max="5" width="7.5703125" style="11" customWidth="1"/>
    <col min="6" max="6" width="16.42578125" style="12" customWidth="1"/>
    <col min="7" max="7" width="16.42578125" style="13" customWidth="1"/>
    <col min="8" max="8" width="2.28515625" style="58" customWidth="1"/>
    <col min="9" max="9" width="16.42578125" style="5" customWidth="1"/>
    <col min="10" max="10" width="2.28515625" style="58" customWidth="1"/>
    <col min="11" max="11" width="16.42578125" style="14" customWidth="1"/>
    <col min="12" max="12" width="16.42578125" style="5" customWidth="1"/>
    <col min="13" max="13" width="2.28515625" style="60" customWidth="1"/>
    <col min="14" max="14" width="16.42578125" style="5" customWidth="1"/>
    <col min="15" max="15" width="16.42578125" style="16" customWidth="1"/>
    <col min="16" max="16" width="16.42578125" style="5" customWidth="1"/>
    <col min="17" max="17" width="2.28515625" style="60" customWidth="1"/>
    <col min="18" max="18" width="7.42578125" style="8" customWidth="1"/>
    <col min="19" max="19" width="16.42578125" style="5" customWidth="1"/>
    <col min="20" max="20" width="6.85546875" style="6" customWidth="1"/>
    <col min="21" max="21" width="2.28515625" style="62" customWidth="1"/>
    <col min="22" max="22" width="16.28515625" style="15" hidden="1" customWidth="1"/>
    <col min="23" max="23" width="14.5703125" style="15" hidden="1" customWidth="1"/>
    <col min="24" max="24" width="14.5703125" style="9" hidden="1" customWidth="1"/>
    <col min="25" max="25" width="12.5703125" style="16" hidden="1" customWidth="1"/>
    <col min="26" max="26" width="14.5703125" style="9" hidden="1" customWidth="1"/>
    <col min="27" max="27" width="14.42578125" style="19" hidden="1" customWidth="1"/>
    <col min="28" max="28" width="14.42578125" style="5" hidden="1" customWidth="1"/>
    <col min="29" max="29" width="16" style="19" hidden="1" customWidth="1"/>
    <col min="30" max="30" width="14.42578125" style="5" hidden="1" customWidth="1"/>
    <col min="31" max="16384" width="9.140625" style="9"/>
  </cols>
  <sheetData>
    <row r="1" spans="1:30" x14ac:dyDescent="0.2">
      <c r="S1" s="6" t="s">
        <v>31</v>
      </c>
      <c r="T1" s="6" t="s">
        <v>38</v>
      </c>
    </row>
    <row r="2" spans="1:30" x14ac:dyDescent="0.2">
      <c r="F2" s="17"/>
      <c r="I2" s="18">
        <v>75</v>
      </c>
      <c r="K2" s="19"/>
      <c r="O2" s="10"/>
      <c r="R2" s="8" t="s">
        <v>41</v>
      </c>
      <c r="S2" s="20">
        <f>$D112</f>
        <v>0</v>
      </c>
      <c r="T2" s="6" t="s">
        <v>39</v>
      </c>
      <c r="V2" s="20">
        <f>$D106</f>
        <v>0</v>
      </c>
    </row>
    <row r="3" spans="1:30" ht="13.5" thickBot="1" x14ac:dyDescent="0.25">
      <c r="A3" s="21" t="s">
        <v>3</v>
      </c>
      <c r="B3" s="21" t="s">
        <v>20</v>
      </c>
      <c r="C3" s="22" t="s">
        <v>4</v>
      </c>
      <c r="D3" s="23" t="s">
        <v>5</v>
      </c>
      <c r="E3" s="22" t="s">
        <v>0</v>
      </c>
      <c r="F3" s="24" t="s">
        <v>6</v>
      </c>
      <c r="G3" s="25" t="s">
        <v>7</v>
      </c>
      <c r="H3" s="59"/>
      <c r="I3" s="26" t="s">
        <v>21</v>
      </c>
      <c r="J3" s="59"/>
      <c r="K3" s="27" t="s">
        <v>8</v>
      </c>
      <c r="L3" s="26" t="s">
        <v>9</v>
      </c>
      <c r="M3" s="61"/>
      <c r="N3" s="26" t="s">
        <v>10</v>
      </c>
      <c r="O3" s="110" t="s">
        <v>73</v>
      </c>
      <c r="P3" s="26" t="s">
        <v>11</v>
      </c>
      <c r="Q3" s="61"/>
      <c r="R3" s="28" t="s">
        <v>37</v>
      </c>
      <c r="S3" s="26" t="s">
        <v>23</v>
      </c>
      <c r="T3" s="26" t="s">
        <v>40</v>
      </c>
      <c r="U3" s="63"/>
      <c r="V3" s="26" t="s">
        <v>22</v>
      </c>
      <c r="W3" s="30" t="s">
        <v>24</v>
      </c>
      <c r="X3" s="29" t="s">
        <v>25</v>
      </c>
      <c r="Y3" s="31" t="s">
        <v>26</v>
      </c>
      <c r="Z3" s="82" t="s">
        <v>83</v>
      </c>
      <c r="AA3" s="32" t="s">
        <v>12</v>
      </c>
      <c r="AB3" s="33" t="s">
        <v>13</v>
      </c>
      <c r="AC3" s="32" t="s">
        <v>14</v>
      </c>
      <c r="AD3" s="33" t="s">
        <v>15</v>
      </c>
    </row>
    <row r="4" spans="1:30" s="150" customFormat="1" ht="13.5" outlineLevel="2" thickTop="1" x14ac:dyDescent="0.2">
      <c r="A4" s="199"/>
      <c r="B4" s="199" t="s">
        <v>452</v>
      </c>
      <c r="C4" s="150" t="s">
        <v>453</v>
      </c>
      <c r="D4" s="211">
        <v>0.5</v>
      </c>
      <c r="E4" s="152" t="s">
        <v>68</v>
      </c>
      <c r="F4" s="212">
        <v>120</v>
      </c>
      <c r="G4" s="155">
        <f t="shared" ref="G4" si="0">ROUND(D4*F4,0)</f>
        <v>60</v>
      </c>
      <c r="H4" s="213" t="str">
        <f t="shared" ref="H4" si="1">IF(F4&gt;0,IF(ROUND(D4*F4,0)&lt;&gt;G4,"E",""),"")</f>
        <v/>
      </c>
      <c r="I4" s="155">
        <f>ROUND($I$2*G4,0)</f>
        <v>4500</v>
      </c>
      <c r="J4" s="58" t="str">
        <f t="shared" ref="J4:J5" si="2">IF(ROUND(G4*I$2,0)&lt;&gt;I4,"E","")</f>
        <v/>
      </c>
      <c r="K4" s="214"/>
      <c r="L4" s="215" t="s">
        <v>32</v>
      </c>
      <c r="M4" s="216" t="str">
        <f t="shared" ref="M4" si="3">IF(K4&gt;0,IF(ROUND(D4*K4,0)&lt;&gt;L4,"E",""),"")</f>
        <v/>
      </c>
      <c r="N4" s="155"/>
      <c r="O4" s="217"/>
      <c r="P4" s="215" t="s">
        <v>32</v>
      </c>
      <c r="Q4" s="216" t="str">
        <f>IF(O4&gt;0,IF(ROUND(D4*O4,0)&lt;&gt;P4,"E",""),"")</f>
        <v/>
      </c>
      <c r="R4" s="202"/>
      <c r="S4" s="155">
        <f t="shared" ref="S4" si="4">ROUND(SUM(I4+L4+N4+P4,0),2)</f>
        <v>4500</v>
      </c>
      <c r="T4" s="208"/>
      <c r="U4" s="218" t="str">
        <f t="shared" ref="U4" si="5">IF(ROUND(I4+L4+N4+P4,2)&lt;&gt;S4,"E","")</f>
        <v/>
      </c>
    </row>
    <row r="5" spans="1:30" s="150" customFormat="1" outlineLevel="2" x14ac:dyDescent="0.2">
      <c r="A5" s="199"/>
      <c r="B5" s="199" t="s">
        <v>454</v>
      </c>
      <c r="C5" s="150" t="s">
        <v>455</v>
      </c>
      <c r="D5" s="211">
        <v>0.5</v>
      </c>
      <c r="E5" s="152" t="s">
        <v>68</v>
      </c>
      <c r="F5" s="212"/>
      <c r="G5" s="155">
        <v>80</v>
      </c>
      <c r="H5" s="213" t="str">
        <f>IF(F5&gt;0,IF(ROUND(D5*F5,0)&lt;&gt;G5,"E",""),"")</f>
        <v/>
      </c>
      <c r="I5" s="155">
        <f>ROUND($I$2*G5,0)</f>
        <v>6000</v>
      </c>
      <c r="J5" s="58" t="str">
        <f t="shared" si="2"/>
        <v/>
      </c>
      <c r="K5" s="214">
        <v>10000</v>
      </c>
      <c r="L5" s="155">
        <f>ROUND(D5*K5,0)</f>
        <v>5000</v>
      </c>
      <c r="M5" s="216" t="str">
        <f>IF(K5&gt;0,IF(ROUND(D5*K5,0)&lt;&gt;L5,"E",""),"")</f>
        <v/>
      </c>
      <c r="N5" s="155"/>
      <c r="O5" s="217"/>
      <c r="P5" s="215" t="s">
        <v>32</v>
      </c>
      <c r="Q5" s="216" t="str">
        <f>IF(O5&gt;0,IF(ROUND(D5*O5,0)&lt;&gt;P5,"E",""),"")</f>
        <v/>
      </c>
      <c r="R5" s="202"/>
      <c r="S5" s="155">
        <f>ROUND(SUM(I5+L5+N5+P5,0),2)</f>
        <v>11000</v>
      </c>
      <c r="T5" s="208"/>
      <c r="U5" s="218" t="str">
        <f>IF(ROUND(I5+L5+N5+P5,2)&lt;&gt;S5,"E","")</f>
        <v/>
      </c>
    </row>
    <row r="6" spans="1:30" s="150" customFormat="1" outlineLevel="2" x14ac:dyDescent="0.2">
      <c r="A6" s="199"/>
      <c r="B6" s="199" t="s">
        <v>456</v>
      </c>
      <c r="C6" s="150" t="s">
        <v>457</v>
      </c>
      <c r="D6" s="211">
        <v>0.5</v>
      </c>
      <c r="E6" s="152" t="s">
        <v>68</v>
      </c>
      <c r="F6" s="212"/>
      <c r="G6" s="215" t="s">
        <v>32</v>
      </c>
      <c r="H6" s="213" t="str">
        <f>IF(F6&gt;0,IF(ROUND(D6*F6,0)&lt;&gt;G6,"E",""),"")</f>
        <v/>
      </c>
      <c r="I6" s="215" t="s">
        <v>32</v>
      </c>
      <c r="J6" s="213" t="str">
        <f>IF(ROUND(G6*I$3,0)&lt;&gt;I6,"E","")</f>
        <v/>
      </c>
      <c r="K6" s="214">
        <v>5375</v>
      </c>
      <c r="L6" s="155">
        <f>ROUND(D6*K6,0)</f>
        <v>2688</v>
      </c>
      <c r="M6" s="216" t="str">
        <f>IF(K6&gt;0,IF(ROUND(D6*K6,0)&lt;&gt;L6,"E",""),"")</f>
        <v/>
      </c>
      <c r="N6" s="155"/>
      <c r="O6" s="214"/>
      <c r="P6" s="215" t="s">
        <v>32</v>
      </c>
      <c r="Q6" s="216" t="str">
        <f>IF(O6&gt;0,IF(ROUND(D6*O6,0)&lt;&gt;P6,"E",""),"")</f>
        <v/>
      </c>
      <c r="R6" s="202"/>
      <c r="S6" s="155">
        <f>ROUND(SUM(I6+L6+N6+P6,0),2)</f>
        <v>2688</v>
      </c>
      <c r="T6" s="208"/>
      <c r="U6" s="218" t="str">
        <f>IF(ROUND(I6+L6+N6+P6,2)&lt;&gt;S6,"E","")</f>
        <v/>
      </c>
    </row>
    <row r="7" spans="1:30" s="103" customFormat="1" outlineLevel="1" x14ac:dyDescent="0.2">
      <c r="A7" s="94" t="s">
        <v>754</v>
      </c>
      <c r="B7" s="94"/>
      <c r="C7" s="103" t="s">
        <v>755</v>
      </c>
      <c r="D7" s="96"/>
      <c r="E7" s="95"/>
      <c r="F7" s="97"/>
      <c r="G7" s="100"/>
      <c r="H7" s="58"/>
      <c r="I7" s="100"/>
      <c r="J7" s="58"/>
      <c r="K7" s="99"/>
      <c r="L7" s="100"/>
      <c r="M7" s="60"/>
      <c r="N7" s="100"/>
      <c r="O7" s="225"/>
      <c r="P7" s="98"/>
      <c r="Q7" s="60"/>
      <c r="R7" s="101"/>
      <c r="S7" s="100">
        <f>SUBTOTAL(9,S4:S6)</f>
        <v>18188</v>
      </c>
      <c r="T7" s="102"/>
      <c r="U7" s="64"/>
    </row>
    <row r="8" spans="1:30" x14ac:dyDescent="0.2">
      <c r="B8" s="199" t="s">
        <v>509</v>
      </c>
      <c r="C8" s="152" t="s">
        <v>510</v>
      </c>
      <c r="D8" s="10">
        <v>0</v>
      </c>
      <c r="E8" s="56" t="s">
        <v>532</v>
      </c>
      <c r="G8" s="5">
        <v>115</v>
      </c>
      <c r="H8" s="58" t="str">
        <f>IF(F8&gt;0,IF(ROUND(D8*F8,0)&lt;&gt;G8,"E",""),"")</f>
        <v/>
      </c>
      <c r="I8" s="5">
        <f t="shared" ref="I8:I33" si="6">ROUND($I$2*G8,0)</f>
        <v>8625</v>
      </c>
      <c r="J8" s="58" t="str">
        <f t="shared" ref="J8:J73" si="7">IF(ROUND(G8*I$2,0)&lt;&gt;I8,"E","")</f>
        <v/>
      </c>
      <c r="K8" s="16"/>
      <c r="L8" s="45" t="s">
        <v>121</v>
      </c>
      <c r="M8" s="60" t="str">
        <f>IF(K8&gt;0,IF(ROUND(D8*K8,0)&lt;&gt;L8,"E",""),"")</f>
        <v/>
      </c>
      <c r="O8" s="16">
        <v>1035</v>
      </c>
      <c r="P8" s="5">
        <f>ROUND(D8*O8,0)</f>
        <v>0</v>
      </c>
      <c r="Q8" s="60" t="str">
        <f>IF(O8&gt;0,IF(ROUND(D8*O8,0)&lt;&gt;P8,"E",""),"")</f>
        <v/>
      </c>
      <c r="S8" s="5">
        <f t="shared" ref="S8:S72" si="8">ROUND(SUM(I8+L8+N8+P8,0),2)</f>
        <v>8625</v>
      </c>
      <c r="U8" s="64" t="str">
        <f t="shared" ref="U8:U72" si="9">IF(ROUND(I8+L8+N8+P8,2)&lt;&gt;S8,"E","")</f>
        <v/>
      </c>
      <c r="V8" s="5">
        <f t="shared" ref="V8:V71" si="10">IF($S$2&gt;0,((S8/$S$2)*$V$2),0)</f>
        <v>0</v>
      </c>
      <c r="W8" s="5">
        <f t="shared" ref="W8:W71" si="11">S8+V8</f>
        <v>8625</v>
      </c>
      <c r="X8" s="1"/>
      <c r="Y8" s="10">
        <f t="shared" ref="Y8:Y71" si="12">IF(X8&gt;0,W8/X8,0)</f>
        <v>0</v>
      </c>
      <c r="Z8" s="1"/>
      <c r="AB8" s="5">
        <f>ROUND(D8*AA8,0)</f>
        <v>0</v>
      </c>
      <c r="AD8" s="5">
        <f t="shared" ref="AD8:AD71" si="13">ROUND(AB8*AC8*0.01,0)</f>
        <v>0</v>
      </c>
    </row>
    <row r="9" spans="1:30" x14ac:dyDescent="0.2">
      <c r="B9" s="199" t="s">
        <v>513</v>
      </c>
      <c r="C9" s="150" t="s">
        <v>514</v>
      </c>
      <c r="E9" s="56" t="s">
        <v>172</v>
      </c>
      <c r="G9" s="45" t="s">
        <v>121</v>
      </c>
      <c r="H9" s="58" t="str">
        <f t="shared" ref="H9:H73" si="14">IF(F9&gt;0,IF(ROUND(D9*F9,0)&lt;&gt;G9,"E",""),"")</f>
        <v/>
      </c>
      <c r="I9" s="45" t="s">
        <v>121</v>
      </c>
      <c r="J9" s="58" t="str">
        <f t="shared" si="7"/>
        <v/>
      </c>
      <c r="K9" s="16"/>
      <c r="L9" s="45" t="s">
        <v>121</v>
      </c>
      <c r="M9" s="60" t="str">
        <f t="shared" ref="M9:M72" si="15">IF(K9&gt;0,IF(ROUND(D9*K9,0)&lt;&gt;L9,"E",""),"")</f>
        <v/>
      </c>
      <c r="P9" s="45" t="s">
        <v>319</v>
      </c>
      <c r="Q9" s="60" t="str">
        <f t="shared" ref="Q9:Q72" si="16">IF(O9&gt;0,IF(ROUND(D9*O9,0)&lt;&gt;P9,"E",""),"")</f>
        <v/>
      </c>
      <c r="S9" s="45" t="s">
        <v>319</v>
      </c>
      <c r="U9" s="64" t="str">
        <f t="shared" si="9"/>
        <v/>
      </c>
      <c r="V9" s="5">
        <f t="shared" si="10"/>
        <v>0</v>
      </c>
      <c r="W9" s="5">
        <f t="shared" si="11"/>
        <v>0</v>
      </c>
      <c r="X9" s="1"/>
      <c r="Y9" s="10">
        <f t="shared" si="12"/>
        <v>0</v>
      </c>
      <c r="Z9" s="1"/>
      <c r="AB9" s="5">
        <f t="shared" ref="AB9:AB71" si="17">ROUND(D9*AA9,0)</f>
        <v>0</v>
      </c>
      <c r="AD9" s="5">
        <f t="shared" si="13"/>
        <v>0</v>
      </c>
    </row>
    <row r="10" spans="1:30" x14ac:dyDescent="0.2">
      <c r="B10" s="199" t="s">
        <v>515</v>
      </c>
      <c r="C10" s="150" t="s">
        <v>516</v>
      </c>
      <c r="E10" s="56" t="s">
        <v>532</v>
      </c>
      <c r="G10" s="45" t="s">
        <v>121</v>
      </c>
      <c r="H10" s="58" t="str">
        <f t="shared" si="14"/>
        <v/>
      </c>
      <c r="I10" s="45" t="s">
        <v>121</v>
      </c>
      <c r="J10" s="58" t="str">
        <f t="shared" si="7"/>
        <v/>
      </c>
      <c r="K10" s="16"/>
      <c r="L10" s="45" t="s">
        <v>121</v>
      </c>
      <c r="M10" s="60" t="str">
        <f t="shared" si="15"/>
        <v/>
      </c>
      <c r="P10" s="45" t="s">
        <v>319</v>
      </c>
      <c r="Q10" s="60" t="str">
        <f t="shared" si="16"/>
        <v/>
      </c>
      <c r="S10" s="45" t="s">
        <v>319</v>
      </c>
      <c r="U10" s="64" t="str">
        <f t="shared" si="9"/>
        <v/>
      </c>
      <c r="V10" s="5">
        <f t="shared" si="10"/>
        <v>0</v>
      </c>
      <c r="W10" s="5">
        <f t="shared" si="11"/>
        <v>0</v>
      </c>
      <c r="X10" s="1"/>
      <c r="Y10" s="10">
        <f t="shared" si="12"/>
        <v>0</v>
      </c>
      <c r="Z10" s="1"/>
      <c r="AB10" s="5">
        <f t="shared" si="17"/>
        <v>0</v>
      </c>
      <c r="AD10" s="5">
        <f t="shared" si="13"/>
        <v>0</v>
      </c>
    </row>
    <row r="11" spans="1:30" x14ac:dyDescent="0.2">
      <c r="B11" s="199" t="s">
        <v>519</v>
      </c>
      <c r="C11" s="152" t="s">
        <v>520</v>
      </c>
      <c r="E11" s="56" t="s">
        <v>72</v>
      </c>
      <c r="G11" s="45" t="s">
        <v>121</v>
      </c>
      <c r="H11" s="58" t="str">
        <f t="shared" si="14"/>
        <v/>
      </c>
      <c r="I11" s="45" t="s">
        <v>121</v>
      </c>
      <c r="J11" s="58" t="str">
        <f t="shared" si="7"/>
        <v/>
      </c>
      <c r="K11" s="16"/>
      <c r="L11" s="45" t="s">
        <v>121</v>
      </c>
      <c r="M11" s="60" t="str">
        <f t="shared" si="15"/>
        <v/>
      </c>
      <c r="P11" s="45" t="s">
        <v>319</v>
      </c>
      <c r="Q11" s="60" t="str">
        <f t="shared" si="16"/>
        <v/>
      </c>
      <c r="S11" s="45" t="s">
        <v>319</v>
      </c>
      <c r="U11" s="64" t="str">
        <f t="shared" si="9"/>
        <v/>
      </c>
      <c r="V11" s="5">
        <f t="shared" si="10"/>
        <v>0</v>
      </c>
      <c r="W11" s="5">
        <f t="shared" si="11"/>
        <v>0</v>
      </c>
      <c r="X11" s="1"/>
      <c r="Y11" s="10">
        <f t="shared" si="12"/>
        <v>0</v>
      </c>
      <c r="Z11" s="1"/>
      <c r="AB11" s="5">
        <f t="shared" si="17"/>
        <v>0</v>
      </c>
      <c r="AD11" s="5">
        <f t="shared" si="13"/>
        <v>0</v>
      </c>
    </row>
    <row r="12" spans="1:30" x14ac:dyDescent="0.2">
      <c r="B12" s="199" t="s">
        <v>521</v>
      </c>
      <c r="C12" s="150" t="s">
        <v>522</v>
      </c>
      <c r="E12" s="56" t="s">
        <v>71</v>
      </c>
      <c r="G12" s="45" t="s">
        <v>121</v>
      </c>
      <c r="H12" s="58" t="str">
        <f t="shared" si="14"/>
        <v/>
      </c>
      <c r="I12" s="45" t="s">
        <v>121</v>
      </c>
      <c r="J12" s="58" t="str">
        <f t="shared" si="7"/>
        <v/>
      </c>
      <c r="K12" s="16"/>
      <c r="L12" s="45" t="s">
        <v>121</v>
      </c>
      <c r="M12" s="60" t="str">
        <f t="shared" si="15"/>
        <v/>
      </c>
      <c r="P12" s="45" t="s">
        <v>319</v>
      </c>
      <c r="Q12" s="60" t="str">
        <f t="shared" si="16"/>
        <v/>
      </c>
      <c r="S12" s="45" t="s">
        <v>319</v>
      </c>
      <c r="U12" s="64" t="str">
        <f t="shared" si="9"/>
        <v/>
      </c>
      <c r="V12" s="5">
        <f t="shared" si="10"/>
        <v>0</v>
      </c>
      <c r="W12" s="5">
        <f t="shared" si="11"/>
        <v>0</v>
      </c>
      <c r="X12" s="1"/>
      <c r="Y12" s="10">
        <f t="shared" si="12"/>
        <v>0</v>
      </c>
      <c r="Z12" s="1"/>
      <c r="AB12" s="5">
        <f t="shared" si="17"/>
        <v>0</v>
      </c>
      <c r="AD12" s="5">
        <f t="shared" si="13"/>
        <v>0</v>
      </c>
    </row>
    <row r="13" spans="1:30" x14ac:dyDescent="0.2">
      <c r="B13" s="199" t="s">
        <v>523</v>
      </c>
      <c r="C13" s="150" t="s">
        <v>524</v>
      </c>
      <c r="E13" s="56" t="s">
        <v>532</v>
      </c>
      <c r="G13" s="45" t="s">
        <v>121</v>
      </c>
      <c r="H13" s="58" t="str">
        <f t="shared" si="14"/>
        <v/>
      </c>
      <c r="I13" s="45" t="s">
        <v>121</v>
      </c>
      <c r="J13" s="58" t="str">
        <f t="shared" si="7"/>
        <v/>
      </c>
      <c r="K13" s="16"/>
      <c r="L13" s="45" t="s">
        <v>121</v>
      </c>
      <c r="M13" s="60" t="str">
        <f t="shared" si="15"/>
        <v/>
      </c>
      <c r="P13" s="45" t="s">
        <v>319</v>
      </c>
      <c r="Q13" s="60" t="str">
        <f t="shared" si="16"/>
        <v/>
      </c>
      <c r="S13" s="45" t="s">
        <v>319</v>
      </c>
      <c r="U13" s="64" t="str">
        <f t="shared" si="9"/>
        <v/>
      </c>
      <c r="V13" s="5">
        <f t="shared" si="10"/>
        <v>0</v>
      </c>
      <c r="W13" s="5">
        <f t="shared" si="11"/>
        <v>0</v>
      </c>
      <c r="X13" s="1"/>
      <c r="Y13" s="10">
        <f t="shared" si="12"/>
        <v>0</v>
      </c>
      <c r="Z13" s="1"/>
      <c r="AB13" s="5">
        <f t="shared" si="17"/>
        <v>0</v>
      </c>
      <c r="AD13" s="5">
        <f t="shared" si="13"/>
        <v>0</v>
      </c>
    </row>
    <row r="14" spans="1:30" x14ac:dyDescent="0.2">
      <c r="B14" s="199" t="s">
        <v>525</v>
      </c>
      <c r="C14" s="150" t="s">
        <v>526</v>
      </c>
      <c r="D14" s="10">
        <v>9080</v>
      </c>
      <c r="E14" s="56" t="s">
        <v>72</v>
      </c>
      <c r="F14" s="12">
        <v>5.0000000000000001E-3</v>
      </c>
      <c r="G14" s="5">
        <f t="shared" ref="G14:G33" si="18">ROUND(D14*F14,0)</f>
        <v>45</v>
      </c>
      <c r="H14" s="58" t="str">
        <f t="shared" si="14"/>
        <v/>
      </c>
      <c r="I14" s="5">
        <f t="shared" si="6"/>
        <v>3375</v>
      </c>
      <c r="J14" s="58" t="str">
        <f t="shared" si="7"/>
        <v/>
      </c>
      <c r="K14" s="16">
        <v>0.25</v>
      </c>
      <c r="L14" s="5">
        <f t="shared" ref="L14:L34" si="19">ROUND(D14*K14,0)</f>
        <v>2270</v>
      </c>
      <c r="M14" s="60" t="str">
        <f t="shared" si="15"/>
        <v/>
      </c>
      <c r="P14" s="57" t="s">
        <v>32</v>
      </c>
      <c r="Q14" s="60" t="str">
        <f t="shared" si="16"/>
        <v/>
      </c>
      <c r="S14" s="5">
        <f t="shared" si="8"/>
        <v>5645</v>
      </c>
      <c r="U14" s="64" t="str">
        <f t="shared" si="9"/>
        <v/>
      </c>
      <c r="V14" s="5">
        <f t="shared" si="10"/>
        <v>0</v>
      </c>
      <c r="W14" s="5">
        <f t="shared" si="11"/>
        <v>5645</v>
      </c>
      <c r="X14" s="1"/>
      <c r="Y14" s="10">
        <f t="shared" si="12"/>
        <v>0</v>
      </c>
      <c r="Z14" s="1"/>
      <c r="AB14" s="5">
        <f t="shared" si="17"/>
        <v>0</v>
      </c>
      <c r="AD14" s="5">
        <f t="shared" si="13"/>
        <v>0</v>
      </c>
    </row>
    <row r="15" spans="1:30" s="103" customFormat="1" outlineLevel="1" x14ac:dyDescent="0.2">
      <c r="A15" s="94" t="s">
        <v>706</v>
      </c>
      <c r="B15" s="94"/>
      <c r="C15" s="103" t="s">
        <v>707</v>
      </c>
      <c r="D15" s="96"/>
      <c r="E15" s="95"/>
      <c r="F15" s="97"/>
      <c r="G15" s="100"/>
      <c r="H15" s="58"/>
      <c r="I15" s="100"/>
      <c r="J15" s="58"/>
      <c r="K15" s="99"/>
      <c r="L15" s="100"/>
      <c r="M15" s="60"/>
      <c r="N15" s="100"/>
      <c r="O15" s="225"/>
      <c r="P15" s="100"/>
      <c r="Q15" s="60"/>
      <c r="R15" s="101"/>
      <c r="S15" s="100">
        <f>SUBTOTAL(9,S8:S14)</f>
        <v>14270</v>
      </c>
      <c r="T15" s="102"/>
      <c r="U15" s="64"/>
    </row>
    <row r="16" spans="1:30" x14ac:dyDescent="0.2">
      <c r="B16" s="55" t="s">
        <v>175</v>
      </c>
      <c r="C16" s="67" t="s">
        <v>176</v>
      </c>
      <c r="D16" s="10">
        <v>50</v>
      </c>
      <c r="E16" s="56" t="s">
        <v>172</v>
      </c>
      <c r="F16" s="12">
        <v>15</v>
      </c>
      <c r="G16" s="5">
        <f t="shared" si="18"/>
        <v>750</v>
      </c>
      <c r="H16" s="58" t="str">
        <f t="shared" si="14"/>
        <v/>
      </c>
      <c r="I16" s="5">
        <f t="shared" si="6"/>
        <v>56250</v>
      </c>
      <c r="J16" s="58" t="str">
        <f t="shared" si="7"/>
        <v/>
      </c>
      <c r="K16" s="16">
        <v>3750</v>
      </c>
      <c r="L16" s="5">
        <f t="shared" si="19"/>
        <v>187500</v>
      </c>
      <c r="M16" s="60" t="str">
        <f t="shared" si="15"/>
        <v/>
      </c>
      <c r="P16" s="57" t="s">
        <v>32</v>
      </c>
      <c r="Q16" s="60" t="str">
        <f t="shared" si="16"/>
        <v/>
      </c>
      <c r="S16" s="5">
        <f t="shared" si="8"/>
        <v>243750</v>
      </c>
      <c r="U16" s="64" t="str">
        <f t="shared" si="9"/>
        <v/>
      </c>
      <c r="V16" s="5">
        <f t="shared" si="10"/>
        <v>0</v>
      </c>
      <c r="W16" s="5">
        <f t="shared" si="11"/>
        <v>243750</v>
      </c>
      <c r="X16" s="1"/>
      <c r="Y16" s="10">
        <f t="shared" si="12"/>
        <v>0</v>
      </c>
      <c r="Z16" s="1"/>
      <c r="AB16" s="5">
        <f t="shared" si="17"/>
        <v>0</v>
      </c>
      <c r="AD16" s="5">
        <f t="shared" si="13"/>
        <v>0</v>
      </c>
    </row>
    <row r="17" spans="1:30" x14ac:dyDescent="0.2">
      <c r="C17" s="150" t="s">
        <v>461</v>
      </c>
      <c r="D17" s="10">
        <v>1</v>
      </c>
      <c r="E17" s="56" t="s">
        <v>462</v>
      </c>
      <c r="G17" s="45" t="s">
        <v>121</v>
      </c>
      <c r="H17" s="58" t="str">
        <f t="shared" si="14"/>
        <v/>
      </c>
      <c r="I17" s="45" t="s">
        <v>121</v>
      </c>
      <c r="J17" s="58" t="str">
        <f t="shared" si="7"/>
        <v/>
      </c>
      <c r="K17" s="16"/>
      <c r="L17" s="45" t="s">
        <v>121</v>
      </c>
      <c r="M17" s="60" t="str">
        <f t="shared" si="15"/>
        <v/>
      </c>
      <c r="O17" s="16">
        <v>15000</v>
      </c>
      <c r="P17" s="155">
        <f>ROUND(D17*O17,0)</f>
        <v>15000</v>
      </c>
      <c r="Q17" s="60" t="str">
        <f t="shared" si="16"/>
        <v/>
      </c>
      <c r="S17" s="5">
        <f t="shared" si="8"/>
        <v>15000</v>
      </c>
      <c r="U17" s="64" t="str">
        <f t="shared" si="9"/>
        <v/>
      </c>
      <c r="V17" s="5">
        <f t="shared" si="10"/>
        <v>0</v>
      </c>
      <c r="W17" s="5">
        <f t="shared" si="11"/>
        <v>15000</v>
      </c>
      <c r="X17" s="1"/>
      <c r="Y17" s="10">
        <f t="shared" si="12"/>
        <v>0</v>
      </c>
      <c r="Z17" s="1"/>
      <c r="AB17" s="5">
        <f t="shared" si="17"/>
        <v>0</v>
      </c>
      <c r="AD17" s="5">
        <f t="shared" si="13"/>
        <v>0</v>
      </c>
    </row>
    <row r="18" spans="1:30" s="150" customFormat="1" outlineLevel="2" x14ac:dyDescent="0.2">
      <c r="A18" s="199"/>
      <c r="B18" s="199" t="s">
        <v>466</v>
      </c>
      <c r="C18" s="152" t="s">
        <v>760</v>
      </c>
      <c r="D18" s="211">
        <v>1</v>
      </c>
      <c r="E18" s="152" t="s">
        <v>462</v>
      </c>
      <c r="F18" s="212"/>
      <c r="G18" s="155" t="s">
        <v>121</v>
      </c>
      <c r="H18" s="213" t="str">
        <f t="shared" si="14"/>
        <v/>
      </c>
      <c r="I18" s="155" t="s">
        <v>121</v>
      </c>
      <c r="J18" s="58" t="str">
        <f t="shared" si="7"/>
        <v/>
      </c>
      <c r="K18" s="214"/>
      <c r="L18" s="155" t="s">
        <v>121</v>
      </c>
      <c r="M18" s="216" t="str">
        <f t="shared" si="15"/>
        <v/>
      </c>
      <c r="N18" s="155"/>
      <c r="O18" s="217"/>
      <c r="P18" s="155">
        <v>13750</v>
      </c>
      <c r="Q18" s="216" t="str">
        <f t="shared" si="16"/>
        <v/>
      </c>
      <c r="R18" s="202"/>
      <c r="S18" s="155">
        <f t="shared" si="8"/>
        <v>13750</v>
      </c>
      <c r="T18" s="208" t="s">
        <v>38</v>
      </c>
      <c r="U18" s="218" t="str">
        <f t="shared" si="9"/>
        <v/>
      </c>
    </row>
    <row r="19" spans="1:30" s="103" customFormat="1" outlineLevel="1" x14ac:dyDescent="0.2">
      <c r="A19" s="94" t="s">
        <v>758</v>
      </c>
      <c r="B19" s="94"/>
      <c r="C19" s="103" t="s">
        <v>759</v>
      </c>
      <c r="D19" s="96"/>
      <c r="E19" s="95"/>
      <c r="F19" s="97"/>
      <c r="G19" s="100"/>
      <c r="H19" s="58"/>
      <c r="I19" s="100"/>
      <c r="J19" s="58"/>
      <c r="K19" s="99"/>
      <c r="L19" s="100"/>
      <c r="M19" s="60"/>
      <c r="N19" s="100"/>
      <c r="O19" s="225"/>
      <c r="P19" s="100"/>
      <c r="Q19" s="60"/>
      <c r="R19" s="101"/>
      <c r="S19" s="100">
        <f>SUBTOTAL(9,S16:S18)</f>
        <v>272500</v>
      </c>
      <c r="T19" s="102"/>
      <c r="U19" s="64"/>
    </row>
    <row r="20" spans="1:30" x14ac:dyDescent="0.2">
      <c r="B20" s="55" t="s">
        <v>277</v>
      </c>
      <c r="C20" s="150" t="s">
        <v>278</v>
      </c>
      <c r="D20" s="10">
        <f>G86</f>
        <v>9300</v>
      </c>
      <c r="E20" s="56" t="s">
        <v>72</v>
      </c>
      <c r="G20" s="57" t="s">
        <v>32</v>
      </c>
      <c r="H20" s="58" t="str">
        <f t="shared" si="14"/>
        <v/>
      </c>
      <c r="I20" s="57" t="s">
        <v>32</v>
      </c>
      <c r="J20" s="58" t="str">
        <f t="shared" si="7"/>
        <v/>
      </c>
      <c r="K20" s="16">
        <v>0.5</v>
      </c>
      <c r="L20" s="5">
        <f t="shared" si="19"/>
        <v>4650</v>
      </c>
      <c r="M20" s="60" t="str">
        <f t="shared" si="15"/>
        <v/>
      </c>
      <c r="P20" s="57" t="s">
        <v>32</v>
      </c>
      <c r="Q20" s="60" t="str">
        <f t="shared" si="16"/>
        <v/>
      </c>
      <c r="S20" s="5">
        <f t="shared" si="8"/>
        <v>4650</v>
      </c>
      <c r="U20" s="64" t="str">
        <f t="shared" si="9"/>
        <v/>
      </c>
      <c r="V20" s="5">
        <f t="shared" si="10"/>
        <v>0</v>
      </c>
      <c r="W20" s="5">
        <f t="shared" si="11"/>
        <v>4650</v>
      </c>
      <c r="X20" s="1"/>
      <c r="Y20" s="10">
        <f t="shared" si="12"/>
        <v>0</v>
      </c>
      <c r="Z20" s="1"/>
      <c r="AB20" s="5">
        <f t="shared" si="17"/>
        <v>0</v>
      </c>
      <c r="AD20" s="5">
        <f t="shared" si="13"/>
        <v>0</v>
      </c>
    </row>
    <row r="21" spans="1:30" x14ac:dyDescent="0.2">
      <c r="B21" s="55" t="s">
        <v>279</v>
      </c>
      <c r="C21" s="150" t="s">
        <v>280</v>
      </c>
      <c r="D21" s="10">
        <f>G86</f>
        <v>9300</v>
      </c>
      <c r="E21" s="56" t="s">
        <v>72</v>
      </c>
      <c r="G21" s="57" t="s">
        <v>32</v>
      </c>
      <c r="H21" s="58" t="str">
        <f t="shared" si="14"/>
        <v/>
      </c>
      <c r="I21" s="57" t="s">
        <v>32</v>
      </c>
      <c r="J21" s="58" t="str">
        <f t="shared" si="7"/>
        <v/>
      </c>
      <c r="K21" s="16">
        <v>0.5</v>
      </c>
      <c r="L21" s="5">
        <f t="shared" si="19"/>
        <v>4650</v>
      </c>
      <c r="M21" s="60" t="str">
        <f t="shared" si="15"/>
        <v/>
      </c>
      <c r="P21" s="57" t="s">
        <v>32</v>
      </c>
      <c r="Q21" s="60" t="str">
        <f t="shared" si="16"/>
        <v/>
      </c>
      <c r="S21" s="5">
        <f t="shared" si="8"/>
        <v>4650</v>
      </c>
      <c r="U21" s="64" t="str">
        <f t="shared" si="9"/>
        <v/>
      </c>
      <c r="V21" s="5">
        <f t="shared" si="10"/>
        <v>0</v>
      </c>
      <c r="W21" s="5">
        <f t="shared" si="11"/>
        <v>4650</v>
      </c>
      <c r="X21" s="1"/>
      <c r="Y21" s="10">
        <f t="shared" si="12"/>
        <v>0</v>
      </c>
      <c r="Z21" s="1"/>
      <c r="AB21" s="5">
        <f t="shared" si="17"/>
        <v>0</v>
      </c>
      <c r="AD21" s="5">
        <f t="shared" si="13"/>
        <v>0</v>
      </c>
    </row>
    <row r="22" spans="1:30" x14ac:dyDescent="0.2">
      <c r="B22" s="55" t="s">
        <v>281</v>
      </c>
      <c r="C22" s="150" t="s">
        <v>282</v>
      </c>
      <c r="D22" s="10">
        <f>G86</f>
        <v>9300</v>
      </c>
      <c r="E22" s="56" t="s">
        <v>72</v>
      </c>
      <c r="G22" s="5">
        <v>40</v>
      </c>
      <c r="H22" s="58" t="str">
        <f t="shared" si="14"/>
        <v/>
      </c>
      <c r="I22" s="5">
        <f t="shared" si="6"/>
        <v>3000</v>
      </c>
      <c r="J22" s="58" t="str">
        <f t="shared" si="7"/>
        <v/>
      </c>
      <c r="K22" s="16"/>
      <c r="L22" s="45" t="s">
        <v>353</v>
      </c>
      <c r="M22" s="60" t="str">
        <f t="shared" si="15"/>
        <v/>
      </c>
      <c r="O22" s="198">
        <v>6.5</v>
      </c>
      <c r="P22" s="5">
        <f t="shared" ref="P22:P72" si="20">ROUND(D22*O22,0)</f>
        <v>60450</v>
      </c>
      <c r="Q22" s="60" t="str">
        <f t="shared" si="16"/>
        <v/>
      </c>
      <c r="S22" s="5">
        <f t="shared" si="8"/>
        <v>63450</v>
      </c>
      <c r="U22" s="64" t="str">
        <f t="shared" si="9"/>
        <v/>
      </c>
      <c r="V22" s="5">
        <f t="shared" si="10"/>
        <v>0</v>
      </c>
      <c r="W22" s="5">
        <f t="shared" si="11"/>
        <v>63450</v>
      </c>
      <c r="X22" s="1"/>
      <c r="Y22" s="10">
        <f t="shared" si="12"/>
        <v>0</v>
      </c>
      <c r="Z22" s="1"/>
      <c r="AB22" s="5">
        <f t="shared" si="17"/>
        <v>0</v>
      </c>
      <c r="AD22" s="5">
        <f t="shared" si="13"/>
        <v>0</v>
      </c>
    </row>
    <row r="23" spans="1:30" x14ac:dyDescent="0.2">
      <c r="B23" s="55"/>
      <c r="C23" s="151" t="s">
        <v>283</v>
      </c>
      <c r="D23" s="10">
        <v>15450</v>
      </c>
      <c r="E23" s="56" t="s">
        <v>193</v>
      </c>
      <c r="G23" s="45" t="s">
        <v>121</v>
      </c>
      <c r="H23" s="58" t="str">
        <f t="shared" si="14"/>
        <v/>
      </c>
      <c r="I23" s="45" t="s">
        <v>121</v>
      </c>
      <c r="J23" s="58" t="str">
        <f t="shared" si="7"/>
        <v/>
      </c>
      <c r="K23" s="219">
        <v>1</v>
      </c>
      <c r="L23" s="5">
        <f t="shared" si="19"/>
        <v>15450</v>
      </c>
      <c r="M23" s="60" t="str">
        <f t="shared" si="15"/>
        <v/>
      </c>
      <c r="P23" s="45" t="s">
        <v>319</v>
      </c>
      <c r="Q23" s="60" t="str">
        <f t="shared" si="16"/>
        <v/>
      </c>
      <c r="S23" s="5">
        <f t="shared" si="8"/>
        <v>15450</v>
      </c>
      <c r="U23" s="64" t="str">
        <f t="shared" si="9"/>
        <v/>
      </c>
      <c r="V23" s="5">
        <f t="shared" si="10"/>
        <v>0</v>
      </c>
      <c r="W23" s="5">
        <f t="shared" si="11"/>
        <v>15450</v>
      </c>
      <c r="X23" s="1"/>
      <c r="Y23" s="10">
        <f t="shared" si="12"/>
        <v>0</v>
      </c>
      <c r="Z23" s="1"/>
      <c r="AB23" s="5">
        <f t="shared" si="17"/>
        <v>0</v>
      </c>
      <c r="AD23" s="5">
        <f t="shared" si="13"/>
        <v>0</v>
      </c>
    </row>
    <row r="24" spans="1:30" x14ac:dyDescent="0.2">
      <c r="B24" s="55"/>
      <c r="C24" s="151" t="s">
        <v>285</v>
      </c>
      <c r="D24" s="10">
        <v>1</v>
      </c>
      <c r="E24" s="56" t="s">
        <v>381</v>
      </c>
      <c r="G24" s="45" t="s">
        <v>121</v>
      </c>
      <c r="H24" s="58" t="str">
        <f t="shared" si="14"/>
        <v/>
      </c>
      <c r="I24" s="45" t="s">
        <v>121</v>
      </c>
      <c r="J24" s="58" t="str">
        <f t="shared" si="7"/>
        <v/>
      </c>
      <c r="K24" s="16">
        <v>1000</v>
      </c>
      <c r="L24" s="5">
        <f t="shared" si="19"/>
        <v>1000</v>
      </c>
      <c r="M24" s="60" t="str">
        <f t="shared" si="15"/>
        <v/>
      </c>
      <c r="P24" s="45" t="s">
        <v>319</v>
      </c>
      <c r="Q24" s="60" t="str">
        <f t="shared" si="16"/>
        <v/>
      </c>
      <c r="S24" s="5">
        <f t="shared" si="8"/>
        <v>1000</v>
      </c>
      <c r="U24" s="64" t="str">
        <f t="shared" si="9"/>
        <v/>
      </c>
      <c r="V24" s="5">
        <f t="shared" si="10"/>
        <v>0</v>
      </c>
      <c r="W24" s="5">
        <f t="shared" si="11"/>
        <v>1000</v>
      </c>
      <c r="X24" s="1"/>
      <c r="Y24" s="10">
        <f t="shared" si="12"/>
        <v>0</v>
      </c>
      <c r="Z24" s="1"/>
      <c r="AB24" s="5">
        <f t="shared" si="17"/>
        <v>0</v>
      </c>
      <c r="AD24" s="5">
        <f t="shared" si="13"/>
        <v>0</v>
      </c>
    </row>
    <row r="25" spans="1:30" x14ac:dyDescent="0.2">
      <c r="B25" s="55" t="s">
        <v>288</v>
      </c>
      <c r="C25" s="150" t="s">
        <v>368</v>
      </c>
      <c r="D25" s="10">
        <v>5250</v>
      </c>
      <c r="E25" s="56" t="s">
        <v>72</v>
      </c>
      <c r="G25" s="45" t="s">
        <v>121</v>
      </c>
      <c r="H25" s="58" t="str">
        <f t="shared" si="14"/>
        <v/>
      </c>
      <c r="I25" s="45" t="s">
        <v>121</v>
      </c>
      <c r="J25" s="58" t="str">
        <f t="shared" si="7"/>
        <v/>
      </c>
      <c r="K25" s="219">
        <v>0.9</v>
      </c>
      <c r="L25" s="5">
        <f t="shared" si="19"/>
        <v>4725</v>
      </c>
      <c r="M25" s="60" t="str">
        <f t="shared" si="15"/>
        <v/>
      </c>
      <c r="P25" s="45" t="s">
        <v>319</v>
      </c>
      <c r="Q25" s="60" t="str">
        <f t="shared" si="16"/>
        <v/>
      </c>
      <c r="S25" s="5">
        <f t="shared" si="8"/>
        <v>4725</v>
      </c>
      <c r="U25" s="64" t="str">
        <f t="shared" si="9"/>
        <v/>
      </c>
      <c r="V25" s="5">
        <f t="shared" si="10"/>
        <v>0</v>
      </c>
      <c r="W25" s="5">
        <f t="shared" si="11"/>
        <v>4725</v>
      </c>
      <c r="X25" s="1"/>
      <c r="Y25" s="10">
        <f t="shared" si="12"/>
        <v>0</v>
      </c>
      <c r="Z25" s="1"/>
      <c r="AB25" s="5">
        <f t="shared" si="17"/>
        <v>0</v>
      </c>
      <c r="AD25" s="5">
        <f t="shared" si="13"/>
        <v>0</v>
      </c>
    </row>
    <row r="26" spans="1:30" s="103" customFormat="1" outlineLevel="1" x14ac:dyDescent="0.2">
      <c r="A26" s="94" t="s">
        <v>763</v>
      </c>
      <c r="B26" s="94"/>
      <c r="C26" s="103" t="s">
        <v>764</v>
      </c>
      <c r="D26" s="96"/>
      <c r="E26" s="95"/>
      <c r="F26" s="97"/>
      <c r="G26" s="100"/>
      <c r="H26" s="58"/>
      <c r="I26" s="100"/>
      <c r="J26" s="58"/>
      <c r="K26" s="99"/>
      <c r="L26" s="100"/>
      <c r="M26" s="60"/>
      <c r="N26" s="100"/>
      <c r="O26" s="225"/>
      <c r="P26" s="100"/>
      <c r="Q26" s="60"/>
      <c r="R26" s="101"/>
      <c r="S26" s="100">
        <f>SUBTOTAL(9,S20:S25)</f>
        <v>93925</v>
      </c>
      <c r="T26" s="102"/>
      <c r="U26" s="64"/>
    </row>
    <row r="27" spans="1:30" s="150" customFormat="1" outlineLevel="2" x14ac:dyDescent="0.2">
      <c r="A27" s="199"/>
      <c r="B27" s="199" t="s">
        <v>485</v>
      </c>
      <c r="C27" s="152" t="s">
        <v>486</v>
      </c>
      <c r="D27" s="211">
        <v>2</v>
      </c>
      <c r="E27" s="152" t="s">
        <v>487</v>
      </c>
      <c r="F27" s="212">
        <v>45</v>
      </c>
      <c r="G27" s="155">
        <f t="shared" ref="G27" si="21">ROUND(D27*F27,0)</f>
        <v>90</v>
      </c>
      <c r="H27" s="213" t="str">
        <f t="shared" ref="H27:H28" si="22">IF(F27&gt;0,IF(ROUND(D27*F27,0)&lt;&gt;G27,"E",""),"")</f>
        <v/>
      </c>
      <c r="I27" s="155">
        <f t="shared" ref="I27" si="23">ROUND($I$2*G27,0)</f>
        <v>6750</v>
      </c>
      <c r="J27" s="58" t="str">
        <f t="shared" ref="J27:J28" si="24">IF(ROUND(G27*I$2,0)&lt;&gt;I27,"E","")</f>
        <v/>
      </c>
      <c r="K27" s="214"/>
      <c r="L27" s="215">
        <v>5000</v>
      </c>
      <c r="M27" s="216" t="str">
        <f t="shared" ref="M27:M28" si="25">IF(K27&gt;0,IF(ROUND(D27*K27,0)&lt;&gt;L27,"E",""),"")</f>
        <v/>
      </c>
      <c r="N27" s="155"/>
      <c r="O27" s="217"/>
      <c r="P27" s="215" t="s">
        <v>32</v>
      </c>
      <c r="Q27" s="216" t="str">
        <f t="shared" ref="Q27" si="26">IF(O27&gt;0,IF(ROUND(D27*O27,0)&lt;&gt;P27,"E",""),"")</f>
        <v/>
      </c>
      <c r="R27" s="202"/>
      <c r="S27" s="155">
        <f t="shared" ref="S27" si="27">ROUND(SUM(I27+L27+N27+P27,0),2)</f>
        <v>11750</v>
      </c>
      <c r="T27" s="208"/>
      <c r="U27" s="218" t="str">
        <f t="shared" ref="U27:U28" si="28">IF(ROUND(I27+L27+N27+P27,2)&lt;&gt;S27,"E","")</f>
        <v/>
      </c>
    </row>
    <row r="28" spans="1:30" s="150" customFormat="1" outlineLevel="2" x14ac:dyDescent="0.2">
      <c r="A28" s="199"/>
      <c r="B28" s="199" t="s">
        <v>485</v>
      </c>
      <c r="C28" s="152" t="s">
        <v>488</v>
      </c>
      <c r="D28" s="211">
        <v>0.5</v>
      </c>
      <c r="E28" s="152" t="s">
        <v>68</v>
      </c>
      <c r="F28" s="212"/>
      <c r="G28" s="215" t="s">
        <v>32</v>
      </c>
      <c r="H28" s="213" t="str">
        <f t="shared" si="22"/>
        <v/>
      </c>
      <c r="I28" s="215" t="s">
        <v>32</v>
      </c>
      <c r="J28" s="58" t="str">
        <f t="shared" si="24"/>
        <v/>
      </c>
      <c r="K28" s="214"/>
      <c r="L28" s="215" t="s">
        <v>32</v>
      </c>
      <c r="M28" s="216" t="str">
        <f t="shared" si="25"/>
        <v/>
      </c>
      <c r="N28" s="155">
        <v>9500</v>
      </c>
      <c r="O28" s="217"/>
      <c r="P28" s="215" t="s">
        <v>32</v>
      </c>
      <c r="Q28" s="216" t="str">
        <f>IF(O28&gt;0,IF(ROUND(D28*O28,0)&lt;&gt;P28,"E",""),"")</f>
        <v/>
      </c>
      <c r="R28" s="202"/>
      <c r="S28" s="155">
        <f t="shared" ref="S28" si="29">ROUND(SUM(I28+L28+N28+P28,0),2)</f>
        <v>9500</v>
      </c>
      <c r="T28" s="208"/>
      <c r="U28" s="218" t="str">
        <f t="shared" si="28"/>
        <v/>
      </c>
    </row>
    <row r="29" spans="1:30" x14ac:dyDescent="0.2">
      <c r="B29" s="199" t="s">
        <v>382</v>
      </c>
      <c r="C29" s="150" t="s">
        <v>483</v>
      </c>
      <c r="D29" s="10">
        <v>7500</v>
      </c>
      <c r="E29" s="56" t="s">
        <v>72</v>
      </c>
      <c r="G29" s="45" t="s">
        <v>121</v>
      </c>
      <c r="H29" s="58" t="str">
        <f t="shared" si="14"/>
        <v/>
      </c>
      <c r="I29" s="45" t="s">
        <v>121</v>
      </c>
      <c r="J29" s="58" t="str">
        <f t="shared" si="7"/>
        <v/>
      </c>
      <c r="K29" s="16"/>
      <c r="L29" s="45" t="s">
        <v>121</v>
      </c>
      <c r="M29" s="60" t="str">
        <f t="shared" si="15"/>
        <v/>
      </c>
      <c r="O29" s="16">
        <v>1.35</v>
      </c>
      <c r="P29" s="5">
        <f t="shared" si="20"/>
        <v>10125</v>
      </c>
      <c r="Q29" s="60" t="str">
        <f t="shared" si="16"/>
        <v/>
      </c>
      <c r="S29" s="5">
        <f t="shared" si="8"/>
        <v>10125</v>
      </c>
      <c r="U29" s="64" t="str">
        <f t="shared" si="9"/>
        <v/>
      </c>
      <c r="V29" s="5">
        <f t="shared" si="10"/>
        <v>0</v>
      </c>
      <c r="W29" s="5">
        <f t="shared" si="11"/>
        <v>10125</v>
      </c>
      <c r="X29" s="1"/>
      <c r="Y29" s="10">
        <f t="shared" si="12"/>
        <v>0</v>
      </c>
      <c r="Z29" s="1"/>
      <c r="AB29" s="5">
        <f t="shared" si="17"/>
        <v>0</v>
      </c>
      <c r="AD29" s="5">
        <f t="shared" si="13"/>
        <v>0</v>
      </c>
    </row>
    <row r="30" spans="1:30" x14ac:dyDescent="0.2">
      <c r="B30" s="199" t="s">
        <v>491</v>
      </c>
      <c r="C30" s="152" t="s">
        <v>492</v>
      </c>
      <c r="D30" s="10">
        <v>5250</v>
      </c>
      <c r="E30" s="56" t="s">
        <v>72</v>
      </c>
      <c r="F30" s="12">
        <v>2.8000000000000001E-2</v>
      </c>
      <c r="G30" s="5">
        <f t="shared" si="18"/>
        <v>147</v>
      </c>
      <c r="H30" s="58" t="str">
        <f t="shared" si="14"/>
        <v/>
      </c>
      <c r="I30" s="5">
        <f t="shared" si="6"/>
        <v>11025</v>
      </c>
      <c r="J30" s="58" t="str">
        <f t="shared" si="7"/>
        <v/>
      </c>
      <c r="K30" s="16">
        <v>2.1</v>
      </c>
      <c r="L30" s="5">
        <f t="shared" si="19"/>
        <v>11025</v>
      </c>
      <c r="M30" s="60" t="str">
        <f t="shared" si="15"/>
        <v/>
      </c>
      <c r="P30" s="57" t="s">
        <v>32</v>
      </c>
      <c r="Q30" s="60" t="str">
        <f t="shared" si="16"/>
        <v/>
      </c>
      <c r="S30" s="5">
        <f t="shared" si="8"/>
        <v>22050</v>
      </c>
      <c r="U30" s="64" t="str">
        <f t="shared" si="9"/>
        <v/>
      </c>
      <c r="V30" s="5">
        <f t="shared" si="10"/>
        <v>0</v>
      </c>
      <c r="W30" s="5">
        <f t="shared" si="11"/>
        <v>22050</v>
      </c>
      <c r="X30" s="1"/>
      <c r="Y30" s="10">
        <f t="shared" si="12"/>
        <v>0</v>
      </c>
      <c r="Z30" s="1"/>
      <c r="AB30" s="5">
        <f t="shared" si="17"/>
        <v>0</v>
      </c>
      <c r="AD30" s="5">
        <f t="shared" si="13"/>
        <v>0</v>
      </c>
    </row>
    <row r="31" spans="1:30" x14ac:dyDescent="0.2">
      <c r="B31" s="199" t="s">
        <v>479</v>
      </c>
      <c r="C31" s="150" t="s">
        <v>480</v>
      </c>
      <c r="G31" s="57" t="s">
        <v>32</v>
      </c>
      <c r="H31" s="58" t="str">
        <f t="shared" si="14"/>
        <v/>
      </c>
      <c r="I31" s="57" t="s">
        <v>32</v>
      </c>
      <c r="J31" s="58" t="str">
        <f t="shared" si="7"/>
        <v/>
      </c>
      <c r="K31" s="16"/>
      <c r="L31" s="57" t="s">
        <v>32</v>
      </c>
      <c r="M31" s="60" t="str">
        <f t="shared" si="15"/>
        <v/>
      </c>
      <c r="P31" s="57" t="s">
        <v>32</v>
      </c>
      <c r="Q31" s="60" t="str">
        <f t="shared" si="16"/>
        <v/>
      </c>
      <c r="S31" s="57" t="s">
        <v>32</v>
      </c>
      <c r="U31" s="64" t="str">
        <f t="shared" si="9"/>
        <v/>
      </c>
      <c r="V31" s="5">
        <f t="shared" si="10"/>
        <v>0</v>
      </c>
      <c r="W31" s="5">
        <f t="shared" si="11"/>
        <v>0</v>
      </c>
      <c r="X31" s="1"/>
      <c r="Y31" s="10">
        <f t="shared" si="12"/>
        <v>0</v>
      </c>
      <c r="Z31" s="1"/>
      <c r="AB31" s="5">
        <f t="shared" si="17"/>
        <v>0</v>
      </c>
      <c r="AD31" s="5">
        <f t="shared" si="13"/>
        <v>0</v>
      </c>
    </row>
    <row r="32" spans="1:30" x14ac:dyDescent="0.2">
      <c r="B32" s="199"/>
      <c r="C32" s="151" t="s">
        <v>481</v>
      </c>
      <c r="D32" s="10">
        <f>D33*0.8</f>
        <v>4096</v>
      </c>
      <c r="E32" s="56" t="s">
        <v>71</v>
      </c>
      <c r="F32" s="12">
        <v>1.4999999999999999E-2</v>
      </c>
      <c r="G32" s="5">
        <f t="shared" si="18"/>
        <v>61</v>
      </c>
      <c r="H32" s="58" t="str">
        <f t="shared" si="14"/>
        <v/>
      </c>
      <c r="I32" s="5">
        <f t="shared" si="6"/>
        <v>4575</v>
      </c>
      <c r="J32" s="58" t="str">
        <f t="shared" si="7"/>
        <v/>
      </c>
      <c r="K32" s="16">
        <v>0.6</v>
      </c>
      <c r="L32" s="5">
        <f t="shared" si="19"/>
        <v>2458</v>
      </c>
      <c r="M32" s="60" t="str">
        <f t="shared" si="15"/>
        <v/>
      </c>
      <c r="P32" s="57" t="s">
        <v>32</v>
      </c>
      <c r="Q32" s="60" t="str">
        <f t="shared" si="16"/>
        <v/>
      </c>
      <c r="S32" s="5">
        <f t="shared" si="8"/>
        <v>7033</v>
      </c>
      <c r="U32" s="64" t="str">
        <f t="shared" si="9"/>
        <v/>
      </c>
      <c r="V32" s="5">
        <f t="shared" si="10"/>
        <v>0</v>
      </c>
      <c r="W32" s="5">
        <f t="shared" si="11"/>
        <v>7033</v>
      </c>
      <c r="X32" s="1"/>
      <c r="Y32" s="10">
        <f t="shared" si="12"/>
        <v>0</v>
      </c>
      <c r="Z32" s="1"/>
      <c r="AB32" s="5">
        <f t="shared" si="17"/>
        <v>0</v>
      </c>
      <c r="AD32" s="5">
        <f t="shared" si="13"/>
        <v>0</v>
      </c>
    </row>
    <row r="33" spans="1:30" x14ac:dyDescent="0.2">
      <c r="B33" s="199"/>
      <c r="C33" s="151" t="s">
        <v>482</v>
      </c>
      <c r="D33" s="10">
        <v>5120</v>
      </c>
      <c r="E33" s="56" t="s">
        <v>72</v>
      </c>
      <c r="F33" s="12">
        <v>0.13500000000000001</v>
      </c>
      <c r="G33" s="5">
        <f t="shared" si="18"/>
        <v>691</v>
      </c>
      <c r="H33" s="58" t="str">
        <f t="shared" si="14"/>
        <v/>
      </c>
      <c r="I33" s="5">
        <f t="shared" si="6"/>
        <v>51825</v>
      </c>
      <c r="J33" s="58" t="str">
        <f t="shared" si="7"/>
        <v/>
      </c>
      <c r="K33" s="16">
        <v>4</v>
      </c>
      <c r="L33" s="5">
        <f t="shared" si="19"/>
        <v>20480</v>
      </c>
      <c r="M33" s="60" t="str">
        <f t="shared" si="15"/>
        <v/>
      </c>
      <c r="P33" s="57" t="s">
        <v>32</v>
      </c>
      <c r="Q33" s="60" t="str">
        <f t="shared" si="16"/>
        <v/>
      </c>
      <c r="S33" s="5">
        <f t="shared" si="8"/>
        <v>72305</v>
      </c>
      <c r="U33" s="64" t="str">
        <f t="shared" si="9"/>
        <v/>
      </c>
      <c r="V33" s="5">
        <f t="shared" si="10"/>
        <v>0</v>
      </c>
      <c r="W33" s="5">
        <f t="shared" si="11"/>
        <v>72305</v>
      </c>
      <c r="X33" s="1"/>
      <c r="Y33" s="10">
        <f t="shared" si="12"/>
        <v>0</v>
      </c>
      <c r="Z33" s="1"/>
      <c r="AB33" s="5">
        <f t="shared" si="17"/>
        <v>0</v>
      </c>
      <c r="AD33" s="5">
        <f t="shared" si="13"/>
        <v>0</v>
      </c>
    </row>
    <row r="34" spans="1:30" x14ac:dyDescent="0.2">
      <c r="C34" s="151" t="s">
        <v>278</v>
      </c>
      <c r="D34" s="10">
        <f>D33</f>
        <v>5120</v>
      </c>
      <c r="E34" s="56" t="s">
        <v>72</v>
      </c>
      <c r="G34" s="57" t="s">
        <v>32</v>
      </c>
      <c r="H34" s="58" t="str">
        <f t="shared" si="14"/>
        <v/>
      </c>
      <c r="I34" s="57" t="s">
        <v>32</v>
      </c>
      <c r="J34" s="58" t="str">
        <f t="shared" si="7"/>
        <v/>
      </c>
      <c r="K34" s="14">
        <v>0.5</v>
      </c>
      <c r="L34" s="5">
        <f t="shared" si="19"/>
        <v>2560</v>
      </c>
      <c r="M34" s="60" t="str">
        <f t="shared" si="15"/>
        <v/>
      </c>
      <c r="P34" s="5">
        <f t="shared" ref="P34" si="30">ROUND(D34*O34,0)</f>
        <v>0</v>
      </c>
      <c r="Q34" s="60" t="str">
        <f t="shared" si="16"/>
        <v/>
      </c>
      <c r="S34" s="5">
        <f t="shared" si="8"/>
        <v>2560</v>
      </c>
      <c r="U34" s="64" t="str">
        <f t="shared" si="9"/>
        <v/>
      </c>
      <c r="V34" s="5">
        <f t="shared" si="10"/>
        <v>0</v>
      </c>
      <c r="W34" s="5">
        <f t="shared" si="11"/>
        <v>2560</v>
      </c>
      <c r="X34" s="1"/>
      <c r="Y34" s="10">
        <f t="shared" si="12"/>
        <v>0</v>
      </c>
      <c r="Z34" s="1"/>
      <c r="AB34" s="5">
        <f t="shared" si="17"/>
        <v>0</v>
      </c>
      <c r="AD34" s="5">
        <f>ROUND(AB34*AC34*0.01,0)</f>
        <v>0</v>
      </c>
    </row>
    <row r="35" spans="1:30" x14ac:dyDescent="0.2">
      <c r="B35" s="199" t="s">
        <v>533</v>
      </c>
      <c r="C35" s="150" t="s">
        <v>540</v>
      </c>
      <c r="D35" s="10">
        <v>5900</v>
      </c>
      <c r="E35" s="56" t="s">
        <v>72</v>
      </c>
      <c r="G35" s="45" t="s">
        <v>121</v>
      </c>
      <c r="H35" s="58" t="str">
        <f t="shared" si="14"/>
        <v/>
      </c>
      <c r="I35" s="45" t="s">
        <v>121</v>
      </c>
      <c r="J35" s="58" t="str">
        <f t="shared" si="7"/>
        <v/>
      </c>
      <c r="K35" s="16"/>
      <c r="L35" s="45" t="s">
        <v>121</v>
      </c>
      <c r="M35" s="60" t="str">
        <f t="shared" si="15"/>
        <v/>
      </c>
      <c r="O35" s="16">
        <v>10</v>
      </c>
      <c r="P35" s="5">
        <f t="shared" ref="P35" si="31">ROUND(D35*O35,0)</f>
        <v>59000</v>
      </c>
      <c r="Q35" s="60" t="str">
        <f t="shared" si="16"/>
        <v/>
      </c>
      <c r="S35" s="5">
        <f t="shared" si="8"/>
        <v>59000</v>
      </c>
      <c r="U35" s="64" t="str">
        <f t="shared" si="9"/>
        <v/>
      </c>
      <c r="V35" s="5">
        <f t="shared" si="10"/>
        <v>0</v>
      </c>
      <c r="W35" s="5">
        <f t="shared" si="11"/>
        <v>59000</v>
      </c>
      <c r="X35" s="1"/>
      <c r="Y35" s="10">
        <f t="shared" si="12"/>
        <v>0</v>
      </c>
      <c r="Z35" s="1"/>
      <c r="AB35" s="5">
        <f t="shared" si="17"/>
        <v>0</v>
      </c>
      <c r="AD35" s="5">
        <f t="shared" si="13"/>
        <v>0</v>
      </c>
    </row>
    <row r="36" spans="1:30" x14ac:dyDescent="0.2">
      <c r="B36" s="199"/>
      <c r="C36" s="151" t="s">
        <v>534</v>
      </c>
      <c r="D36" s="10">
        <v>125</v>
      </c>
      <c r="E36" s="56" t="s">
        <v>71</v>
      </c>
      <c r="G36" s="45" t="s">
        <v>121</v>
      </c>
      <c r="H36" s="58" t="str">
        <f t="shared" si="14"/>
        <v/>
      </c>
      <c r="I36" s="45" t="s">
        <v>121</v>
      </c>
      <c r="J36" s="58" t="str">
        <f t="shared" si="7"/>
        <v/>
      </c>
      <c r="K36" s="16"/>
      <c r="L36" s="45" t="s">
        <v>121</v>
      </c>
      <c r="M36" s="60" t="str">
        <f t="shared" si="15"/>
        <v/>
      </c>
      <c r="P36" s="45" t="s">
        <v>319</v>
      </c>
      <c r="Q36" s="60" t="str">
        <f t="shared" si="16"/>
        <v/>
      </c>
      <c r="S36" s="45" t="s">
        <v>319</v>
      </c>
      <c r="U36" s="64" t="str">
        <f t="shared" si="9"/>
        <v/>
      </c>
      <c r="V36" s="5">
        <f t="shared" si="10"/>
        <v>0</v>
      </c>
      <c r="W36" s="5">
        <f t="shared" si="11"/>
        <v>0</v>
      </c>
      <c r="X36" s="1"/>
      <c r="Y36" s="10">
        <f t="shared" si="12"/>
        <v>0</v>
      </c>
      <c r="Z36" s="1"/>
      <c r="AB36" s="5">
        <f t="shared" si="17"/>
        <v>0</v>
      </c>
      <c r="AD36" s="5">
        <f t="shared" si="13"/>
        <v>0</v>
      </c>
    </row>
    <row r="37" spans="1:30" x14ac:dyDescent="0.2">
      <c r="B37" s="199" t="s">
        <v>535</v>
      </c>
      <c r="C37" s="150" t="s">
        <v>536</v>
      </c>
      <c r="D37" s="10">
        <v>1</v>
      </c>
      <c r="E37" s="56" t="s">
        <v>67</v>
      </c>
      <c r="G37" s="45" t="s">
        <v>541</v>
      </c>
      <c r="H37" s="58" t="str">
        <f t="shared" si="14"/>
        <v/>
      </c>
      <c r="I37" s="45" t="s">
        <v>541</v>
      </c>
      <c r="J37" s="58" t="str">
        <f t="shared" si="7"/>
        <v/>
      </c>
      <c r="K37" s="16"/>
      <c r="L37" s="45" t="s">
        <v>541</v>
      </c>
      <c r="M37" s="60" t="str">
        <f t="shared" si="15"/>
        <v/>
      </c>
      <c r="P37" s="45" t="s">
        <v>541</v>
      </c>
      <c r="Q37" s="60" t="str">
        <f t="shared" si="16"/>
        <v/>
      </c>
      <c r="S37" s="45" t="s">
        <v>541</v>
      </c>
      <c r="U37" s="64" t="str">
        <f t="shared" si="9"/>
        <v/>
      </c>
      <c r="V37" s="5">
        <f t="shared" si="10"/>
        <v>0</v>
      </c>
      <c r="W37" s="5">
        <f t="shared" si="11"/>
        <v>0</v>
      </c>
      <c r="X37" s="1"/>
      <c r="Y37" s="10">
        <f t="shared" si="12"/>
        <v>0</v>
      </c>
      <c r="Z37" s="1"/>
      <c r="AB37" s="5">
        <f t="shared" si="17"/>
        <v>0</v>
      </c>
      <c r="AD37" s="5">
        <f t="shared" si="13"/>
        <v>0</v>
      </c>
    </row>
    <row r="38" spans="1:30" x14ac:dyDescent="0.2">
      <c r="B38" s="55" t="s">
        <v>545</v>
      </c>
      <c r="C38" s="150" t="s">
        <v>546</v>
      </c>
      <c r="D38" s="10">
        <v>6</v>
      </c>
      <c r="E38" s="56" t="s">
        <v>172</v>
      </c>
      <c r="G38" s="45" t="s">
        <v>121</v>
      </c>
      <c r="H38" s="58" t="str">
        <f t="shared" si="14"/>
        <v/>
      </c>
      <c r="I38" s="45" t="s">
        <v>121</v>
      </c>
      <c r="J38" s="58" t="str">
        <f t="shared" si="7"/>
        <v/>
      </c>
      <c r="K38" s="16"/>
      <c r="L38" s="45" t="s">
        <v>121</v>
      </c>
      <c r="M38" s="60" t="str">
        <f t="shared" si="15"/>
        <v/>
      </c>
      <c r="O38" s="219">
        <v>1500</v>
      </c>
      <c r="P38" s="5">
        <f t="shared" si="20"/>
        <v>9000</v>
      </c>
      <c r="Q38" s="60" t="str">
        <f t="shared" si="16"/>
        <v/>
      </c>
      <c r="S38" s="5">
        <f t="shared" si="8"/>
        <v>9000</v>
      </c>
      <c r="T38" s="87"/>
      <c r="U38" s="64" t="str">
        <f t="shared" si="9"/>
        <v/>
      </c>
      <c r="V38" s="5">
        <f t="shared" si="10"/>
        <v>0</v>
      </c>
      <c r="W38" s="5">
        <f t="shared" si="11"/>
        <v>9000</v>
      </c>
      <c r="X38" s="1"/>
      <c r="Y38" s="10">
        <f t="shared" si="12"/>
        <v>0</v>
      </c>
      <c r="Z38" s="1"/>
      <c r="AB38" s="5">
        <f t="shared" si="17"/>
        <v>0</v>
      </c>
      <c r="AD38" s="5">
        <f t="shared" si="13"/>
        <v>0</v>
      </c>
    </row>
    <row r="39" spans="1:30" x14ac:dyDescent="0.2">
      <c r="B39" s="55" t="s">
        <v>493</v>
      </c>
      <c r="C39" s="150" t="s">
        <v>494</v>
      </c>
      <c r="D39" s="10">
        <v>1</v>
      </c>
      <c r="E39" s="56" t="s">
        <v>67</v>
      </c>
      <c r="G39" s="57" t="s">
        <v>32</v>
      </c>
      <c r="H39" s="58" t="str">
        <f t="shared" si="14"/>
        <v/>
      </c>
      <c r="I39" s="57" t="s">
        <v>32</v>
      </c>
      <c r="J39" s="58" t="str">
        <f t="shared" si="7"/>
        <v/>
      </c>
      <c r="K39" s="16"/>
      <c r="L39" s="45">
        <v>2000</v>
      </c>
      <c r="M39" s="60" t="str">
        <f t="shared" si="15"/>
        <v/>
      </c>
      <c r="P39" s="57" t="s">
        <v>32</v>
      </c>
      <c r="Q39" s="60" t="str">
        <f t="shared" si="16"/>
        <v/>
      </c>
      <c r="S39" s="5">
        <f t="shared" si="8"/>
        <v>2000</v>
      </c>
      <c r="T39" s="87" t="s">
        <v>38</v>
      </c>
      <c r="U39" s="64" t="str">
        <f t="shared" si="9"/>
        <v/>
      </c>
      <c r="V39" s="5">
        <f t="shared" si="10"/>
        <v>0</v>
      </c>
      <c r="W39" s="5">
        <f t="shared" si="11"/>
        <v>2000</v>
      </c>
      <c r="X39" s="1"/>
      <c r="Y39" s="10">
        <f t="shared" si="12"/>
        <v>0</v>
      </c>
      <c r="Z39" s="1"/>
      <c r="AB39" s="5">
        <f t="shared" si="17"/>
        <v>0</v>
      </c>
      <c r="AD39" s="5">
        <f t="shared" si="13"/>
        <v>0</v>
      </c>
    </row>
    <row r="40" spans="1:30" x14ac:dyDescent="0.2">
      <c r="B40" s="55" t="s">
        <v>495</v>
      </c>
      <c r="C40" s="150" t="s">
        <v>496</v>
      </c>
      <c r="D40" s="10">
        <f>D33</f>
        <v>5120</v>
      </c>
      <c r="E40" s="56" t="s">
        <v>72</v>
      </c>
      <c r="F40" s="12">
        <v>3.0000000000000001E-3</v>
      </c>
      <c r="G40" s="5">
        <f t="shared" ref="G40" si="32">ROUND(D40*F40,0)</f>
        <v>15</v>
      </c>
      <c r="H40" s="58" t="str">
        <f t="shared" si="14"/>
        <v/>
      </c>
      <c r="I40" s="5">
        <f t="shared" ref="I40" si="33">ROUND($I$2*G40,0)</f>
        <v>1125</v>
      </c>
      <c r="J40" s="58" t="str">
        <f t="shared" si="7"/>
        <v/>
      </c>
      <c r="K40" s="16">
        <v>0.9</v>
      </c>
      <c r="L40" s="5">
        <f t="shared" ref="L40" si="34">ROUND(D40*K40,0)</f>
        <v>4608</v>
      </c>
      <c r="M40" s="60" t="str">
        <f t="shared" si="15"/>
        <v/>
      </c>
      <c r="P40" s="57" t="s">
        <v>32</v>
      </c>
      <c r="Q40" s="60" t="str">
        <f t="shared" si="16"/>
        <v/>
      </c>
      <c r="S40" s="5">
        <f t="shared" si="8"/>
        <v>5733</v>
      </c>
      <c r="U40" s="64" t="str">
        <f t="shared" si="9"/>
        <v/>
      </c>
      <c r="V40" s="5">
        <f t="shared" si="10"/>
        <v>0</v>
      </c>
      <c r="W40" s="5">
        <f t="shared" si="11"/>
        <v>5733</v>
      </c>
      <c r="X40" s="1"/>
      <c r="Y40" s="10">
        <f t="shared" si="12"/>
        <v>0</v>
      </c>
      <c r="Z40" s="1"/>
      <c r="AB40" s="5">
        <f t="shared" si="17"/>
        <v>0</v>
      </c>
      <c r="AD40" s="5">
        <f t="shared" si="13"/>
        <v>0</v>
      </c>
    </row>
    <row r="41" spans="1:30" s="103" customFormat="1" outlineLevel="1" x14ac:dyDescent="0.2">
      <c r="A41" s="94" t="s">
        <v>708</v>
      </c>
      <c r="B41" s="94"/>
      <c r="C41" s="103" t="s">
        <v>709</v>
      </c>
      <c r="D41" s="96"/>
      <c r="E41" s="95"/>
      <c r="F41" s="97"/>
      <c r="G41" s="100"/>
      <c r="H41" s="58"/>
      <c r="I41" s="100"/>
      <c r="J41" s="58"/>
      <c r="K41" s="99"/>
      <c r="L41" s="100"/>
      <c r="M41" s="60"/>
      <c r="N41" s="100"/>
      <c r="O41" s="225"/>
      <c r="P41" s="100"/>
      <c r="Q41" s="60"/>
      <c r="R41" s="101"/>
      <c r="S41" s="100">
        <f>SUBTOTAL(9,S27:S40)</f>
        <v>211056</v>
      </c>
      <c r="T41" s="102"/>
      <c r="U41" s="64"/>
    </row>
    <row r="42" spans="1:30" x14ac:dyDescent="0.2">
      <c r="B42" s="55" t="s">
        <v>560</v>
      </c>
      <c r="C42" s="150" t="s">
        <v>561</v>
      </c>
      <c r="D42" s="10">
        <v>1095</v>
      </c>
      <c r="E42" s="56" t="s">
        <v>72</v>
      </c>
      <c r="G42" s="45" t="s">
        <v>121</v>
      </c>
      <c r="H42" s="58" t="str">
        <f t="shared" si="14"/>
        <v/>
      </c>
      <c r="I42" s="45" t="s">
        <v>121</v>
      </c>
      <c r="J42" s="58" t="str">
        <f t="shared" si="7"/>
        <v/>
      </c>
      <c r="K42" s="16"/>
      <c r="L42" s="45" t="s">
        <v>121</v>
      </c>
      <c r="M42" s="60" t="str">
        <f t="shared" si="15"/>
        <v/>
      </c>
      <c r="O42" s="16">
        <v>80</v>
      </c>
      <c r="P42" s="5">
        <f t="shared" si="20"/>
        <v>87600</v>
      </c>
      <c r="Q42" s="60" t="str">
        <f t="shared" si="16"/>
        <v/>
      </c>
      <c r="S42" s="5">
        <f t="shared" si="8"/>
        <v>87600</v>
      </c>
      <c r="U42" s="64" t="str">
        <f t="shared" si="9"/>
        <v/>
      </c>
      <c r="V42" s="5">
        <f t="shared" si="10"/>
        <v>0</v>
      </c>
      <c r="W42" s="5">
        <f t="shared" si="11"/>
        <v>87600</v>
      </c>
      <c r="X42" s="1"/>
      <c r="Y42" s="10">
        <f t="shared" si="12"/>
        <v>0</v>
      </c>
      <c r="Z42" s="1"/>
      <c r="AB42" s="5">
        <f t="shared" si="17"/>
        <v>0</v>
      </c>
      <c r="AD42" s="5">
        <f t="shared" si="13"/>
        <v>0</v>
      </c>
    </row>
    <row r="43" spans="1:30" s="150" customFormat="1" outlineLevel="2" x14ac:dyDescent="0.2">
      <c r="A43" s="199"/>
      <c r="B43" s="199" t="s">
        <v>562</v>
      </c>
      <c r="C43" s="150" t="s">
        <v>563</v>
      </c>
      <c r="D43" s="211"/>
      <c r="E43" s="152"/>
      <c r="F43" s="212"/>
      <c r="G43" s="215" t="s">
        <v>32</v>
      </c>
      <c r="H43" s="213" t="str">
        <f t="shared" si="14"/>
        <v/>
      </c>
      <c r="I43" s="215" t="s">
        <v>32</v>
      </c>
      <c r="J43" s="213" t="str">
        <f t="shared" si="7"/>
        <v/>
      </c>
      <c r="K43" s="214"/>
      <c r="L43" s="215" t="s">
        <v>32</v>
      </c>
      <c r="M43" s="216" t="str">
        <f t="shared" si="15"/>
        <v/>
      </c>
      <c r="N43" s="155"/>
      <c r="O43" s="214"/>
      <c r="P43" s="215" t="s">
        <v>32</v>
      </c>
      <c r="Q43" s="216" t="str">
        <f t="shared" si="16"/>
        <v/>
      </c>
      <c r="R43" s="202"/>
      <c r="S43" s="215" t="s">
        <v>32</v>
      </c>
      <c r="T43" s="208"/>
      <c r="U43" s="218" t="str">
        <f t="shared" si="9"/>
        <v/>
      </c>
    </row>
    <row r="44" spans="1:30" s="150" customFormat="1" outlineLevel="2" x14ac:dyDescent="0.2">
      <c r="A44" s="199"/>
      <c r="B44" s="199"/>
      <c r="C44" s="151" t="s">
        <v>564</v>
      </c>
      <c r="D44" s="211">
        <v>16</v>
      </c>
      <c r="E44" s="152" t="s">
        <v>462</v>
      </c>
      <c r="F44" s="212">
        <v>4</v>
      </c>
      <c r="G44" s="155">
        <f t="shared" ref="G44:G46" si="35">ROUND(D44*F44,0)</f>
        <v>64</v>
      </c>
      <c r="H44" s="213" t="str">
        <f t="shared" si="14"/>
        <v/>
      </c>
      <c r="I44" s="155">
        <f t="shared" ref="I44:I46" si="36">ROUND($I$2*G44,0)</f>
        <v>4800</v>
      </c>
      <c r="J44" s="213" t="str">
        <f t="shared" si="7"/>
        <v/>
      </c>
      <c r="K44" s="214"/>
      <c r="L44" s="155" t="s">
        <v>353</v>
      </c>
      <c r="M44" s="216" t="str">
        <f t="shared" si="15"/>
        <v/>
      </c>
      <c r="N44" s="155"/>
      <c r="O44" s="214"/>
      <c r="P44" s="215" t="s">
        <v>32</v>
      </c>
      <c r="Q44" s="216" t="str">
        <f t="shared" si="16"/>
        <v/>
      </c>
      <c r="R44" s="202"/>
      <c r="S44" s="155">
        <f t="shared" ref="S44:S47" si="37">ROUND(SUM(I44+L44+N44+P44,0),2)</f>
        <v>4800</v>
      </c>
      <c r="T44" s="208"/>
      <c r="U44" s="218" t="str">
        <f t="shared" si="9"/>
        <v/>
      </c>
    </row>
    <row r="45" spans="1:30" s="150" customFormat="1" outlineLevel="2" x14ac:dyDescent="0.2">
      <c r="A45" s="199"/>
      <c r="B45" s="199"/>
      <c r="C45" s="151" t="s">
        <v>565</v>
      </c>
      <c r="D45" s="211">
        <v>450</v>
      </c>
      <c r="E45" s="152" t="s">
        <v>72</v>
      </c>
      <c r="F45" s="212"/>
      <c r="G45" s="155" t="s">
        <v>319</v>
      </c>
      <c r="H45" s="213" t="str">
        <f t="shared" si="14"/>
        <v/>
      </c>
      <c r="I45" s="155" t="s">
        <v>319</v>
      </c>
      <c r="J45" s="213" t="str">
        <f t="shared" si="7"/>
        <v/>
      </c>
      <c r="K45" s="214">
        <v>28</v>
      </c>
      <c r="L45" s="155">
        <f t="shared" ref="L45" si="38">ROUND(D45*K45,0)</f>
        <v>12600</v>
      </c>
      <c r="M45" s="216" t="str">
        <f t="shared" si="15"/>
        <v/>
      </c>
      <c r="N45" s="155"/>
      <c r="O45" s="214"/>
      <c r="P45" s="215" t="s">
        <v>32</v>
      </c>
      <c r="Q45" s="216" t="str">
        <f t="shared" si="16"/>
        <v/>
      </c>
      <c r="R45" s="202"/>
      <c r="S45" s="155">
        <f t="shared" si="37"/>
        <v>12600</v>
      </c>
      <c r="T45" s="208"/>
      <c r="U45" s="218" t="str">
        <f t="shared" si="9"/>
        <v/>
      </c>
    </row>
    <row r="46" spans="1:30" s="150" customFormat="1" outlineLevel="2" x14ac:dyDescent="0.2">
      <c r="A46" s="199"/>
      <c r="B46" s="199"/>
      <c r="C46" s="151" t="s">
        <v>566</v>
      </c>
      <c r="D46" s="211">
        <v>16</v>
      </c>
      <c r="E46" s="152" t="s">
        <v>462</v>
      </c>
      <c r="F46" s="212">
        <v>0.25</v>
      </c>
      <c r="G46" s="155">
        <f t="shared" si="35"/>
        <v>4</v>
      </c>
      <c r="H46" s="213" t="str">
        <f t="shared" si="14"/>
        <v/>
      </c>
      <c r="I46" s="155">
        <f t="shared" si="36"/>
        <v>300</v>
      </c>
      <c r="J46" s="213" t="str">
        <f t="shared" si="7"/>
        <v/>
      </c>
      <c r="K46" s="214"/>
      <c r="L46" s="215" t="s">
        <v>32</v>
      </c>
      <c r="M46" s="216" t="str">
        <f t="shared" si="15"/>
        <v/>
      </c>
      <c r="N46" s="155"/>
      <c r="O46" s="214"/>
      <c r="P46" s="215" t="s">
        <v>32</v>
      </c>
      <c r="Q46" s="216" t="str">
        <f t="shared" si="16"/>
        <v/>
      </c>
      <c r="R46" s="202"/>
      <c r="S46" s="155">
        <f t="shared" si="37"/>
        <v>300</v>
      </c>
      <c r="T46" s="208"/>
      <c r="U46" s="218" t="str">
        <f t="shared" si="9"/>
        <v/>
      </c>
    </row>
    <row r="47" spans="1:30" s="150" customFormat="1" outlineLevel="2" x14ac:dyDescent="0.2">
      <c r="A47" s="199"/>
      <c r="B47" s="199" t="s">
        <v>574</v>
      </c>
      <c r="C47" s="152" t="s">
        <v>575</v>
      </c>
      <c r="D47" s="211">
        <v>2</v>
      </c>
      <c r="E47" s="152" t="s">
        <v>462</v>
      </c>
      <c r="F47" s="212"/>
      <c r="G47" s="155" t="s">
        <v>121</v>
      </c>
      <c r="H47" s="213" t="str">
        <f t="shared" si="14"/>
        <v/>
      </c>
      <c r="I47" s="155" t="s">
        <v>121</v>
      </c>
      <c r="J47" s="213" t="str">
        <f t="shared" si="7"/>
        <v/>
      </c>
      <c r="K47" s="214"/>
      <c r="L47" s="155" t="s">
        <v>121</v>
      </c>
      <c r="M47" s="216" t="str">
        <f t="shared" si="15"/>
        <v/>
      </c>
      <c r="N47" s="155"/>
      <c r="O47" s="214">
        <v>5000</v>
      </c>
      <c r="P47" s="155">
        <f t="shared" ref="P47" si="39">ROUND(D47*O47,0)</f>
        <v>10000</v>
      </c>
      <c r="Q47" s="216" t="str">
        <f t="shared" si="16"/>
        <v/>
      </c>
      <c r="R47" s="202"/>
      <c r="S47" s="155">
        <f t="shared" si="37"/>
        <v>10000</v>
      </c>
      <c r="T47" s="208"/>
      <c r="U47" s="218" t="str">
        <f t="shared" si="9"/>
        <v/>
      </c>
    </row>
    <row r="48" spans="1:30" s="103" customFormat="1" outlineLevel="1" x14ac:dyDescent="0.2">
      <c r="A48" s="94" t="s">
        <v>710</v>
      </c>
      <c r="B48" s="94"/>
      <c r="C48" s="103" t="s">
        <v>711</v>
      </c>
      <c r="D48" s="96"/>
      <c r="E48" s="95"/>
      <c r="F48" s="97"/>
      <c r="G48" s="100"/>
      <c r="H48" s="58"/>
      <c r="I48" s="100"/>
      <c r="J48" s="58"/>
      <c r="K48" s="99"/>
      <c r="L48" s="100"/>
      <c r="M48" s="60"/>
      <c r="N48" s="100"/>
      <c r="O48" s="225"/>
      <c r="P48" s="100"/>
      <c r="Q48" s="60"/>
      <c r="R48" s="101"/>
      <c r="S48" s="100">
        <f>SUBTOTAL(9,S42:S47)</f>
        <v>115300</v>
      </c>
      <c r="T48" s="102"/>
      <c r="U48" s="64"/>
    </row>
    <row r="49" spans="1:31" x14ac:dyDescent="0.2">
      <c r="B49" s="199" t="s">
        <v>415</v>
      </c>
      <c r="C49" s="150" t="s">
        <v>416</v>
      </c>
      <c r="D49" s="10">
        <f>'Div 09 GWB'!J17</f>
        <v>24200</v>
      </c>
      <c r="E49" s="56" t="s">
        <v>72</v>
      </c>
      <c r="G49" s="45" t="s">
        <v>121</v>
      </c>
      <c r="H49" s="58" t="str">
        <f t="shared" si="14"/>
        <v/>
      </c>
      <c r="I49" s="45" t="s">
        <v>121</v>
      </c>
      <c r="J49" s="58" t="str">
        <f t="shared" si="7"/>
        <v/>
      </c>
      <c r="K49" s="16"/>
      <c r="L49" s="45" t="s">
        <v>121</v>
      </c>
      <c r="M49" s="60" t="str">
        <f t="shared" si="15"/>
        <v/>
      </c>
      <c r="O49" s="16">
        <v>1.85</v>
      </c>
      <c r="P49" s="5">
        <f t="shared" si="20"/>
        <v>44770</v>
      </c>
      <c r="Q49" s="60" t="str">
        <f t="shared" si="16"/>
        <v/>
      </c>
      <c r="S49" s="5">
        <f t="shared" si="8"/>
        <v>44770</v>
      </c>
      <c r="U49" s="64" t="str">
        <f t="shared" si="9"/>
        <v/>
      </c>
      <c r="V49" s="5">
        <f t="shared" si="10"/>
        <v>0</v>
      </c>
      <c r="W49" s="5">
        <f t="shared" si="11"/>
        <v>44770</v>
      </c>
      <c r="X49" s="1"/>
      <c r="Y49" s="10">
        <f t="shared" si="12"/>
        <v>0</v>
      </c>
      <c r="Z49" s="1"/>
      <c r="AB49" s="5">
        <f t="shared" si="17"/>
        <v>0</v>
      </c>
      <c r="AD49" s="5">
        <f t="shared" si="13"/>
        <v>0</v>
      </c>
    </row>
    <row r="50" spans="1:31" x14ac:dyDescent="0.2">
      <c r="B50" s="199"/>
      <c r="C50" s="152" t="s">
        <v>421</v>
      </c>
      <c r="D50" s="10">
        <f>'Div 09 GWB'!J18</f>
        <v>9500</v>
      </c>
      <c r="E50" s="56" t="s">
        <v>72</v>
      </c>
      <c r="G50" s="45" t="s">
        <v>121</v>
      </c>
      <c r="H50" s="58" t="str">
        <f t="shared" si="14"/>
        <v/>
      </c>
      <c r="I50" s="45" t="s">
        <v>121</v>
      </c>
      <c r="J50" s="58" t="str">
        <f t="shared" si="7"/>
        <v/>
      </c>
      <c r="K50" s="16"/>
      <c r="L50" s="45" t="s">
        <v>121</v>
      </c>
      <c r="M50" s="60" t="str">
        <f t="shared" si="15"/>
        <v/>
      </c>
      <c r="O50" s="16">
        <v>1</v>
      </c>
      <c r="P50" s="5">
        <f t="shared" si="20"/>
        <v>9500</v>
      </c>
      <c r="Q50" s="60" t="str">
        <f t="shared" si="16"/>
        <v/>
      </c>
      <c r="S50" s="5">
        <f t="shared" si="8"/>
        <v>9500</v>
      </c>
      <c r="U50" s="64" t="str">
        <f t="shared" si="9"/>
        <v/>
      </c>
      <c r="V50" s="5">
        <f t="shared" si="10"/>
        <v>0</v>
      </c>
      <c r="W50" s="5">
        <f t="shared" si="11"/>
        <v>9500</v>
      </c>
      <c r="X50" s="1"/>
      <c r="Y50" s="10">
        <f t="shared" si="12"/>
        <v>0</v>
      </c>
      <c r="Z50" s="1"/>
      <c r="AB50" s="5">
        <f t="shared" si="17"/>
        <v>0</v>
      </c>
      <c r="AD50" s="5">
        <f t="shared" si="13"/>
        <v>0</v>
      </c>
    </row>
    <row r="51" spans="1:31" x14ac:dyDescent="0.2">
      <c r="B51" s="199" t="s">
        <v>442</v>
      </c>
      <c r="C51" s="389" t="s">
        <v>893</v>
      </c>
      <c r="D51" s="10">
        <f>D33</f>
        <v>5120</v>
      </c>
      <c r="E51" s="56" t="s">
        <v>72</v>
      </c>
      <c r="G51" s="45" t="s">
        <v>121</v>
      </c>
      <c r="H51" s="58" t="str">
        <f t="shared" si="14"/>
        <v/>
      </c>
      <c r="I51" s="45" t="s">
        <v>121</v>
      </c>
      <c r="J51" s="58" t="str">
        <f t="shared" si="7"/>
        <v/>
      </c>
      <c r="K51" s="16"/>
      <c r="L51" s="45" t="s">
        <v>121</v>
      </c>
      <c r="M51" s="60" t="str">
        <f t="shared" si="15"/>
        <v/>
      </c>
      <c r="O51" s="16">
        <v>1.5</v>
      </c>
      <c r="P51" s="5">
        <f t="shared" si="20"/>
        <v>7680</v>
      </c>
      <c r="Q51" s="60" t="str">
        <f t="shared" si="16"/>
        <v/>
      </c>
      <c r="S51" s="5">
        <f t="shared" si="8"/>
        <v>7680</v>
      </c>
      <c r="U51" s="64" t="str">
        <f t="shared" si="9"/>
        <v/>
      </c>
      <c r="V51" s="5">
        <f t="shared" si="10"/>
        <v>0</v>
      </c>
      <c r="W51" s="5">
        <f t="shared" si="11"/>
        <v>7680</v>
      </c>
      <c r="X51" s="1"/>
      <c r="Y51" s="10">
        <f t="shared" si="12"/>
        <v>0</v>
      </c>
      <c r="Z51" s="1"/>
      <c r="AB51" s="5">
        <f t="shared" si="17"/>
        <v>0</v>
      </c>
      <c r="AD51" s="5">
        <f t="shared" si="13"/>
        <v>0</v>
      </c>
      <c r="AE51" s="388"/>
    </row>
    <row r="52" spans="1:31" s="103" customFormat="1" outlineLevel="1" x14ac:dyDescent="0.2">
      <c r="A52" s="94" t="s">
        <v>765</v>
      </c>
      <c r="B52" s="94"/>
      <c r="C52" s="103" t="s">
        <v>766</v>
      </c>
      <c r="D52" s="96"/>
      <c r="E52" s="95"/>
      <c r="F52" s="97"/>
      <c r="G52" s="100"/>
      <c r="H52" s="58"/>
      <c r="I52" s="100"/>
      <c r="J52" s="58"/>
      <c r="K52" s="99"/>
      <c r="L52" s="100"/>
      <c r="M52" s="60"/>
      <c r="N52" s="100"/>
      <c r="O52" s="225"/>
      <c r="P52" s="100"/>
      <c r="Q52" s="60"/>
      <c r="R52" s="101"/>
      <c r="S52" s="100">
        <f>SUBTOTAL(9,S49:S51)</f>
        <v>61950</v>
      </c>
      <c r="T52" s="102"/>
      <c r="U52" s="64"/>
    </row>
    <row r="53" spans="1:31" s="67" customFormat="1" outlineLevel="2" x14ac:dyDescent="0.2">
      <c r="A53" s="55"/>
      <c r="B53" s="55" t="s">
        <v>327</v>
      </c>
      <c r="C53" s="150" t="s">
        <v>691</v>
      </c>
      <c r="D53" s="85">
        <v>1</v>
      </c>
      <c r="E53" s="56" t="s">
        <v>328</v>
      </c>
      <c r="F53" s="91"/>
      <c r="G53" s="45" t="s">
        <v>121</v>
      </c>
      <c r="H53" s="58" t="str">
        <f t="shared" si="14"/>
        <v/>
      </c>
      <c r="I53" s="45" t="s">
        <v>121</v>
      </c>
      <c r="J53" s="213" t="str">
        <f t="shared" si="7"/>
        <v/>
      </c>
      <c r="K53" s="92"/>
      <c r="L53" s="45" t="s">
        <v>121</v>
      </c>
      <c r="M53" s="60" t="str">
        <f t="shared" si="15"/>
        <v/>
      </c>
      <c r="N53" s="45"/>
      <c r="O53" s="92"/>
      <c r="P53" s="45">
        <v>31100</v>
      </c>
      <c r="Q53" s="60" t="str">
        <f t="shared" si="16"/>
        <v/>
      </c>
      <c r="R53" s="86"/>
      <c r="S53" s="45">
        <f t="shared" si="8"/>
        <v>31100</v>
      </c>
      <c r="T53" s="87"/>
      <c r="U53" s="64" t="str">
        <f t="shared" si="9"/>
        <v/>
      </c>
    </row>
    <row r="54" spans="1:31" s="67" customFormat="1" outlineLevel="2" x14ac:dyDescent="0.2">
      <c r="A54" s="55"/>
      <c r="B54" s="55"/>
      <c r="C54" s="150" t="s">
        <v>329</v>
      </c>
      <c r="D54" s="85">
        <v>1</v>
      </c>
      <c r="E54" s="56" t="s">
        <v>67</v>
      </c>
      <c r="F54" s="91"/>
      <c r="G54" s="45" t="s">
        <v>121</v>
      </c>
      <c r="H54" s="58" t="str">
        <f t="shared" si="14"/>
        <v/>
      </c>
      <c r="I54" s="45" t="s">
        <v>121</v>
      </c>
      <c r="J54" s="213" t="str">
        <f t="shared" si="7"/>
        <v/>
      </c>
      <c r="K54" s="92"/>
      <c r="L54" s="45" t="s">
        <v>121</v>
      </c>
      <c r="M54" s="60" t="str">
        <f t="shared" si="15"/>
        <v/>
      </c>
      <c r="N54" s="45"/>
      <c r="O54" s="92"/>
      <c r="P54" s="57">
        <v>1100</v>
      </c>
      <c r="Q54" s="60" t="str">
        <f t="shared" si="16"/>
        <v/>
      </c>
      <c r="R54" s="86"/>
      <c r="S54" s="45">
        <f t="shared" si="8"/>
        <v>1100</v>
      </c>
      <c r="T54" s="87"/>
      <c r="U54" s="64" t="str">
        <f t="shared" si="9"/>
        <v/>
      </c>
    </row>
    <row r="55" spans="1:31" s="67" customFormat="1" outlineLevel="2" x14ac:dyDescent="0.2">
      <c r="A55" s="55"/>
      <c r="B55" s="55"/>
      <c r="C55" s="150" t="s">
        <v>330</v>
      </c>
      <c r="D55" s="85">
        <v>1</v>
      </c>
      <c r="E55" s="56" t="s">
        <v>67</v>
      </c>
      <c r="F55" s="91"/>
      <c r="G55" s="45" t="s">
        <v>121</v>
      </c>
      <c r="H55" s="58" t="str">
        <f t="shared" si="14"/>
        <v/>
      </c>
      <c r="I55" s="45" t="s">
        <v>121</v>
      </c>
      <c r="J55" s="213" t="str">
        <f t="shared" si="7"/>
        <v/>
      </c>
      <c r="K55" s="92"/>
      <c r="L55" s="45" t="s">
        <v>121</v>
      </c>
      <c r="M55" s="60" t="str">
        <f t="shared" si="15"/>
        <v/>
      </c>
      <c r="N55" s="45"/>
      <c r="O55" s="92"/>
      <c r="P55" s="45" t="s">
        <v>331</v>
      </c>
      <c r="Q55" s="60" t="str">
        <f t="shared" si="16"/>
        <v/>
      </c>
      <c r="R55" s="86"/>
      <c r="S55" s="45" t="s">
        <v>331</v>
      </c>
      <c r="T55" s="87"/>
      <c r="U55" s="64" t="str">
        <f t="shared" si="9"/>
        <v/>
      </c>
    </row>
    <row r="56" spans="1:31" s="103" customFormat="1" outlineLevel="1" x14ac:dyDescent="0.2">
      <c r="A56" s="94" t="s">
        <v>774</v>
      </c>
      <c r="B56" s="94"/>
      <c r="C56" s="103" t="s">
        <v>775</v>
      </c>
      <c r="D56" s="96"/>
      <c r="E56" s="95"/>
      <c r="F56" s="97"/>
      <c r="G56" s="100"/>
      <c r="H56" s="58"/>
      <c r="I56" s="100"/>
      <c r="J56" s="58"/>
      <c r="K56" s="99"/>
      <c r="L56" s="100"/>
      <c r="M56" s="60"/>
      <c r="N56" s="100"/>
      <c r="O56" s="99"/>
      <c r="P56" s="100"/>
      <c r="Q56" s="60"/>
      <c r="R56" s="101"/>
      <c r="S56" s="98">
        <f>SUBTOTAL(9,S53:S55)</f>
        <v>32200</v>
      </c>
      <c r="T56" s="102"/>
      <c r="U56" s="64"/>
    </row>
    <row r="57" spans="1:31" x14ac:dyDescent="0.2">
      <c r="B57" s="55" t="s">
        <v>692</v>
      </c>
      <c r="C57" s="67" t="s">
        <v>693</v>
      </c>
      <c r="D57" s="10">
        <v>9300</v>
      </c>
      <c r="E57" s="56" t="s">
        <v>72</v>
      </c>
      <c r="G57" s="45" t="s">
        <v>121</v>
      </c>
      <c r="H57" s="58" t="str">
        <f t="shared" ref="H57" si="40">IF(F57&gt;0,IF(ROUND(D57*F57,0)&lt;&gt;G57,"E",""),"")</f>
        <v/>
      </c>
      <c r="I57" s="45" t="s">
        <v>121</v>
      </c>
      <c r="J57" s="58" t="str">
        <f t="shared" ref="J57" si="41">IF(ROUND(G57*I$2,0)&lt;&gt;I57,"E","")</f>
        <v/>
      </c>
      <c r="K57" s="16"/>
      <c r="L57" s="45" t="s">
        <v>121</v>
      </c>
      <c r="M57" s="60" t="str">
        <f t="shared" ref="M57" si="42">IF(K57&gt;0,IF(ROUND(D57*K57,0)&lt;&gt;L57,"E",""),"")</f>
        <v/>
      </c>
      <c r="O57" s="16">
        <v>3</v>
      </c>
      <c r="P57" s="5">
        <f t="shared" si="20"/>
        <v>27900</v>
      </c>
      <c r="Q57" s="60" t="str">
        <f t="shared" ref="Q57" si="43">IF(O57&gt;0,IF(ROUND(D57*O57,0)&lt;&gt;P57,"E",""),"")</f>
        <v/>
      </c>
      <c r="S57" s="5">
        <f t="shared" ref="S57" si="44">ROUND(SUM(I57+L57+N57+P57,0),2)</f>
        <v>27900</v>
      </c>
      <c r="U57" s="64" t="str">
        <f t="shared" ref="U57" si="45">IF(ROUND(I57+L57+N57+P57,2)&lt;&gt;S57,"E","")</f>
        <v/>
      </c>
      <c r="V57" s="5">
        <f t="shared" ref="V57" si="46">IF($S$2&gt;0,((S57/$S$2)*$V$2),0)</f>
        <v>0</v>
      </c>
      <c r="W57" s="5">
        <f t="shared" ref="W57" si="47">S57+V57</f>
        <v>27900</v>
      </c>
      <c r="X57" s="1"/>
      <c r="Y57" s="10">
        <f t="shared" ref="Y57" si="48">IF(X57&gt;0,W57/X57,0)</f>
        <v>0</v>
      </c>
      <c r="Z57" s="1"/>
      <c r="AB57" s="5">
        <f t="shared" ref="AB57" si="49">ROUND(D57*AA57,0)</f>
        <v>0</v>
      </c>
      <c r="AD57" s="5">
        <f t="shared" ref="AD57" si="50">ROUND(AB57*AC57*0.01,0)</f>
        <v>0</v>
      </c>
    </row>
    <row r="58" spans="1:31" s="103" customFormat="1" ht="13.5" outlineLevel="1" x14ac:dyDescent="0.2">
      <c r="A58" s="94" t="s">
        <v>714</v>
      </c>
      <c r="B58" s="94"/>
      <c r="C58" s="103" t="s">
        <v>715</v>
      </c>
      <c r="D58" s="96"/>
      <c r="E58" s="95"/>
      <c r="F58" s="97"/>
      <c r="G58" s="100"/>
      <c r="H58" s="58"/>
      <c r="I58" s="100"/>
      <c r="J58" s="58"/>
      <c r="K58" s="99"/>
      <c r="L58" s="100"/>
      <c r="M58" s="60"/>
      <c r="N58" s="100"/>
      <c r="O58" s="99"/>
      <c r="P58" s="100"/>
      <c r="Q58" s="60"/>
      <c r="R58" s="232"/>
      <c r="S58" s="100">
        <f>SUBTOTAL(9,S57)</f>
        <v>27900</v>
      </c>
      <c r="T58" s="102"/>
      <c r="U58" s="64"/>
    </row>
    <row r="59" spans="1:31" x14ac:dyDescent="0.2">
      <c r="B59" s="55" t="s">
        <v>694</v>
      </c>
      <c r="C59" s="150" t="s">
        <v>695</v>
      </c>
      <c r="D59" s="10">
        <v>9300</v>
      </c>
      <c r="E59" s="56" t="s">
        <v>72</v>
      </c>
      <c r="G59" s="45" t="s">
        <v>121</v>
      </c>
      <c r="H59" s="58" t="str">
        <f t="shared" si="14"/>
        <v/>
      </c>
      <c r="I59" s="45" t="s">
        <v>121</v>
      </c>
      <c r="J59" s="58" t="str">
        <f t="shared" si="7"/>
        <v/>
      </c>
      <c r="K59" s="16"/>
      <c r="L59" s="45" t="s">
        <v>121</v>
      </c>
      <c r="M59" s="60" t="str">
        <f t="shared" si="15"/>
        <v/>
      </c>
      <c r="P59" s="5">
        <f>186000+92100</f>
        <v>278100</v>
      </c>
      <c r="Q59" s="60" t="str">
        <f t="shared" si="16"/>
        <v/>
      </c>
      <c r="S59" s="5">
        <f t="shared" si="8"/>
        <v>278100</v>
      </c>
      <c r="U59" s="64" t="str">
        <f t="shared" si="9"/>
        <v/>
      </c>
      <c r="V59" s="5">
        <f t="shared" si="10"/>
        <v>0</v>
      </c>
      <c r="W59" s="5">
        <f t="shared" si="11"/>
        <v>278100</v>
      </c>
      <c r="X59" s="1"/>
      <c r="Y59" s="10">
        <f t="shared" si="12"/>
        <v>0</v>
      </c>
      <c r="Z59" s="1"/>
      <c r="AB59" s="5">
        <f t="shared" si="17"/>
        <v>0</v>
      </c>
      <c r="AD59" s="5">
        <f t="shared" si="13"/>
        <v>0</v>
      </c>
    </row>
    <row r="60" spans="1:31" s="103" customFormat="1" ht="13.5" outlineLevel="1" x14ac:dyDescent="0.2">
      <c r="A60" s="94" t="s">
        <v>712</v>
      </c>
      <c r="B60" s="94"/>
      <c r="C60" s="103" t="s">
        <v>713</v>
      </c>
      <c r="D60" s="96"/>
      <c r="E60" s="95"/>
      <c r="F60" s="97"/>
      <c r="G60" s="100"/>
      <c r="H60" s="58"/>
      <c r="I60" s="100"/>
      <c r="J60" s="58"/>
      <c r="K60" s="99"/>
      <c r="L60" s="100"/>
      <c r="M60" s="60"/>
      <c r="N60" s="100"/>
      <c r="O60" s="99"/>
      <c r="P60" s="100"/>
      <c r="Q60" s="60"/>
      <c r="R60" s="232"/>
      <c r="S60" s="100">
        <f>SUBTOTAL(9,S59:S59)</f>
        <v>278100</v>
      </c>
      <c r="T60" s="102"/>
      <c r="U60" s="64"/>
    </row>
    <row r="61" spans="1:31" x14ac:dyDescent="0.2">
      <c r="B61" s="55" t="s">
        <v>696</v>
      </c>
      <c r="C61" s="150" t="s">
        <v>697</v>
      </c>
      <c r="D61" s="10">
        <v>9300</v>
      </c>
      <c r="E61" s="56" t="s">
        <v>72</v>
      </c>
      <c r="G61" s="45" t="s">
        <v>121</v>
      </c>
      <c r="H61" s="58" t="str">
        <f t="shared" si="14"/>
        <v/>
      </c>
      <c r="I61" s="45" t="s">
        <v>121</v>
      </c>
      <c r="J61" s="58" t="str">
        <f t="shared" si="7"/>
        <v/>
      </c>
      <c r="K61" s="16"/>
      <c r="L61" s="45" t="s">
        <v>121</v>
      </c>
      <c r="M61" s="60" t="str">
        <f t="shared" si="15"/>
        <v/>
      </c>
      <c r="P61" s="45" t="s">
        <v>319</v>
      </c>
      <c r="Q61" s="60" t="str">
        <f t="shared" si="16"/>
        <v/>
      </c>
      <c r="S61" s="45" t="s">
        <v>319</v>
      </c>
      <c r="U61" s="64" t="str">
        <f t="shared" si="9"/>
        <v/>
      </c>
      <c r="V61" s="5">
        <f t="shared" si="10"/>
        <v>0</v>
      </c>
      <c r="W61" s="5">
        <f t="shared" si="11"/>
        <v>0</v>
      </c>
      <c r="X61" s="1"/>
      <c r="Y61" s="10">
        <f t="shared" si="12"/>
        <v>0</v>
      </c>
      <c r="Z61" s="1"/>
      <c r="AB61" s="5">
        <f t="shared" si="17"/>
        <v>0</v>
      </c>
      <c r="AD61" s="5">
        <f t="shared" si="13"/>
        <v>0</v>
      </c>
    </row>
    <row r="62" spans="1:31" s="103" customFormat="1" ht="13.5" outlineLevel="1" x14ac:dyDescent="0.2">
      <c r="A62" s="94" t="s">
        <v>716</v>
      </c>
      <c r="B62" s="94"/>
      <c r="C62" s="103" t="s">
        <v>717</v>
      </c>
      <c r="D62" s="96"/>
      <c r="E62" s="95"/>
      <c r="F62" s="97"/>
      <c r="G62" s="100"/>
      <c r="H62" s="58"/>
      <c r="I62" s="100"/>
      <c r="J62" s="58"/>
      <c r="K62" s="99"/>
      <c r="L62" s="100"/>
      <c r="M62" s="60"/>
      <c r="N62" s="100"/>
      <c r="O62" s="99"/>
      <c r="P62" s="100"/>
      <c r="Q62" s="60"/>
      <c r="R62" s="232"/>
      <c r="S62" s="100" t="s">
        <v>319</v>
      </c>
      <c r="T62" s="102"/>
      <c r="U62" s="64"/>
    </row>
    <row r="63" spans="1:31" x14ac:dyDescent="0.2">
      <c r="B63" s="55" t="s">
        <v>698</v>
      </c>
      <c r="C63" s="150" t="s">
        <v>699</v>
      </c>
      <c r="D63" s="10">
        <v>9300</v>
      </c>
      <c r="E63" s="56" t="s">
        <v>72</v>
      </c>
      <c r="G63" s="45" t="s">
        <v>121</v>
      </c>
      <c r="H63" s="58" t="str">
        <f t="shared" si="14"/>
        <v/>
      </c>
      <c r="I63" s="45" t="s">
        <v>121</v>
      </c>
      <c r="J63" s="58" t="str">
        <f t="shared" si="7"/>
        <v/>
      </c>
      <c r="K63" s="16"/>
      <c r="L63" s="45" t="s">
        <v>121</v>
      </c>
      <c r="M63" s="60" t="str">
        <f t="shared" si="15"/>
        <v/>
      </c>
      <c r="P63" s="5">
        <v>53500</v>
      </c>
      <c r="Q63" s="60" t="str">
        <f t="shared" si="16"/>
        <v/>
      </c>
      <c r="S63" s="5">
        <f t="shared" si="8"/>
        <v>53500</v>
      </c>
      <c r="U63" s="64" t="str">
        <f t="shared" si="9"/>
        <v/>
      </c>
      <c r="V63" s="5">
        <f t="shared" si="10"/>
        <v>0</v>
      </c>
      <c r="W63" s="5">
        <f t="shared" si="11"/>
        <v>53500</v>
      </c>
      <c r="X63" s="1"/>
      <c r="Y63" s="10">
        <f t="shared" si="12"/>
        <v>0</v>
      </c>
      <c r="Z63" s="1"/>
      <c r="AB63" s="5">
        <f t="shared" si="17"/>
        <v>0</v>
      </c>
      <c r="AD63" s="5">
        <f t="shared" si="13"/>
        <v>0</v>
      </c>
    </row>
    <row r="64" spans="1:31" s="103" customFormat="1" outlineLevel="1" x14ac:dyDescent="0.2">
      <c r="A64" s="94" t="s">
        <v>718</v>
      </c>
      <c r="B64" s="94"/>
      <c r="C64" s="103" t="s">
        <v>719</v>
      </c>
      <c r="D64" s="96"/>
      <c r="E64" s="95"/>
      <c r="F64" s="97"/>
      <c r="G64" s="100"/>
      <c r="H64" s="58"/>
      <c r="I64" s="100"/>
      <c r="J64" s="58"/>
      <c r="K64" s="99"/>
      <c r="L64" s="100"/>
      <c r="M64" s="60"/>
      <c r="N64" s="100"/>
      <c r="O64" s="96"/>
      <c r="P64" s="100"/>
      <c r="Q64" s="60"/>
      <c r="R64" s="101"/>
      <c r="S64" s="98">
        <f>SUBTOTAL(9,S63)</f>
        <v>53500</v>
      </c>
      <c r="T64" s="102"/>
      <c r="U64" s="64"/>
    </row>
    <row r="65" spans="1:30" x14ac:dyDescent="0.2">
      <c r="B65" s="199" t="s">
        <v>732</v>
      </c>
      <c r="C65" s="150" t="s">
        <v>733</v>
      </c>
      <c r="G65" s="57" t="s">
        <v>32</v>
      </c>
      <c r="H65" s="58" t="str">
        <f t="shared" ref="H65" si="51">IF(F65&gt;0,IF(ROUND(D65*F65,0)&lt;&gt;G65,"E",""),"")</f>
        <v/>
      </c>
      <c r="I65" s="57" t="s">
        <v>32</v>
      </c>
      <c r="J65" s="58" t="str">
        <f t="shared" ref="J65" si="52">IF(ROUND(G65*I$2,0)&lt;&gt;I65,"E","")</f>
        <v/>
      </c>
      <c r="K65" s="16"/>
      <c r="L65" s="57" t="s">
        <v>32</v>
      </c>
      <c r="M65" s="60" t="str">
        <f t="shared" ref="M65" si="53">IF(K65&gt;0,IF(ROUND(D65*K65,0)&lt;&gt;L65,"E",""),"")</f>
        <v/>
      </c>
      <c r="P65" s="57" t="s">
        <v>32</v>
      </c>
      <c r="Q65" s="60" t="str">
        <f t="shared" ref="Q65" si="54">IF(O65&gt;0,IF(ROUND(D65*O65,0)&lt;&gt;P65,"E",""),"")</f>
        <v/>
      </c>
      <c r="S65" s="57" t="s">
        <v>32</v>
      </c>
      <c r="U65" s="64" t="str">
        <f t="shared" ref="U65" si="55">IF(ROUND(I65+L65+N65+P65,2)&lt;&gt;S65,"E","")</f>
        <v/>
      </c>
      <c r="V65" s="5">
        <f t="shared" ref="V65" si="56">IF($S$2&gt;0,((S65/$S$2)*$V$2),0)</f>
        <v>0</v>
      </c>
      <c r="W65" s="5">
        <f t="shared" ref="W65" si="57">S65+V65</f>
        <v>0</v>
      </c>
      <c r="X65" s="1"/>
      <c r="Y65" s="10">
        <f t="shared" ref="Y65" si="58">IF(X65&gt;0,W65/X65,0)</f>
        <v>0</v>
      </c>
      <c r="Z65" s="1"/>
      <c r="AB65" s="5">
        <f t="shared" ref="AB65" si="59">ROUND(D65*AA65,0)</f>
        <v>0</v>
      </c>
      <c r="AD65" s="5">
        <f t="shared" ref="AD65" si="60">ROUND(AB65*AC65*0.01,0)</f>
        <v>0</v>
      </c>
    </row>
    <row r="66" spans="1:30" s="150" customFormat="1" outlineLevel="2" x14ac:dyDescent="0.2">
      <c r="A66" s="199"/>
      <c r="B66" s="199"/>
      <c r="C66" s="151" t="s">
        <v>751</v>
      </c>
      <c r="D66" s="211">
        <v>4100</v>
      </c>
      <c r="E66" s="152" t="s">
        <v>72</v>
      </c>
      <c r="F66" s="212"/>
      <c r="G66" s="155" t="s">
        <v>121</v>
      </c>
      <c r="H66" s="213" t="str">
        <f t="shared" si="14"/>
        <v/>
      </c>
      <c r="I66" s="155" t="s">
        <v>121</v>
      </c>
      <c r="J66" s="213" t="str">
        <f t="shared" si="7"/>
        <v/>
      </c>
      <c r="K66" s="214"/>
      <c r="L66" s="155" t="s">
        <v>121</v>
      </c>
      <c r="M66" s="216" t="str">
        <f t="shared" si="15"/>
        <v/>
      </c>
      <c r="N66" s="155"/>
      <c r="O66" s="214">
        <v>8</v>
      </c>
      <c r="P66" s="155">
        <f t="shared" si="20"/>
        <v>32800</v>
      </c>
      <c r="Q66" s="216" t="str">
        <f t="shared" si="16"/>
        <v/>
      </c>
      <c r="R66" s="202"/>
      <c r="S66" s="155">
        <f t="shared" si="8"/>
        <v>32800</v>
      </c>
      <c r="T66" s="208"/>
      <c r="U66" s="218" t="str">
        <f t="shared" si="9"/>
        <v/>
      </c>
    </row>
    <row r="67" spans="1:30" s="150" customFormat="1" outlineLevel="2" x14ac:dyDescent="0.2">
      <c r="A67" s="199"/>
      <c r="B67" s="199"/>
      <c r="C67" s="151" t="s">
        <v>752</v>
      </c>
      <c r="D67" s="211">
        <v>75</v>
      </c>
      <c r="E67" s="152" t="s">
        <v>72</v>
      </c>
      <c r="F67" s="212"/>
      <c r="G67" s="155" t="s">
        <v>121</v>
      </c>
      <c r="H67" s="213" t="str">
        <f t="shared" si="14"/>
        <v/>
      </c>
      <c r="I67" s="155" t="s">
        <v>121</v>
      </c>
      <c r="J67" s="213" t="str">
        <f t="shared" si="7"/>
        <v/>
      </c>
      <c r="K67" s="214"/>
      <c r="L67" s="155" t="s">
        <v>121</v>
      </c>
      <c r="M67" s="216" t="str">
        <f t="shared" si="15"/>
        <v/>
      </c>
      <c r="N67" s="155"/>
      <c r="O67" s="214">
        <v>25</v>
      </c>
      <c r="P67" s="155">
        <f t="shared" si="20"/>
        <v>1875</v>
      </c>
      <c r="Q67" s="216" t="str">
        <f t="shared" si="16"/>
        <v/>
      </c>
      <c r="R67" s="202"/>
      <c r="S67" s="155">
        <f t="shared" si="8"/>
        <v>1875</v>
      </c>
      <c r="T67" s="208"/>
      <c r="U67" s="218" t="str">
        <f t="shared" si="9"/>
        <v/>
      </c>
    </row>
    <row r="68" spans="1:30" s="150" customFormat="1" outlineLevel="2" x14ac:dyDescent="0.2">
      <c r="A68" s="199"/>
      <c r="B68" s="199"/>
      <c r="C68" s="151" t="s">
        <v>737</v>
      </c>
      <c r="D68" s="211">
        <v>25</v>
      </c>
      <c r="E68" s="152" t="s">
        <v>71</v>
      </c>
      <c r="F68" s="212"/>
      <c r="G68" s="155" t="s">
        <v>121</v>
      </c>
      <c r="H68" s="213" t="str">
        <f t="shared" si="14"/>
        <v/>
      </c>
      <c r="I68" s="155" t="s">
        <v>121</v>
      </c>
      <c r="J68" s="213" t="str">
        <f t="shared" si="7"/>
        <v/>
      </c>
      <c r="K68" s="214"/>
      <c r="L68" s="155" t="s">
        <v>121</v>
      </c>
      <c r="M68" s="216" t="str">
        <f t="shared" si="15"/>
        <v/>
      </c>
      <c r="N68" s="155"/>
      <c r="O68" s="214">
        <v>100</v>
      </c>
      <c r="P68" s="155">
        <f t="shared" si="20"/>
        <v>2500</v>
      </c>
      <c r="Q68" s="216" t="str">
        <f t="shared" si="16"/>
        <v/>
      </c>
      <c r="R68" s="202"/>
      <c r="S68" s="155">
        <f t="shared" si="8"/>
        <v>2500</v>
      </c>
      <c r="T68" s="208"/>
      <c r="U68" s="218" t="str">
        <f t="shared" si="9"/>
        <v/>
      </c>
    </row>
    <row r="69" spans="1:30" s="150" customFormat="1" outlineLevel="2" x14ac:dyDescent="0.2">
      <c r="A69" s="199"/>
      <c r="B69" s="199"/>
      <c r="C69" s="151" t="s">
        <v>735</v>
      </c>
      <c r="D69" s="211">
        <v>390</v>
      </c>
      <c r="E69" s="152" t="s">
        <v>72</v>
      </c>
      <c r="F69" s="212"/>
      <c r="G69" s="155" t="s">
        <v>121</v>
      </c>
      <c r="H69" s="213" t="str">
        <f t="shared" si="14"/>
        <v/>
      </c>
      <c r="I69" s="155" t="s">
        <v>121</v>
      </c>
      <c r="J69" s="213" t="str">
        <f t="shared" si="7"/>
        <v/>
      </c>
      <c r="K69" s="214"/>
      <c r="L69" s="155" t="s">
        <v>121</v>
      </c>
      <c r="M69" s="216" t="str">
        <f t="shared" si="15"/>
        <v/>
      </c>
      <c r="N69" s="155"/>
      <c r="O69" s="214">
        <v>10</v>
      </c>
      <c r="P69" s="155">
        <f t="shared" si="20"/>
        <v>3900</v>
      </c>
      <c r="Q69" s="216" t="str">
        <f t="shared" si="16"/>
        <v/>
      </c>
      <c r="R69" s="202"/>
      <c r="S69" s="155">
        <f t="shared" si="8"/>
        <v>3900</v>
      </c>
      <c r="T69" s="208"/>
      <c r="U69" s="218" t="str">
        <f t="shared" si="9"/>
        <v/>
      </c>
    </row>
    <row r="70" spans="1:30" s="150" customFormat="1" outlineLevel="2" x14ac:dyDescent="0.2">
      <c r="A70" s="199"/>
      <c r="B70" s="199" t="s">
        <v>745</v>
      </c>
      <c r="C70" s="150" t="s">
        <v>746</v>
      </c>
      <c r="D70" s="211">
        <v>330</v>
      </c>
      <c r="E70" s="152" t="s">
        <v>71</v>
      </c>
      <c r="F70" s="212"/>
      <c r="G70" s="155" t="s">
        <v>121</v>
      </c>
      <c r="H70" s="213" t="str">
        <f t="shared" si="14"/>
        <v/>
      </c>
      <c r="I70" s="155" t="s">
        <v>121</v>
      </c>
      <c r="J70" s="213" t="str">
        <f t="shared" si="7"/>
        <v/>
      </c>
      <c r="K70" s="214"/>
      <c r="L70" s="155" t="s">
        <v>121</v>
      </c>
      <c r="M70" s="216" t="str">
        <f t="shared" si="15"/>
        <v/>
      </c>
      <c r="N70" s="155"/>
      <c r="O70" s="214">
        <v>75</v>
      </c>
      <c r="P70" s="155">
        <f t="shared" si="20"/>
        <v>24750</v>
      </c>
      <c r="Q70" s="216" t="str">
        <f t="shared" si="16"/>
        <v/>
      </c>
      <c r="R70" s="202"/>
      <c r="S70" s="155">
        <f t="shared" si="8"/>
        <v>24750</v>
      </c>
      <c r="T70" s="208"/>
      <c r="U70" s="218" t="str">
        <f t="shared" si="9"/>
        <v/>
      </c>
    </row>
    <row r="71" spans="1:30" x14ac:dyDescent="0.2">
      <c r="C71" s="150" t="s">
        <v>771</v>
      </c>
      <c r="D71" s="10">
        <v>50</v>
      </c>
      <c r="E71" s="56" t="s">
        <v>71</v>
      </c>
      <c r="G71" s="45" t="s">
        <v>121</v>
      </c>
      <c r="H71" s="213" t="str">
        <f t="shared" si="14"/>
        <v/>
      </c>
      <c r="I71" s="45" t="s">
        <v>121</v>
      </c>
      <c r="J71" s="213" t="str">
        <f t="shared" si="7"/>
        <v/>
      </c>
      <c r="K71" s="16"/>
      <c r="L71" s="45" t="s">
        <v>121</v>
      </c>
      <c r="M71" s="60" t="str">
        <f t="shared" si="15"/>
        <v/>
      </c>
      <c r="O71" s="16">
        <v>75</v>
      </c>
      <c r="P71" s="5">
        <f t="shared" si="20"/>
        <v>3750</v>
      </c>
      <c r="Q71" s="60" t="str">
        <f t="shared" si="16"/>
        <v/>
      </c>
      <c r="S71" s="5">
        <f t="shared" si="8"/>
        <v>3750</v>
      </c>
      <c r="U71" s="64" t="str">
        <f t="shared" si="9"/>
        <v/>
      </c>
      <c r="V71" s="5">
        <f t="shared" si="10"/>
        <v>0</v>
      </c>
      <c r="W71" s="5">
        <f t="shared" si="11"/>
        <v>3750</v>
      </c>
      <c r="X71" s="1"/>
      <c r="Y71" s="10">
        <f t="shared" si="12"/>
        <v>0</v>
      </c>
      <c r="Z71" s="1"/>
      <c r="AB71" s="5">
        <f t="shared" si="17"/>
        <v>0</v>
      </c>
      <c r="AD71" s="5">
        <f t="shared" si="13"/>
        <v>0</v>
      </c>
    </row>
    <row r="72" spans="1:30" s="150" customFormat="1" outlineLevel="2" x14ac:dyDescent="0.2">
      <c r="A72" s="199"/>
      <c r="B72" s="199" t="s">
        <v>747</v>
      </c>
      <c r="C72" s="152" t="s">
        <v>748</v>
      </c>
      <c r="D72" s="211">
        <v>2900</v>
      </c>
      <c r="E72" s="152" t="s">
        <v>72</v>
      </c>
      <c r="F72" s="212"/>
      <c r="G72" s="155" t="s">
        <v>121</v>
      </c>
      <c r="H72" s="213" t="str">
        <f t="shared" si="14"/>
        <v/>
      </c>
      <c r="I72" s="155" t="s">
        <v>121</v>
      </c>
      <c r="J72" s="213" t="str">
        <f t="shared" si="7"/>
        <v/>
      </c>
      <c r="K72" s="214"/>
      <c r="L72" s="155" t="s">
        <v>121</v>
      </c>
      <c r="M72" s="216" t="str">
        <f t="shared" si="15"/>
        <v/>
      </c>
      <c r="N72" s="155"/>
      <c r="O72" s="214">
        <v>10</v>
      </c>
      <c r="P72" s="155">
        <f t="shared" si="20"/>
        <v>29000</v>
      </c>
      <c r="Q72" s="216" t="str">
        <f t="shared" si="16"/>
        <v/>
      </c>
      <c r="R72" s="202"/>
      <c r="S72" s="155">
        <f t="shared" si="8"/>
        <v>29000</v>
      </c>
      <c r="T72" s="208"/>
      <c r="U72" s="218" t="str">
        <f t="shared" si="9"/>
        <v/>
      </c>
    </row>
    <row r="73" spans="1:30" s="103" customFormat="1" outlineLevel="1" x14ac:dyDescent="0.2">
      <c r="A73" s="94" t="s">
        <v>722</v>
      </c>
      <c r="B73" s="94"/>
      <c r="C73" s="103" t="s">
        <v>723</v>
      </c>
      <c r="D73" s="96"/>
      <c r="E73" s="95"/>
      <c r="F73" s="97"/>
      <c r="G73" s="100"/>
      <c r="H73" s="213" t="str">
        <f t="shared" si="14"/>
        <v/>
      </c>
      <c r="I73" s="100"/>
      <c r="J73" s="213" t="str">
        <f t="shared" si="7"/>
        <v/>
      </c>
      <c r="K73" s="99"/>
      <c r="L73" s="100"/>
      <c r="M73" s="60"/>
      <c r="N73" s="100"/>
      <c r="O73" s="99"/>
      <c r="P73" s="100"/>
      <c r="Q73" s="60"/>
      <c r="R73" s="101"/>
      <c r="S73" s="100">
        <f>SUBTOTAL(9,S65:S72)</f>
        <v>98575</v>
      </c>
      <c r="T73" s="102"/>
      <c r="U73" s="64"/>
    </row>
    <row r="74" spans="1:30" s="103" customFormat="1" x14ac:dyDescent="0.2">
      <c r="A74" s="94" t="s">
        <v>724</v>
      </c>
      <c r="B74" s="94"/>
      <c r="D74" s="96"/>
      <c r="E74" s="95"/>
      <c r="F74" s="97"/>
      <c r="G74" s="98"/>
      <c r="H74" s="58"/>
      <c r="I74" s="98"/>
      <c r="J74" s="58"/>
      <c r="K74" s="99"/>
      <c r="L74" s="98"/>
      <c r="M74" s="60"/>
      <c r="N74" s="100"/>
      <c r="O74" s="99"/>
      <c r="P74" s="100"/>
      <c r="Q74" s="60"/>
      <c r="R74" s="101"/>
      <c r="S74" s="100">
        <f>SUBTOTAL(9,S4:S73)</f>
        <v>1277464</v>
      </c>
      <c r="T74" s="102"/>
      <c r="U74" s="64"/>
    </row>
    <row r="75" spans="1:30" x14ac:dyDescent="0.2">
      <c r="G75" s="5">
        <f t="shared" ref="G75:G78" si="61">ROUND(D75*F75,0)</f>
        <v>0</v>
      </c>
      <c r="H75" s="213" t="str">
        <f t="shared" ref="H75:H78" si="62">IF(F75&gt;0,IF(ROUND(D75*F75,0)&lt;&gt;G75,"E",""),"")</f>
        <v/>
      </c>
      <c r="I75" s="5">
        <f t="shared" ref="I75:I78" si="63">ROUND($I$2*G75,0)</f>
        <v>0</v>
      </c>
      <c r="J75" s="213" t="str">
        <f t="shared" ref="J75:J78" si="64">IF(ROUND(G75*I$2,0)&lt;&gt;I75,"E","")</f>
        <v/>
      </c>
      <c r="L75" s="5">
        <f t="shared" ref="L75:L78" si="65">ROUND(D75*K75,0)</f>
        <v>0</v>
      </c>
      <c r="M75" s="60" t="str">
        <f t="shared" ref="M75:M78" si="66">IF(K75&gt;0,IF(ROUND(D75*K75,0)&lt;&gt;L75,"E",""),"")</f>
        <v/>
      </c>
      <c r="P75" s="5">
        <f t="shared" ref="P75:P78" si="67">ROUND(D75*O75,0)</f>
        <v>0</v>
      </c>
      <c r="Q75" s="60" t="str">
        <f t="shared" ref="Q75:Q78" si="68">IF(O75&gt;0,IF(ROUND(D75*O75,0)&lt;&gt;P75,"E",""),"")</f>
        <v/>
      </c>
      <c r="S75" s="5">
        <f t="shared" ref="S75:S78" si="69">ROUND(SUM(I75+L75+N75+P75,0),2)</f>
        <v>0</v>
      </c>
      <c r="U75" s="64" t="str">
        <f t="shared" ref="U75:U78" si="70">IF(ROUND(I75+L75+N75+P75,2)&lt;&gt;S75,"E","")</f>
        <v/>
      </c>
      <c r="V75" s="5">
        <f t="shared" ref="V75:V78" si="71">IF($S$2&gt;0,((S75/$S$2)*$V$2),0)</f>
        <v>0</v>
      </c>
      <c r="W75" s="5">
        <f t="shared" ref="W75:W78" si="72">S75+V75</f>
        <v>0</v>
      </c>
      <c r="X75" s="1"/>
      <c r="Y75" s="10">
        <f t="shared" ref="Y75:Y78" si="73">IF(X75&gt;0,W75/X75,0)</f>
        <v>0</v>
      </c>
      <c r="Z75" s="1"/>
      <c r="AB75" s="5">
        <f t="shared" ref="AB75:AB78" si="74">ROUND(D75*AA75,0)</f>
        <v>0</v>
      </c>
      <c r="AD75" s="5">
        <f t="shared" ref="AD75:AD76" si="75">ROUND(AB75*AC75*0.01,0)</f>
        <v>0</v>
      </c>
    </row>
    <row r="76" spans="1:30" x14ac:dyDescent="0.2">
      <c r="G76" s="5">
        <f t="shared" si="61"/>
        <v>0</v>
      </c>
      <c r="H76" s="213" t="str">
        <f t="shared" si="62"/>
        <v/>
      </c>
      <c r="I76" s="5">
        <f t="shared" si="63"/>
        <v>0</v>
      </c>
      <c r="J76" s="213" t="str">
        <f t="shared" si="64"/>
        <v/>
      </c>
      <c r="L76" s="5">
        <f t="shared" si="65"/>
        <v>0</v>
      </c>
      <c r="M76" s="60" t="str">
        <f t="shared" si="66"/>
        <v/>
      </c>
      <c r="P76" s="5">
        <f t="shared" si="67"/>
        <v>0</v>
      </c>
      <c r="Q76" s="60" t="str">
        <f t="shared" si="68"/>
        <v/>
      </c>
      <c r="S76" s="5">
        <f t="shared" si="69"/>
        <v>0</v>
      </c>
      <c r="U76" s="64" t="str">
        <f t="shared" si="70"/>
        <v/>
      </c>
      <c r="V76" s="5">
        <f t="shared" si="71"/>
        <v>0</v>
      </c>
      <c r="W76" s="5">
        <f t="shared" si="72"/>
        <v>0</v>
      </c>
      <c r="X76" s="1"/>
      <c r="Y76" s="10">
        <f t="shared" si="73"/>
        <v>0</v>
      </c>
      <c r="Z76" s="1"/>
      <c r="AB76" s="5">
        <f t="shared" si="74"/>
        <v>0</v>
      </c>
      <c r="AD76" s="5">
        <f t="shared" si="75"/>
        <v>0</v>
      </c>
    </row>
    <row r="77" spans="1:30" x14ac:dyDescent="0.2">
      <c r="G77" s="5">
        <f t="shared" si="61"/>
        <v>0</v>
      </c>
      <c r="H77" s="213" t="str">
        <f t="shared" si="62"/>
        <v/>
      </c>
      <c r="I77" s="5">
        <f t="shared" si="63"/>
        <v>0</v>
      </c>
      <c r="J77" s="213" t="str">
        <f t="shared" si="64"/>
        <v/>
      </c>
      <c r="L77" s="5">
        <f t="shared" si="65"/>
        <v>0</v>
      </c>
      <c r="M77" s="60" t="str">
        <f t="shared" si="66"/>
        <v/>
      </c>
      <c r="P77" s="5">
        <f t="shared" si="67"/>
        <v>0</v>
      </c>
      <c r="Q77" s="60" t="str">
        <f t="shared" si="68"/>
        <v/>
      </c>
      <c r="S77" s="5">
        <f t="shared" si="69"/>
        <v>0</v>
      </c>
      <c r="U77" s="64" t="str">
        <f t="shared" si="70"/>
        <v/>
      </c>
      <c r="V77" s="5">
        <f t="shared" si="71"/>
        <v>0</v>
      </c>
      <c r="W77" s="5">
        <f t="shared" si="72"/>
        <v>0</v>
      </c>
      <c r="X77" s="1"/>
      <c r="Y77" s="10">
        <f t="shared" si="73"/>
        <v>0</v>
      </c>
      <c r="Z77" s="1"/>
      <c r="AB77" s="5">
        <f t="shared" si="74"/>
        <v>0</v>
      </c>
      <c r="AD77" s="5">
        <f>ROUND(AB77*AC77*0.01,0)</f>
        <v>0</v>
      </c>
    </row>
    <row r="78" spans="1:30" ht="13.5" thickBot="1" x14ac:dyDescent="0.25">
      <c r="A78" s="21"/>
      <c r="B78" s="21"/>
      <c r="C78" s="29"/>
      <c r="D78" s="34"/>
      <c r="E78" s="35"/>
      <c r="F78" s="36"/>
      <c r="G78" s="33">
        <f t="shared" si="61"/>
        <v>0</v>
      </c>
      <c r="H78" s="213" t="str">
        <f t="shared" si="62"/>
        <v/>
      </c>
      <c r="I78" s="33">
        <f t="shared" si="63"/>
        <v>0</v>
      </c>
      <c r="J78" s="213" t="str">
        <f t="shared" si="64"/>
        <v/>
      </c>
      <c r="K78" s="37"/>
      <c r="L78" s="33">
        <f t="shared" si="65"/>
        <v>0</v>
      </c>
      <c r="M78" s="61" t="str">
        <f t="shared" si="66"/>
        <v/>
      </c>
      <c r="N78" s="33"/>
      <c r="O78" s="31"/>
      <c r="P78" s="33">
        <f t="shared" si="67"/>
        <v>0</v>
      </c>
      <c r="Q78" s="61" t="str">
        <f t="shared" si="68"/>
        <v/>
      </c>
      <c r="R78" s="22"/>
      <c r="S78" s="33">
        <f t="shared" si="69"/>
        <v>0</v>
      </c>
      <c r="T78" s="26"/>
      <c r="U78" s="65" t="str">
        <f t="shared" si="70"/>
        <v/>
      </c>
      <c r="V78" s="33">
        <f t="shared" si="71"/>
        <v>0</v>
      </c>
      <c r="W78" s="33">
        <f t="shared" si="72"/>
        <v>0</v>
      </c>
      <c r="X78" s="3"/>
      <c r="Y78" s="34">
        <f t="shared" si="73"/>
        <v>0</v>
      </c>
      <c r="Z78" s="3"/>
      <c r="AA78" s="32"/>
      <c r="AB78" s="33">
        <f t="shared" si="74"/>
        <v>0</v>
      </c>
      <c r="AC78" s="32"/>
      <c r="AD78" s="33">
        <f>ROUND(AB78*AC78*0.01,0)</f>
        <v>0</v>
      </c>
    </row>
    <row r="79" spans="1:30" ht="13.5" thickTop="1" x14ac:dyDescent="0.2"/>
    <row r="80" spans="1:30" x14ac:dyDescent="0.2">
      <c r="C80" s="9" t="s">
        <v>1</v>
      </c>
      <c r="G80" s="5">
        <f>SUM(G3:G78)</f>
        <v>2162</v>
      </c>
      <c r="H80" s="60"/>
      <c r="I80" s="5">
        <f>SUM(I3:I78)</f>
        <v>162150</v>
      </c>
      <c r="J80" s="60"/>
      <c r="K80" s="15"/>
      <c r="L80" s="5">
        <f>SUM(L3:L78)</f>
        <v>288664</v>
      </c>
      <c r="N80" s="5">
        <f>SUM(N3:N78)</f>
        <v>9500</v>
      </c>
      <c r="P80" s="5">
        <f>SUM(P3:P78)</f>
        <v>817150</v>
      </c>
      <c r="S80" s="5">
        <f>S74</f>
        <v>1277464</v>
      </c>
      <c r="AB80" s="13">
        <f>SUM(AB3:AB78)</f>
        <v>0</v>
      </c>
      <c r="AD80" s="13">
        <f>SUM(AD3:AD78)</f>
        <v>0</v>
      </c>
    </row>
    <row r="81" spans="1:30" x14ac:dyDescent="0.2">
      <c r="G81" s="38"/>
      <c r="I81" s="39"/>
      <c r="P81" s="45"/>
      <c r="R81" s="86"/>
      <c r="S81" s="45"/>
    </row>
    <row r="82" spans="1:30" x14ac:dyDescent="0.2">
      <c r="F82" s="43"/>
      <c r="G82" s="84"/>
      <c r="I82" s="44"/>
      <c r="P82" s="45"/>
      <c r="R82" s="87"/>
      <c r="S82" s="45"/>
      <c r="AB82" s="66"/>
      <c r="AC82" s="40" t="s">
        <v>36</v>
      </c>
      <c r="AD82" s="4">
        <f>AD80*AB82</f>
        <v>0</v>
      </c>
    </row>
    <row r="83" spans="1:30" x14ac:dyDescent="0.2">
      <c r="F83" s="43"/>
      <c r="G83" s="45"/>
      <c r="I83" s="45"/>
      <c r="L83" s="5" t="s">
        <v>2</v>
      </c>
      <c r="N83" s="1" t="str">
        <f>IF((S80&lt;&gt;SUM(I80+L80+N80+P80)),"ERROR","OK")</f>
        <v>OK</v>
      </c>
      <c r="P83" s="45"/>
      <c r="R83" s="86"/>
      <c r="S83" s="45"/>
    </row>
    <row r="84" spans="1:30" x14ac:dyDescent="0.2">
      <c r="A84" s="69"/>
      <c r="F84" s="46"/>
      <c r="G84" s="47"/>
      <c r="I84" s="48"/>
      <c r="P84" s="45"/>
      <c r="R84" s="86"/>
      <c r="S84" s="45"/>
      <c r="AD84" s="5">
        <f>SUM(AD80:AD82)</f>
        <v>0</v>
      </c>
    </row>
    <row r="85" spans="1:30" x14ac:dyDescent="0.2">
      <c r="F85" s="43" t="s">
        <v>17</v>
      </c>
      <c r="G85" s="89">
        <f>G80</f>
        <v>2162</v>
      </c>
      <c r="I85" s="51"/>
      <c r="P85" s="45"/>
      <c r="R85" s="86"/>
      <c r="S85" s="45"/>
    </row>
    <row r="86" spans="1:30" x14ac:dyDescent="0.2">
      <c r="F86" s="43" t="s">
        <v>18</v>
      </c>
      <c r="G86" s="49">
        <f>D96</f>
        <v>9300</v>
      </c>
      <c r="I86" s="45"/>
      <c r="P86" s="45" t="s">
        <v>33</v>
      </c>
      <c r="R86" s="86"/>
      <c r="S86" s="49"/>
    </row>
    <row r="87" spans="1:30" x14ac:dyDescent="0.2">
      <c r="F87" s="46"/>
      <c r="G87" s="47"/>
      <c r="I87" s="45"/>
      <c r="P87" s="45"/>
      <c r="R87" s="86"/>
      <c r="S87" s="45"/>
    </row>
    <row r="88" spans="1:30" x14ac:dyDescent="0.2">
      <c r="C88" s="48" t="s">
        <v>87</v>
      </c>
      <c r="D88" s="5"/>
      <c r="F88" s="43" t="s">
        <v>19</v>
      </c>
      <c r="G88" s="50">
        <f>IF(G86&gt;0,G85/G86,"")</f>
        <v>0.2324731182795699</v>
      </c>
      <c r="I88" s="45"/>
      <c r="P88" s="45" t="s">
        <v>16</v>
      </c>
      <c r="R88" s="86"/>
      <c r="S88" s="45">
        <f>SUM(S80:S86)</f>
        <v>1277464</v>
      </c>
    </row>
    <row r="89" spans="1:30" x14ac:dyDescent="0.2">
      <c r="P89" s="45"/>
      <c r="R89" s="86"/>
      <c r="S89" s="45"/>
    </row>
    <row r="90" spans="1:30" x14ac:dyDescent="0.2">
      <c r="C90" s="48" t="s">
        <v>86</v>
      </c>
      <c r="D90" s="88"/>
      <c r="P90" s="45" t="s">
        <v>85</v>
      </c>
      <c r="R90" s="104"/>
      <c r="S90" s="45">
        <f>ROUND(S88*R90,0)</f>
        <v>0</v>
      </c>
    </row>
    <row r="91" spans="1:30" x14ac:dyDescent="0.2">
      <c r="P91" s="67"/>
      <c r="R91" s="86"/>
      <c r="S91" s="45"/>
    </row>
    <row r="92" spans="1:30" x14ac:dyDescent="0.2">
      <c r="C92" s="48" t="s">
        <v>127</v>
      </c>
      <c r="D92" s="83"/>
      <c r="F92" s="43" t="s">
        <v>81</v>
      </c>
      <c r="G92" s="70">
        <f>S96/G86</f>
        <v>137.36172043010754</v>
      </c>
      <c r="P92" s="45" t="s">
        <v>34</v>
      </c>
      <c r="R92" s="86"/>
      <c r="S92" s="45"/>
    </row>
    <row r="93" spans="1:30" x14ac:dyDescent="0.2">
      <c r="P93" s="67"/>
      <c r="R93" s="86"/>
      <c r="S93" s="45"/>
    </row>
    <row r="94" spans="1:30" x14ac:dyDescent="0.2">
      <c r="C94" s="48" t="s">
        <v>294</v>
      </c>
      <c r="D94" s="5">
        <f>10100-D95</f>
        <v>5600</v>
      </c>
      <c r="E94" s="56" t="s">
        <v>72</v>
      </c>
      <c r="F94" s="236">
        <f>D94/$D$101</f>
        <v>5.7201225740551587E-2</v>
      </c>
      <c r="P94" s="45" t="s">
        <v>725</v>
      </c>
      <c r="R94" s="104"/>
      <c r="S94" s="49">
        <f>S80*R94</f>
        <v>0</v>
      </c>
    </row>
    <row r="95" spans="1:30" x14ac:dyDescent="0.2">
      <c r="C95" s="48" t="s">
        <v>210</v>
      </c>
      <c r="D95" s="5">
        <v>4500</v>
      </c>
      <c r="E95" s="56" t="s">
        <v>72</v>
      </c>
      <c r="F95" s="236">
        <f t="shared" ref="F95:F100" si="76">D95/$D$101</f>
        <v>4.5965270684371805E-2</v>
      </c>
      <c r="P95" s="67"/>
      <c r="R95" s="86"/>
      <c r="S95" s="45"/>
    </row>
    <row r="96" spans="1:30" x14ac:dyDescent="0.2">
      <c r="C96" s="48" t="s">
        <v>295</v>
      </c>
      <c r="D96" s="5">
        <v>9300</v>
      </c>
      <c r="E96" s="56" t="s">
        <v>72</v>
      </c>
      <c r="F96" s="236">
        <f t="shared" si="76"/>
        <v>9.4994892747701731E-2</v>
      </c>
      <c r="P96" s="45" t="s">
        <v>35</v>
      </c>
      <c r="R96" s="86"/>
      <c r="S96" s="49">
        <f>S88+S90+S92+S94</f>
        <v>1277464</v>
      </c>
    </row>
    <row r="97" spans="3:16" x14ac:dyDescent="0.2">
      <c r="C97" s="48" t="s">
        <v>296</v>
      </c>
      <c r="D97" s="5">
        <f>22750-D96</f>
        <v>13450</v>
      </c>
      <c r="E97" s="56" t="s">
        <v>72</v>
      </c>
      <c r="F97" s="236">
        <f t="shared" si="76"/>
        <v>0.13738508682328907</v>
      </c>
      <c r="P97" s="9"/>
    </row>
    <row r="98" spans="3:16" x14ac:dyDescent="0.2">
      <c r="C98" s="48" t="s">
        <v>297</v>
      </c>
      <c r="D98" s="5">
        <v>21700</v>
      </c>
      <c r="E98" s="56" t="s">
        <v>72</v>
      </c>
      <c r="F98" s="236">
        <f t="shared" si="76"/>
        <v>0.22165474974463739</v>
      </c>
      <c r="P98" s="9"/>
    </row>
    <row r="99" spans="3:16" x14ac:dyDescent="0.2">
      <c r="C99" s="48" t="s">
        <v>298</v>
      </c>
      <c r="D99" s="5">
        <v>21700</v>
      </c>
      <c r="E99" s="56" t="s">
        <v>72</v>
      </c>
      <c r="F99" s="236">
        <f t="shared" si="76"/>
        <v>0.22165474974463739</v>
      </c>
      <c r="P99" s="9"/>
    </row>
    <row r="100" spans="3:16" x14ac:dyDescent="0.2">
      <c r="C100" s="48" t="s">
        <v>299</v>
      </c>
      <c r="D100" s="5">
        <v>21650</v>
      </c>
      <c r="E100" s="56" t="s">
        <v>72</v>
      </c>
      <c r="F100" s="236">
        <f t="shared" si="76"/>
        <v>0.22114402451481102</v>
      </c>
    </row>
    <row r="101" spans="3:16" x14ac:dyDescent="0.2">
      <c r="C101" s="2" t="s">
        <v>776</v>
      </c>
      <c r="D101" s="96">
        <f>SUM(D94:D100)</f>
        <v>97900</v>
      </c>
      <c r="E101" s="95" t="s">
        <v>72</v>
      </c>
    </row>
    <row r="104" spans="3:16" x14ac:dyDescent="0.2">
      <c r="C104" s="2" t="s">
        <v>42</v>
      </c>
      <c r="D104" s="41"/>
    </row>
    <row r="105" spans="3:16" x14ac:dyDescent="0.2">
      <c r="C105" s="2" t="s">
        <v>27</v>
      </c>
      <c r="D105" s="42"/>
    </row>
    <row r="106" spans="3:16" x14ac:dyDescent="0.2">
      <c r="C106" s="2" t="s">
        <v>28</v>
      </c>
      <c r="D106" s="41">
        <f>SUM(D104:D105)</f>
        <v>0</v>
      </c>
    </row>
    <row r="107" spans="3:16" x14ac:dyDescent="0.2">
      <c r="D107" s="5"/>
    </row>
    <row r="108" spans="3:16" x14ac:dyDescent="0.2">
      <c r="D108" s="5"/>
    </row>
    <row r="109" spans="3:16" x14ac:dyDescent="0.2">
      <c r="C109" s="2" t="s">
        <v>24</v>
      </c>
      <c r="D109" s="41"/>
    </row>
    <row r="110" spans="3:16" x14ac:dyDescent="0.2">
      <c r="C110" s="2" t="s">
        <v>43</v>
      </c>
      <c r="D110" s="41"/>
    </row>
    <row r="111" spans="3:16" x14ac:dyDescent="0.2">
      <c r="C111" s="2" t="s">
        <v>29</v>
      </c>
      <c r="D111" s="42">
        <f>D106</f>
        <v>0</v>
      </c>
    </row>
    <row r="112" spans="3:16" x14ac:dyDescent="0.2">
      <c r="C112" s="2" t="s">
        <v>30</v>
      </c>
      <c r="D112" s="41">
        <f>D109-D110-D111</f>
        <v>0</v>
      </c>
    </row>
  </sheetData>
  <printOptions gridLines="1"/>
  <pageMargins left="0.23" right="0.17" top="0.75" bottom="0.5" header="0.32" footer="0.25"/>
  <pageSetup paperSize="17" scale="80" fitToHeight="0" orientation="landscape" r:id="rId1"/>
  <headerFooter alignWithMargins="0">
    <oddHeader>&amp;L&amp;G
NAME:&amp;C
ESTIMATE NO.&amp;R
REV NO.___ 
ESTIMATE DATE:</oddHeader>
    <oddFooter>&amp;L
&amp;Z&amp;F&amp;C&amp;P of &amp;N &amp;R
Revised: 5/24/18
Reviewed: 9/10/20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G82"/>
  <sheetViews>
    <sheetView showZeros="0" view="pageLayout" zoomScaleNormal="100" workbookViewId="0">
      <selection activeCell="E2" sqref="E2"/>
    </sheetView>
  </sheetViews>
  <sheetFormatPr defaultColWidth="9" defaultRowHeight="15" x14ac:dyDescent="0.25"/>
  <cols>
    <col min="1" max="1" width="11.28515625" style="78" customWidth="1"/>
    <col min="2" max="2" width="49.7109375" style="80" customWidth="1"/>
    <col min="3" max="3" width="15" style="80" customWidth="1"/>
    <col min="4" max="4" width="9.85546875" style="80" customWidth="1"/>
    <col min="5" max="5" width="18.42578125" style="79" customWidth="1"/>
    <col min="6" max="6" width="9" style="78"/>
    <col min="7" max="7" width="28.85546875" style="80" customWidth="1"/>
    <col min="8" max="16384" width="9" style="77"/>
  </cols>
  <sheetData>
    <row r="1" spans="1:7" s="73" customFormat="1" ht="27.75" customHeight="1" x14ac:dyDescent="0.2">
      <c r="A1" s="81" t="str">
        <f>Residential!B3</f>
        <v>Phase</v>
      </c>
      <c r="B1" s="81" t="str">
        <f>Residential!C3</f>
        <v>Description</v>
      </c>
      <c r="C1" s="81" t="s">
        <v>5</v>
      </c>
      <c r="D1" s="81" t="s">
        <v>0</v>
      </c>
      <c r="E1" s="72" t="str">
        <f>Residential!S3</f>
        <v>Line Subtotal</v>
      </c>
      <c r="F1" s="71" t="s">
        <v>82</v>
      </c>
      <c r="G1" s="71" t="str">
        <f>Residential!Z3</f>
        <v>Comments</v>
      </c>
    </row>
    <row r="2" spans="1:7" x14ac:dyDescent="0.25">
      <c r="A2" s="74" t="str">
        <f>'ELC Core &amp; Shell'!B4</f>
        <v>01.5419</v>
      </c>
      <c r="B2" s="74" t="str">
        <f>'ELC Core &amp; Shell'!C4</f>
        <v>Tower Crane Operator</v>
      </c>
      <c r="C2" s="74">
        <f>'ELC Core &amp; Shell'!D4</f>
        <v>0.5</v>
      </c>
      <c r="D2" s="74" t="str">
        <f>'ELC Core &amp; Shell'!E4</f>
        <v>MO</v>
      </c>
      <c r="E2" s="75">
        <f>'ELC Core &amp; Shell'!S4</f>
        <v>4500</v>
      </c>
      <c r="F2" s="76">
        <f>'ELC Core &amp; Shell'!T4</f>
        <v>0</v>
      </c>
      <c r="G2" s="74"/>
    </row>
    <row r="3" spans="1:7" x14ac:dyDescent="0.25">
      <c r="A3" s="74" t="str">
        <f>'ELC Core &amp; Shell'!B5</f>
        <v>01.5424</v>
      </c>
      <c r="B3" s="74" t="str">
        <f>'ELC Core &amp; Shell'!C5</f>
        <v>Tower Crane</v>
      </c>
      <c r="C3" s="74">
        <f>'ELC Core &amp; Shell'!D5</f>
        <v>0.5</v>
      </c>
      <c r="D3" s="74" t="str">
        <f>'ELC Core &amp; Shell'!E5</f>
        <v>MO</v>
      </c>
      <c r="E3" s="75">
        <f>'ELC Core &amp; Shell'!S5</f>
        <v>11000</v>
      </c>
      <c r="F3" s="76">
        <f>'ELC Core &amp; Shell'!T5</f>
        <v>0</v>
      </c>
      <c r="G3" s="74"/>
    </row>
    <row r="4" spans="1:7" x14ac:dyDescent="0.25">
      <c r="A4" s="74" t="str">
        <f>'ELC Core &amp; Shell'!B6</f>
        <v>015450</v>
      </c>
      <c r="B4" s="74" t="str">
        <f>'ELC Core &amp; Shell'!C6</f>
        <v>Equipment</v>
      </c>
      <c r="C4" s="74">
        <f>'ELC Core &amp; Shell'!D6</f>
        <v>0.5</v>
      </c>
      <c r="D4" s="74" t="str">
        <f>'ELC Core &amp; Shell'!E6</f>
        <v>MO</v>
      </c>
      <c r="E4" s="75">
        <f>'ELC Core &amp; Shell'!S6</f>
        <v>2688</v>
      </c>
      <c r="F4" s="76">
        <f>'ELC Core &amp; Shell'!T6</f>
        <v>0</v>
      </c>
      <c r="G4" s="74"/>
    </row>
    <row r="5" spans="1:7" x14ac:dyDescent="0.25">
      <c r="A5" s="74">
        <f>'ELC Core &amp; Shell'!B7</f>
        <v>0</v>
      </c>
      <c r="B5" s="262" t="str">
        <f>'ELC Core &amp; Shell'!C7</f>
        <v>Division 1 Subtotal</v>
      </c>
      <c r="C5" s="74">
        <f>'ELC Core &amp; Shell'!D7</f>
        <v>0</v>
      </c>
      <c r="D5" s="74">
        <f>'ELC Core &amp; Shell'!E7</f>
        <v>0</v>
      </c>
      <c r="E5" s="264">
        <f>'ELC Core &amp; Shell'!S7</f>
        <v>18188</v>
      </c>
      <c r="F5" s="76">
        <f>'ELC Core &amp; Shell'!T7</f>
        <v>0</v>
      </c>
      <c r="G5" s="74"/>
    </row>
    <row r="6" spans="1:7" x14ac:dyDescent="0.25">
      <c r="A6" s="74" t="str">
        <f>'ELC Core &amp; Shell'!B8</f>
        <v>03.1100</v>
      </c>
      <c r="B6" s="74" t="str">
        <f>'ELC Core &amp; Shell'!C8</f>
        <v>Concrete</v>
      </c>
      <c r="C6" s="74">
        <f>'ELC Core &amp; Shell'!D8</f>
        <v>0</v>
      </c>
      <c r="D6" s="74" t="str">
        <f>'ELC Core &amp; Shell'!E8</f>
        <v>CY</v>
      </c>
      <c r="E6" s="75">
        <f>'ELC Core &amp; Shell'!S8</f>
        <v>8625</v>
      </c>
      <c r="F6" s="76">
        <f>'ELC Core &amp; Shell'!T8</f>
        <v>0</v>
      </c>
      <c r="G6" s="74"/>
    </row>
    <row r="7" spans="1:7" x14ac:dyDescent="0.25">
      <c r="A7" s="74" t="str">
        <f>'ELC Core &amp; Shell'!B9</f>
        <v>03.2000</v>
      </c>
      <c r="B7" s="74" t="str">
        <f>'ELC Core &amp; Shell'!C9</f>
        <v>Concrete Reinforcing</v>
      </c>
      <c r="C7" s="74">
        <f>'ELC Core &amp; Shell'!D9</f>
        <v>0</v>
      </c>
      <c r="D7" s="74" t="str">
        <f>'ELC Core &amp; Shell'!E9</f>
        <v>TONS</v>
      </c>
      <c r="E7" s="75" t="str">
        <f>'ELC Core &amp; Shell'!S9</f>
        <v>ABV</v>
      </c>
      <c r="F7" s="76">
        <f>'ELC Core &amp; Shell'!T9</f>
        <v>0</v>
      </c>
      <c r="G7" s="74"/>
    </row>
    <row r="8" spans="1:7" x14ac:dyDescent="0.25">
      <c r="A8" s="74" t="str">
        <f>'ELC Core &amp; Shell'!B10</f>
        <v>03.3000</v>
      </c>
      <c r="B8" s="74" t="str">
        <f>'ELC Core &amp; Shell'!C10</f>
        <v>Concrete Pour</v>
      </c>
      <c r="C8" s="74">
        <f>'ELC Core &amp; Shell'!D10</f>
        <v>0</v>
      </c>
      <c r="D8" s="74" t="str">
        <f>'ELC Core &amp; Shell'!E10</f>
        <v>CY</v>
      </c>
      <c r="E8" s="75" t="str">
        <f>'ELC Core &amp; Shell'!S10</f>
        <v>ABV</v>
      </c>
      <c r="F8" s="76">
        <f>'ELC Core &amp; Shell'!T10</f>
        <v>0</v>
      </c>
      <c r="G8" s="74"/>
    </row>
    <row r="9" spans="1:7" x14ac:dyDescent="0.25">
      <c r="A9" s="74" t="str">
        <f>'ELC Core &amp; Shell'!B11</f>
        <v>03.3501</v>
      </c>
      <c r="B9" s="74" t="str">
        <f>'ELC Core &amp; Shell'!C11</f>
        <v>SOG Finishing</v>
      </c>
      <c r="C9" s="74">
        <f>'ELC Core &amp; Shell'!D11</f>
        <v>0</v>
      </c>
      <c r="D9" s="74" t="str">
        <f>'ELC Core &amp; Shell'!E11</f>
        <v>SF</v>
      </c>
      <c r="E9" s="75" t="str">
        <f>'ELC Core &amp; Shell'!S11</f>
        <v>ABV</v>
      </c>
      <c r="F9" s="76">
        <f>'ELC Core &amp; Shell'!T11</f>
        <v>0</v>
      </c>
      <c r="G9" s="74"/>
    </row>
    <row r="10" spans="1:7" x14ac:dyDescent="0.25">
      <c r="A10" s="74" t="str">
        <f>'ELC Core &amp; Shell'!B12</f>
        <v>03.3507</v>
      </c>
      <c r="B10" s="74" t="str">
        <f>'ELC Core &amp; Shell'!C12</f>
        <v>Sawcut Control Joints</v>
      </c>
      <c r="C10" s="74">
        <f>'ELC Core &amp; Shell'!D12</f>
        <v>0</v>
      </c>
      <c r="D10" s="74" t="str">
        <f>'ELC Core &amp; Shell'!E12</f>
        <v>LF</v>
      </c>
      <c r="E10" s="75" t="str">
        <f>'ELC Core &amp; Shell'!S12</f>
        <v>ABV</v>
      </c>
      <c r="F10" s="76">
        <f>'ELC Core &amp; Shell'!T12</f>
        <v>0</v>
      </c>
      <c r="G10" s="74"/>
    </row>
    <row r="11" spans="1:7" x14ac:dyDescent="0.25">
      <c r="A11" s="74" t="str">
        <f>'ELC Core &amp; Shell'!B13</f>
        <v>03.3716</v>
      </c>
      <c r="B11" s="74" t="str">
        <f>'ELC Core &amp; Shell'!C13</f>
        <v>Pump Truck</v>
      </c>
      <c r="C11" s="74">
        <f>'ELC Core &amp; Shell'!D13</f>
        <v>0</v>
      </c>
      <c r="D11" s="74" t="str">
        <f>'ELC Core &amp; Shell'!E13</f>
        <v>CY</v>
      </c>
      <c r="E11" s="75" t="str">
        <f>'ELC Core &amp; Shell'!S13</f>
        <v>ABV</v>
      </c>
      <c r="F11" s="76">
        <f>'ELC Core &amp; Shell'!T13</f>
        <v>0</v>
      </c>
      <c r="G11" s="74"/>
    </row>
    <row r="12" spans="1:7" x14ac:dyDescent="0.25">
      <c r="A12" s="74" t="str">
        <f>'ELC Core &amp; Shell'!B14</f>
        <v>03.3900</v>
      </c>
      <c r="B12" s="74" t="str">
        <f>'ELC Core &amp; Shell'!C14</f>
        <v>SOG Curing</v>
      </c>
      <c r="C12" s="74">
        <f>'ELC Core &amp; Shell'!D14</f>
        <v>9080</v>
      </c>
      <c r="D12" s="74" t="str">
        <f>'ELC Core &amp; Shell'!E14</f>
        <v>SF</v>
      </c>
      <c r="E12" s="75">
        <f>'ELC Core &amp; Shell'!S14</f>
        <v>5645</v>
      </c>
      <c r="F12" s="76">
        <f>'ELC Core &amp; Shell'!T14</f>
        <v>0</v>
      </c>
      <c r="G12" s="74"/>
    </row>
    <row r="13" spans="1:7" x14ac:dyDescent="0.25">
      <c r="A13" s="74">
        <f>'ELC Core &amp; Shell'!B15</f>
        <v>0</v>
      </c>
      <c r="B13" s="262" t="str">
        <f>'ELC Core &amp; Shell'!C15</f>
        <v>Division 3 Subtotal</v>
      </c>
      <c r="C13" s="74">
        <f>'ELC Core &amp; Shell'!D15</f>
        <v>0</v>
      </c>
      <c r="D13" s="74">
        <f>'ELC Core &amp; Shell'!E15</f>
        <v>0</v>
      </c>
      <c r="E13" s="264">
        <f>'ELC Core &amp; Shell'!S15</f>
        <v>14270</v>
      </c>
      <c r="F13" s="76">
        <f>'ELC Core &amp; Shell'!T15</f>
        <v>0</v>
      </c>
      <c r="G13" s="74"/>
    </row>
    <row r="14" spans="1:7" x14ac:dyDescent="0.25">
      <c r="A14" s="74" t="str">
        <f>'ELC Core &amp; Shell'!B16</f>
        <v>05.2100</v>
      </c>
      <c r="B14" s="74" t="str">
        <f>'ELC Core &amp; Shell'!C16</f>
        <v>Structural Steel</v>
      </c>
      <c r="C14" s="74">
        <f>'ELC Core &amp; Shell'!D16</f>
        <v>50</v>
      </c>
      <c r="D14" s="74" t="str">
        <f>'ELC Core &amp; Shell'!E16</f>
        <v>TONS</v>
      </c>
      <c r="E14" s="75">
        <f>'ELC Core &amp; Shell'!S16</f>
        <v>243750</v>
      </c>
      <c r="F14" s="76">
        <f>'ELC Core &amp; Shell'!T16</f>
        <v>0</v>
      </c>
      <c r="G14" s="74"/>
    </row>
    <row r="15" spans="1:7" x14ac:dyDescent="0.25">
      <c r="A15" s="74">
        <f>'ELC Core &amp; Shell'!B17</f>
        <v>0</v>
      </c>
      <c r="B15" s="74" t="str">
        <f>'ELC Core &amp; Shell'!C17</f>
        <v>Canopy</v>
      </c>
      <c r="C15" s="74">
        <f>'ELC Core &amp; Shell'!D17</f>
        <v>1</v>
      </c>
      <c r="D15" s="74" t="str">
        <f>'ELC Core &amp; Shell'!E17</f>
        <v>EA</v>
      </c>
      <c r="E15" s="75">
        <f>'ELC Core &amp; Shell'!S17</f>
        <v>15000</v>
      </c>
      <c r="F15" s="76">
        <f>'ELC Core &amp; Shell'!T17</f>
        <v>0</v>
      </c>
      <c r="G15" s="74"/>
    </row>
    <row r="16" spans="1:7" x14ac:dyDescent="0.25">
      <c r="A16" s="74" t="str">
        <f>'ELC Core &amp; Shell'!B18</f>
        <v>05.5500</v>
      </c>
      <c r="B16" s="74" t="str">
        <f>'ELC Core &amp; Shell'!C18</f>
        <v>Trash Enclosure</v>
      </c>
      <c r="C16" s="74">
        <f>'ELC Core &amp; Shell'!D18</f>
        <v>1</v>
      </c>
      <c r="D16" s="74" t="str">
        <f>'ELC Core &amp; Shell'!E18</f>
        <v>EA</v>
      </c>
      <c r="E16" s="75">
        <f>'ELC Core &amp; Shell'!S18</f>
        <v>13750</v>
      </c>
      <c r="F16" s="76" t="str">
        <f>'ELC Core &amp; Shell'!T18</f>
        <v>ALLW</v>
      </c>
      <c r="G16" s="74"/>
    </row>
    <row r="17" spans="1:7" x14ac:dyDescent="0.25">
      <c r="A17" s="74">
        <f>'ELC Core &amp; Shell'!B19</f>
        <v>0</v>
      </c>
      <c r="B17" s="262" t="str">
        <f>'ELC Core &amp; Shell'!C19</f>
        <v>Division 5 Subtotal</v>
      </c>
      <c r="C17" s="74">
        <f>'ELC Core &amp; Shell'!D19</f>
        <v>0</v>
      </c>
      <c r="D17" s="74">
        <f>'ELC Core &amp; Shell'!E19</f>
        <v>0</v>
      </c>
      <c r="E17" s="264">
        <f>'ELC Core &amp; Shell'!S19</f>
        <v>272500</v>
      </c>
      <c r="F17" s="76">
        <f>'ELC Core &amp; Shell'!T19</f>
        <v>0</v>
      </c>
      <c r="G17" s="74"/>
    </row>
    <row r="18" spans="1:7" x14ac:dyDescent="0.25">
      <c r="A18" s="74" t="str">
        <f>'ELC Core &amp; Shell'!B20</f>
        <v>06.0523</v>
      </c>
      <c r="B18" s="74" t="str">
        <f>'ELC Core &amp; Shell'!C20</f>
        <v>Nails, Bolts, Fasteners</v>
      </c>
      <c r="C18" s="74">
        <f>'ELC Core &amp; Shell'!D20</f>
        <v>9300</v>
      </c>
      <c r="D18" s="74" t="str">
        <f>'ELC Core &amp; Shell'!E20</f>
        <v>SF</v>
      </c>
      <c r="E18" s="75">
        <f>'ELC Core &amp; Shell'!S20</f>
        <v>4650</v>
      </c>
      <c r="F18" s="76">
        <f>'ELC Core &amp; Shell'!T20</f>
        <v>0</v>
      </c>
      <c r="G18" s="74"/>
    </row>
    <row r="19" spans="1:7" x14ac:dyDescent="0.25">
      <c r="A19" s="74" t="str">
        <f>'ELC Core &amp; Shell'!B21</f>
        <v>06.0525</v>
      </c>
      <c r="B19" s="74" t="str">
        <f>'ELC Core &amp; Shell'!C21</f>
        <v>Job Consumables</v>
      </c>
      <c r="C19" s="74">
        <f>'ELC Core &amp; Shell'!D21</f>
        <v>9300</v>
      </c>
      <c r="D19" s="74" t="str">
        <f>'ELC Core &amp; Shell'!E21</f>
        <v>SF</v>
      </c>
      <c r="E19" s="75">
        <f>'ELC Core &amp; Shell'!S21</f>
        <v>4650</v>
      </c>
      <c r="F19" s="76">
        <f>'ELC Core &amp; Shell'!T21</f>
        <v>0</v>
      </c>
      <c r="G19" s="74"/>
    </row>
    <row r="20" spans="1:7" x14ac:dyDescent="0.25">
      <c r="A20" s="74" t="str">
        <f>'ELC Core &amp; Shell'!B22</f>
        <v>06.1000</v>
      </c>
      <c r="B20" s="74" t="str">
        <f>'ELC Core &amp; Shell'!C22</f>
        <v>Rough Carpentry</v>
      </c>
      <c r="C20" s="74">
        <f>'ELC Core &amp; Shell'!D22</f>
        <v>9300</v>
      </c>
      <c r="D20" s="74" t="str">
        <f>'ELC Core &amp; Shell'!E22</f>
        <v>SF</v>
      </c>
      <c r="E20" s="75">
        <f>'ELC Core &amp; Shell'!S22</f>
        <v>63450</v>
      </c>
      <c r="F20" s="76">
        <f>'ELC Core &amp; Shell'!T22</f>
        <v>0</v>
      </c>
      <c r="G20" s="74"/>
    </row>
    <row r="21" spans="1:7" x14ac:dyDescent="0.25">
      <c r="A21" s="74">
        <f>'ELC Core &amp; Shell'!B23</f>
        <v>0</v>
      </c>
      <c r="B21" s="74" t="str">
        <f>'ELC Core &amp; Shell'!C23</f>
        <v>Ext &amp; Int Walls</v>
      </c>
      <c r="C21" s="74">
        <f>'ELC Core &amp; Shell'!D23</f>
        <v>15450</v>
      </c>
      <c r="D21" s="74" t="str">
        <f>'ELC Core &amp; Shell'!E23</f>
        <v>BF</v>
      </c>
      <c r="E21" s="75">
        <f>'ELC Core &amp; Shell'!S23</f>
        <v>15450</v>
      </c>
      <c r="F21" s="76">
        <f>'ELC Core &amp; Shell'!T23</f>
        <v>0</v>
      </c>
      <c r="G21" s="74"/>
    </row>
    <row r="22" spans="1:7" x14ac:dyDescent="0.25">
      <c r="A22" s="74">
        <f>'ELC Core &amp; Shell'!B24</f>
        <v>0</v>
      </c>
      <c r="B22" s="74" t="str">
        <f>'ELC Core &amp; Shell'!C24</f>
        <v>Stair Framing</v>
      </c>
      <c r="C22" s="74">
        <f>'ELC Core &amp; Shell'!D24</f>
        <v>1</v>
      </c>
      <c r="D22" s="74" t="str">
        <f>'ELC Core &amp; Shell'!E24</f>
        <v>FLIGHT</v>
      </c>
      <c r="E22" s="75">
        <f>'ELC Core &amp; Shell'!S24</f>
        <v>1000</v>
      </c>
      <c r="F22" s="76">
        <f>'ELC Core &amp; Shell'!T24</f>
        <v>0</v>
      </c>
      <c r="G22" s="74"/>
    </row>
    <row r="23" spans="1:7" x14ac:dyDescent="0.25">
      <c r="A23" s="74" t="str">
        <f>'ELC Core &amp; Shell'!B25</f>
        <v>06.1601</v>
      </c>
      <c r="B23" s="74" t="str">
        <f>'ELC Core &amp; Shell'!C25</f>
        <v xml:space="preserve">Wall Sheathing </v>
      </c>
      <c r="C23" s="74">
        <f>'ELC Core &amp; Shell'!D25</f>
        <v>5250</v>
      </c>
      <c r="D23" s="74" t="str">
        <f>'ELC Core &amp; Shell'!E25</f>
        <v>SF</v>
      </c>
      <c r="E23" s="75">
        <f>'ELC Core &amp; Shell'!S25</f>
        <v>4725</v>
      </c>
      <c r="F23" s="76">
        <f>'ELC Core &amp; Shell'!T25</f>
        <v>0</v>
      </c>
      <c r="G23" s="74"/>
    </row>
    <row r="24" spans="1:7" x14ac:dyDescent="0.25">
      <c r="A24" s="74">
        <f>'ELC Core &amp; Shell'!B26</f>
        <v>0</v>
      </c>
      <c r="B24" s="262" t="str">
        <f>'ELC Core &amp; Shell'!C26</f>
        <v>Division 6 Subtotal</v>
      </c>
      <c r="C24" s="74">
        <f>'ELC Core &amp; Shell'!D26</f>
        <v>0</v>
      </c>
      <c r="D24" s="74">
        <f>'ELC Core &amp; Shell'!E26</f>
        <v>0</v>
      </c>
      <c r="E24" s="264">
        <f>'ELC Core &amp; Shell'!S26</f>
        <v>93925</v>
      </c>
      <c r="F24" s="76">
        <f>'ELC Core &amp; Shell'!T26</f>
        <v>0</v>
      </c>
      <c r="G24" s="74"/>
    </row>
    <row r="25" spans="1:7" x14ac:dyDescent="0.25">
      <c r="A25" s="74" t="str">
        <f>'ELC Core &amp; Shell'!B27</f>
        <v>07.0000</v>
      </c>
      <c r="B25" s="74" t="str">
        <f>'ELC Core &amp; Shell'!C27</f>
        <v>Envelope QC, Mockups &amp; Water Testing</v>
      </c>
      <c r="C25" s="74">
        <f>'ELC Core &amp; Shell'!D27</f>
        <v>2</v>
      </c>
      <c r="D25" s="74" t="str">
        <f>'ELC Core &amp; Shell'!E27</f>
        <v>WEEKS</v>
      </c>
      <c r="E25" s="75">
        <f>'ELC Core &amp; Shell'!S27</f>
        <v>11750</v>
      </c>
      <c r="F25" s="76">
        <f>'ELC Core &amp; Shell'!T27</f>
        <v>0</v>
      </c>
      <c r="G25" s="74"/>
    </row>
    <row r="26" spans="1:7" x14ac:dyDescent="0.25">
      <c r="A26" s="74" t="str">
        <f>'ELC Core &amp; Shell'!B28</f>
        <v>07.0000</v>
      </c>
      <c r="B26" s="74" t="str">
        <f>'ELC Core &amp; Shell'!C28</f>
        <v>Div 7 Equipment</v>
      </c>
      <c r="C26" s="74">
        <f>'ELC Core &amp; Shell'!D28</f>
        <v>0.5</v>
      </c>
      <c r="D26" s="74" t="str">
        <f>'ELC Core &amp; Shell'!E28</f>
        <v>MO</v>
      </c>
      <c r="E26" s="75">
        <f>'ELC Core &amp; Shell'!S28</f>
        <v>9500</v>
      </c>
      <c r="F26" s="76">
        <f>'ELC Core &amp; Shell'!T28</f>
        <v>0</v>
      </c>
      <c r="G26" s="74"/>
    </row>
    <row r="27" spans="1:7" x14ac:dyDescent="0.25">
      <c r="A27" s="74" t="str">
        <f>'ELC Core &amp; Shell'!B29</f>
        <v>07.2100</v>
      </c>
      <c r="B27" s="74" t="str">
        <f>'ELC Core &amp; Shell'!C29</f>
        <v>Thermal Insulation (Ext Wall)</v>
      </c>
      <c r="C27" s="74">
        <f>'ELC Core &amp; Shell'!D29</f>
        <v>7500</v>
      </c>
      <c r="D27" s="74" t="str">
        <f>'ELC Core &amp; Shell'!E29</f>
        <v>SF</v>
      </c>
      <c r="E27" s="75">
        <f>'ELC Core &amp; Shell'!S29</f>
        <v>10125</v>
      </c>
      <c r="F27" s="76">
        <f>'ELC Core &amp; Shell'!T29</f>
        <v>0</v>
      </c>
      <c r="G27" s="74"/>
    </row>
    <row r="28" spans="1:7" x14ac:dyDescent="0.25">
      <c r="A28" s="74" t="str">
        <f>'ELC Core &amp; Shell'!B30</f>
        <v>07.2500</v>
      </c>
      <c r="B28" s="74" t="str">
        <f>'ELC Core &amp; Shell'!C30</f>
        <v>Weather Barrier - Open Joint Siding</v>
      </c>
      <c r="C28" s="74">
        <f>'ELC Core &amp; Shell'!D30</f>
        <v>5250</v>
      </c>
      <c r="D28" s="74" t="str">
        <f>'ELC Core &amp; Shell'!E30</f>
        <v>SF</v>
      </c>
      <c r="E28" s="75">
        <f>'ELC Core &amp; Shell'!S30</f>
        <v>22050</v>
      </c>
      <c r="F28" s="76">
        <f>'ELC Core &amp; Shell'!T30</f>
        <v>0</v>
      </c>
      <c r="G28" s="74"/>
    </row>
    <row r="29" spans="1:7" x14ac:dyDescent="0.25">
      <c r="A29" s="74" t="str">
        <f>'ELC Core &amp; Shell'!B31</f>
        <v>07.4626</v>
      </c>
      <c r="B29" s="74" t="str">
        <f>'ELC Core &amp; Shell'!C31</f>
        <v>Hardie Siding</v>
      </c>
      <c r="C29" s="74">
        <f>'ELC Core &amp; Shell'!D31</f>
        <v>0</v>
      </c>
      <c r="D29" s="74">
        <f>'ELC Core &amp; Shell'!E31</f>
        <v>0</v>
      </c>
      <c r="E29" s="75" t="str">
        <f>'ELC Core &amp; Shell'!S31</f>
        <v>--</v>
      </c>
      <c r="F29" s="76">
        <f>'ELC Core &amp; Shell'!T31</f>
        <v>0</v>
      </c>
      <c r="G29" s="74"/>
    </row>
    <row r="30" spans="1:7" x14ac:dyDescent="0.25">
      <c r="A30" s="74">
        <f>'ELC Core &amp; Shell'!B32</f>
        <v>0</v>
      </c>
      <c r="B30" s="74" t="str">
        <f>'ELC Core &amp; Shell'!C32</f>
        <v>PT Furring</v>
      </c>
      <c r="C30" s="74">
        <f>'ELC Core &amp; Shell'!D32</f>
        <v>4096</v>
      </c>
      <c r="D30" s="74" t="str">
        <f>'ELC Core &amp; Shell'!E32</f>
        <v>LF</v>
      </c>
      <c r="E30" s="75">
        <f>'ELC Core &amp; Shell'!S32</f>
        <v>7033</v>
      </c>
      <c r="F30" s="76">
        <f>'ELC Core &amp; Shell'!T32</f>
        <v>0</v>
      </c>
      <c r="G30" s="74"/>
    </row>
    <row r="31" spans="1:7" x14ac:dyDescent="0.25">
      <c r="A31" s="74">
        <f>'ELC Core &amp; Shell'!B33</f>
        <v>0</v>
      </c>
      <c r="B31" s="74" t="str">
        <f>'ELC Core &amp; Shell'!C33</f>
        <v>Panel (Hardie Reveal)</v>
      </c>
      <c r="C31" s="74">
        <f>'ELC Core &amp; Shell'!D33</f>
        <v>5120</v>
      </c>
      <c r="D31" s="74" t="str">
        <f>'ELC Core &amp; Shell'!E33</f>
        <v>SF</v>
      </c>
      <c r="E31" s="75">
        <f>'ELC Core &amp; Shell'!S33</f>
        <v>72305</v>
      </c>
      <c r="F31" s="76">
        <f>'ELC Core &amp; Shell'!T33</f>
        <v>0</v>
      </c>
      <c r="G31" s="74"/>
    </row>
    <row r="32" spans="1:7" x14ac:dyDescent="0.25">
      <c r="A32" s="74">
        <f>'ELC Core &amp; Shell'!B34</f>
        <v>0</v>
      </c>
      <c r="B32" s="74" t="str">
        <f>'ELC Core &amp; Shell'!C34</f>
        <v>Nails, Bolts, Fasteners</v>
      </c>
      <c r="C32" s="74">
        <f>'ELC Core &amp; Shell'!D34</f>
        <v>5120</v>
      </c>
      <c r="D32" s="74" t="str">
        <f>'ELC Core &amp; Shell'!E34</f>
        <v>SF</v>
      </c>
      <c r="E32" s="75">
        <f>'ELC Core &amp; Shell'!S34</f>
        <v>2560</v>
      </c>
      <c r="F32" s="76">
        <f>'ELC Core &amp; Shell'!T34</f>
        <v>0</v>
      </c>
      <c r="G32" s="74"/>
    </row>
    <row r="33" spans="1:7" x14ac:dyDescent="0.25">
      <c r="A33" s="74" t="str">
        <f>'ELC Core &amp; Shell'!B35</f>
        <v>07.5400</v>
      </c>
      <c r="B33" s="74" t="str">
        <f>'ELC Core &amp; Shell'!C35</f>
        <v>TPO Roofing With Insulation</v>
      </c>
      <c r="C33" s="74">
        <f>'ELC Core &amp; Shell'!D35</f>
        <v>5900</v>
      </c>
      <c r="D33" s="74" t="str">
        <f>'ELC Core &amp; Shell'!E35</f>
        <v>SF</v>
      </c>
      <c r="E33" s="75">
        <f>'ELC Core &amp; Shell'!S35</f>
        <v>59000</v>
      </c>
      <c r="F33" s="76">
        <f>'ELC Core &amp; Shell'!T35</f>
        <v>0</v>
      </c>
      <c r="G33" s="74"/>
    </row>
    <row r="34" spans="1:7" x14ac:dyDescent="0.25">
      <c r="A34" s="74">
        <f>'ELC Core &amp; Shell'!B36</f>
        <v>0</v>
      </c>
      <c r="B34" s="74" t="str">
        <f>'ELC Core &amp; Shell'!C36</f>
        <v>Parapet Cap</v>
      </c>
      <c r="C34" s="74">
        <f>'ELC Core &amp; Shell'!D36</f>
        <v>125</v>
      </c>
      <c r="D34" s="74" t="str">
        <f>'ELC Core &amp; Shell'!E36</f>
        <v>LF</v>
      </c>
      <c r="E34" s="75" t="str">
        <f>'ELC Core &amp; Shell'!S36</f>
        <v>ABV</v>
      </c>
      <c r="F34" s="76">
        <f>'ELC Core &amp; Shell'!T36</f>
        <v>0</v>
      </c>
      <c r="G34" s="74"/>
    </row>
    <row r="35" spans="1:7" x14ac:dyDescent="0.25">
      <c r="A35" s="74" t="str">
        <f>'ELC Core &amp; Shell'!B37</f>
        <v>07.6000</v>
      </c>
      <c r="B35" s="74" t="str">
        <f>'ELC Core &amp; Shell'!C37</f>
        <v>Flashing &amp; Sheetmetal (Siding)</v>
      </c>
      <c r="C35" s="74">
        <f>'ELC Core &amp; Shell'!D37</f>
        <v>1</v>
      </c>
      <c r="D35" s="74" t="str">
        <f>'ELC Core &amp; Shell'!E37</f>
        <v>LS</v>
      </c>
      <c r="E35" s="75" t="str">
        <f>'ELC Core &amp; Shell'!S37</f>
        <v>IN 07.4626</v>
      </c>
      <c r="F35" s="76">
        <f>'ELC Core &amp; Shell'!T37</f>
        <v>0</v>
      </c>
      <c r="G35" s="74"/>
    </row>
    <row r="36" spans="1:7" x14ac:dyDescent="0.25">
      <c r="A36" s="74" t="str">
        <f>'ELC Core &amp; Shell'!B38</f>
        <v>07.8100</v>
      </c>
      <c r="B36" s="74" t="str">
        <f>'ELC Core &amp; Shell'!C38</f>
        <v>Cementitious Fireproofing</v>
      </c>
      <c r="C36" s="74">
        <f>'ELC Core &amp; Shell'!D38</f>
        <v>6</v>
      </c>
      <c r="D36" s="74" t="str">
        <f>'ELC Core &amp; Shell'!E38</f>
        <v>TONS</v>
      </c>
      <c r="E36" s="75">
        <f>'ELC Core &amp; Shell'!S38</f>
        <v>9000</v>
      </c>
      <c r="F36" s="76">
        <f>'ELC Core &amp; Shell'!T38</f>
        <v>0</v>
      </c>
      <c r="G36" s="74"/>
    </row>
    <row r="37" spans="1:7" x14ac:dyDescent="0.25">
      <c r="A37" s="74" t="str">
        <f>'ELC Core &amp; Shell'!B39</f>
        <v>07.8400</v>
      </c>
      <c r="B37" s="74" t="str">
        <f>'ELC Core &amp; Shell'!C39</f>
        <v>Firestopping</v>
      </c>
      <c r="C37" s="74">
        <f>'ELC Core &amp; Shell'!D39</f>
        <v>1</v>
      </c>
      <c r="D37" s="74" t="str">
        <f>'ELC Core &amp; Shell'!E39</f>
        <v>LS</v>
      </c>
      <c r="E37" s="75">
        <f>'ELC Core &amp; Shell'!S39</f>
        <v>2000</v>
      </c>
      <c r="F37" s="76" t="str">
        <f>'ELC Core &amp; Shell'!T39</f>
        <v>ALLW</v>
      </c>
      <c r="G37" s="74"/>
    </row>
    <row r="38" spans="1:7" x14ac:dyDescent="0.25">
      <c r="A38" s="74" t="str">
        <f>'ELC Core &amp; Shell'!B40</f>
        <v>07.9200</v>
      </c>
      <c r="B38" s="74" t="str">
        <f>'ELC Core &amp; Shell'!C40</f>
        <v>Joint Sealants</v>
      </c>
      <c r="C38" s="74">
        <f>'ELC Core &amp; Shell'!D40</f>
        <v>5120</v>
      </c>
      <c r="D38" s="74" t="str">
        <f>'ELC Core &amp; Shell'!E40</f>
        <v>SF</v>
      </c>
      <c r="E38" s="75">
        <f>'ELC Core &amp; Shell'!S40</f>
        <v>5733</v>
      </c>
      <c r="F38" s="76">
        <f>'ELC Core &amp; Shell'!T40</f>
        <v>0</v>
      </c>
      <c r="G38" s="74"/>
    </row>
    <row r="39" spans="1:7" x14ac:dyDescent="0.25">
      <c r="A39" s="74">
        <f>'ELC Core &amp; Shell'!B41</f>
        <v>0</v>
      </c>
      <c r="B39" s="262" t="str">
        <f>'ELC Core &amp; Shell'!C41</f>
        <v>Division 7 Subtotal</v>
      </c>
      <c r="C39" s="74">
        <f>'ELC Core &amp; Shell'!D41</f>
        <v>0</v>
      </c>
      <c r="D39" s="74">
        <f>'ELC Core &amp; Shell'!E41</f>
        <v>0</v>
      </c>
      <c r="E39" s="264">
        <f>'ELC Core &amp; Shell'!S41</f>
        <v>211056</v>
      </c>
      <c r="F39" s="76">
        <f>'ELC Core &amp; Shell'!T41</f>
        <v>0</v>
      </c>
      <c r="G39" s="74"/>
    </row>
    <row r="40" spans="1:7" x14ac:dyDescent="0.25">
      <c r="A40" s="74" t="str">
        <f>'ELC Core &amp; Shell'!B42</f>
        <v>08.4100</v>
      </c>
      <c r="B40" s="74" t="str">
        <f>'ELC Core &amp; Shell'!C42</f>
        <v>Entrances &amp; Storefront</v>
      </c>
      <c r="C40" s="74">
        <f>'ELC Core &amp; Shell'!D42</f>
        <v>1095</v>
      </c>
      <c r="D40" s="74" t="str">
        <f>'ELC Core &amp; Shell'!E42</f>
        <v>SF</v>
      </c>
      <c r="E40" s="75">
        <f>'ELC Core &amp; Shell'!S42</f>
        <v>87600</v>
      </c>
      <c r="F40" s="76">
        <f>'ELC Core &amp; Shell'!T42</f>
        <v>0</v>
      </c>
      <c r="G40" s="74"/>
    </row>
    <row r="41" spans="1:7" x14ac:dyDescent="0.25">
      <c r="A41" s="74" t="str">
        <f>'ELC Core &amp; Shell'!B43</f>
        <v>08.5000</v>
      </c>
      <c r="B41" s="74" t="str">
        <f>'ELC Core &amp; Shell'!C43</f>
        <v xml:space="preserve">Windows </v>
      </c>
      <c r="C41" s="74">
        <f>'ELC Core &amp; Shell'!D43</f>
        <v>0</v>
      </c>
      <c r="D41" s="74">
        <f>'ELC Core &amp; Shell'!E43</f>
        <v>0</v>
      </c>
      <c r="E41" s="75" t="str">
        <f>'ELC Core &amp; Shell'!S43</f>
        <v>--</v>
      </c>
      <c r="F41" s="76">
        <f>'ELC Core &amp; Shell'!T43</f>
        <v>0</v>
      </c>
      <c r="G41" s="74"/>
    </row>
    <row r="42" spans="1:7" x14ac:dyDescent="0.25">
      <c r="A42" s="74">
        <f>'ELC Core &amp; Shell'!B44</f>
        <v>0</v>
      </c>
      <c r="B42" s="74" t="str">
        <f>'ELC Core &amp; Shell'!C44</f>
        <v>Windows - Installation</v>
      </c>
      <c r="C42" s="74">
        <f>'ELC Core &amp; Shell'!D44</f>
        <v>16</v>
      </c>
      <c r="D42" s="74" t="str">
        <f>'ELC Core &amp; Shell'!E44</f>
        <v>EA</v>
      </c>
      <c r="E42" s="75">
        <f>'ELC Core &amp; Shell'!S44</f>
        <v>4800</v>
      </c>
      <c r="F42" s="76">
        <f>'ELC Core &amp; Shell'!T44</f>
        <v>0</v>
      </c>
      <c r="G42" s="74"/>
    </row>
    <row r="43" spans="1:7" x14ac:dyDescent="0.25">
      <c r="A43" s="74">
        <f>'ELC Core &amp; Shell'!B45</f>
        <v>0</v>
      </c>
      <c r="B43" s="74" t="str">
        <f>'ELC Core &amp; Shell'!C45</f>
        <v>Windows - Material</v>
      </c>
      <c r="C43" s="74">
        <f>'ELC Core &amp; Shell'!D45</f>
        <v>450</v>
      </c>
      <c r="D43" s="74" t="str">
        <f>'ELC Core &amp; Shell'!E45</f>
        <v>SF</v>
      </c>
      <c r="E43" s="75">
        <f>'ELC Core &amp; Shell'!S45</f>
        <v>12600</v>
      </c>
      <c r="F43" s="76">
        <f>'ELC Core &amp; Shell'!T45</f>
        <v>0</v>
      </c>
      <c r="G43" s="74"/>
    </row>
    <row r="44" spans="1:7" x14ac:dyDescent="0.25">
      <c r="A44" s="74">
        <f>'ELC Core &amp; Shell'!B46</f>
        <v>0</v>
      </c>
      <c r="B44" s="74" t="str">
        <f>'ELC Core &amp; Shell'!C46</f>
        <v>Install WOCD and Screens</v>
      </c>
      <c r="C44" s="74">
        <f>'ELC Core &amp; Shell'!D46</f>
        <v>16</v>
      </c>
      <c r="D44" s="74" t="str">
        <f>'ELC Core &amp; Shell'!E46</f>
        <v>EA</v>
      </c>
      <c r="E44" s="75">
        <f>'ELC Core &amp; Shell'!S46</f>
        <v>300</v>
      </c>
      <c r="F44" s="76">
        <f>'ELC Core &amp; Shell'!T46</f>
        <v>0</v>
      </c>
      <c r="G44" s="74"/>
    </row>
    <row r="45" spans="1:7" x14ac:dyDescent="0.25">
      <c r="A45" s="74" t="str">
        <f>'ELC Core &amp; Shell'!B47</f>
        <v>08.7113</v>
      </c>
      <c r="B45" s="74" t="str">
        <f>'ELC Core &amp; Shell'!C47</f>
        <v>Automatic Door Operators</v>
      </c>
      <c r="C45" s="74">
        <f>'ELC Core &amp; Shell'!D47</f>
        <v>2</v>
      </c>
      <c r="D45" s="74" t="str">
        <f>'ELC Core &amp; Shell'!E47</f>
        <v>EA</v>
      </c>
      <c r="E45" s="75">
        <f>'ELC Core &amp; Shell'!S47</f>
        <v>10000</v>
      </c>
      <c r="F45" s="76">
        <f>'ELC Core &amp; Shell'!T47</f>
        <v>0</v>
      </c>
      <c r="G45" s="74"/>
    </row>
    <row r="46" spans="1:7" x14ac:dyDescent="0.25">
      <c r="A46" s="74">
        <f>'ELC Core &amp; Shell'!B48</f>
        <v>0</v>
      </c>
      <c r="B46" s="262" t="str">
        <f>'ELC Core &amp; Shell'!C48</f>
        <v>Division 8 Subtotal</v>
      </c>
      <c r="C46" s="74">
        <f>'ELC Core &amp; Shell'!D48</f>
        <v>0</v>
      </c>
      <c r="D46" s="74">
        <f>'ELC Core &amp; Shell'!E48</f>
        <v>0</v>
      </c>
      <c r="E46" s="264">
        <f>'ELC Core &amp; Shell'!S48</f>
        <v>115300</v>
      </c>
      <c r="F46" s="76">
        <f>'ELC Core &amp; Shell'!T48</f>
        <v>0</v>
      </c>
      <c r="G46" s="74"/>
    </row>
    <row r="47" spans="1:7" x14ac:dyDescent="0.25">
      <c r="A47" s="74" t="str">
        <f>'ELC Core &amp; Shell'!B49</f>
        <v>09.2900</v>
      </c>
      <c r="B47" s="74" t="str">
        <f>'ELC Core &amp; Shell'!C49</f>
        <v>Gypsum Board</v>
      </c>
      <c r="C47" s="74">
        <f>'ELC Core &amp; Shell'!D49</f>
        <v>24200</v>
      </c>
      <c r="D47" s="74" t="str">
        <f>'ELC Core &amp; Shell'!E49</f>
        <v>SF</v>
      </c>
      <c r="E47" s="75">
        <f>'ELC Core &amp; Shell'!S49</f>
        <v>44770</v>
      </c>
      <c r="F47" s="76">
        <f>'ELC Core &amp; Shell'!T49</f>
        <v>0</v>
      </c>
      <c r="G47" s="74"/>
    </row>
    <row r="48" spans="1:7" x14ac:dyDescent="0.25">
      <c r="A48" s="74">
        <f>'ELC Core &amp; Shell'!B50</f>
        <v>0</v>
      </c>
      <c r="B48" s="74" t="str">
        <f>'ELC Core &amp; Shell'!C50</f>
        <v>RC Channel</v>
      </c>
      <c r="C48" s="74">
        <f>'ELC Core &amp; Shell'!D50</f>
        <v>9500</v>
      </c>
      <c r="D48" s="74" t="str">
        <f>'ELC Core &amp; Shell'!E50</f>
        <v>SF</v>
      </c>
      <c r="E48" s="75">
        <f>'ELC Core &amp; Shell'!S50</f>
        <v>9500</v>
      </c>
      <c r="F48" s="76">
        <f>'ELC Core &amp; Shell'!T50</f>
        <v>0</v>
      </c>
      <c r="G48" s="74"/>
    </row>
    <row r="49" spans="1:7" x14ac:dyDescent="0.25">
      <c r="A49" s="74" t="str">
        <f>'ELC Core &amp; Shell'!B51</f>
        <v>09.9100</v>
      </c>
      <c r="B49" s="74" t="str">
        <f>'ELC Core &amp; Shell'!C51</f>
        <v>Exterior Painting</v>
      </c>
      <c r="C49" s="74">
        <f>'ELC Core &amp; Shell'!D51</f>
        <v>5120</v>
      </c>
      <c r="D49" s="74" t="str">
        <f>'ELC Core &amp; Shell'!E51</f>
        <v>SF</v>
      </c>
      <c r="E49" s="75">
        <f>'ELC Core &amp; Shell'!S51</f>
        <v>7680</v>
      </c>
      <c r="F49" s="76">
        <f>'ELC Core &amp; Shell'!T51</f>
        <v>0</v>
      </c>
      <c r="G49" s="74"/>
    </row>
    <row r="50" spans="1:7" x14ac:dyDescent="0.25">
      <c r="A50" s="74">
        <f>'ELC Core &amp; Shell'!B52</f>
        <v>0</v>
      </c>
      <c r="B50" s="262" t="str">
        <f>'ELC Core &amp; Shell'!C52</f>
        <v>Division 9 Subtotal</v>
      </c>
      <c r="C50" s="74">
        <f>'ELC Core &amp; Shell'!D52</f>
        <v>0</v>
      </c>
      <c r="D50" s="74">
        <f>'ELC Core &amp; Shell'!E52</f>
        <v>0</v>
      </c>
      <c r="E50" s="264">
        <f>'ELC Core &amp; Shell'!S52</f>
        <v>61950</v>
      </c>
      <c r="F50" s="76">
        <f>'ELC Core &amp; Shell'!T52</f>
        <v>0</v>
      </c>
      <c r="G50" s="74"/>
    </row>
    <row r="51" spans="1:7" x14ac:dyDescent="0.25">
      <c r="A51" s="74" t="str">
        <f>'ELC Core &amp; Shell'!B53</f>
        <v>14.0000</v>
      </c>
      <c r="B51" s="74" t="str">
        <f>'ELC Core &amp; Shell'!C53</f>
        <v>Elevator</v>
      </c>
      <c r="C51" s="74">
        <f>'ELC Core &amp; Shell'!D53</f>
        <v>1</v>
      </c>
      <c r="D51" s="74" t="str">
        <f>'ELC Core &amp; Shell'!E53</f>
        <v>STOPS</v>
      </c>
      <c r="E51" s="75">
        <f>'ELC Core &amp; Shell'!S53</f>
        <v>31100</v>
      </c>
      <c r="F51" s="76">
        <f>'ELC Core &amp; Shell'!T53</f>
        <v>0</v>
      </c>
      <c r="G51" s="74"/>
    </row>
    <row r="52" spans="1:7" x14ac:dyDescent="0.25">
      <c r="A52" s="74">
        <f>'ELC Core &amp; Shell'!B54</f>
        <v>0</v>
      </c>
      <c r="B52" s="74" t="str">
        <f>'ELC Core &amp; Shell'!C54</f>
        <v>Elevator Steel</v>
      </c>
      <c r="C52" s="74">
        <f>'ELC Core &amp; Shell'!D54</f>
        <v>1</v>
      </c>
      <c r="D52" s="74" t="str">
        <f>'ELC Core &amp; Shell'!E54</f>
        <v>LS</v>
      </c>
      <c r="E52" s="75">
        <f>'ELC Core &amp; Shell'!S54</f>
        <v>1100</v>
      </c>
      <c r="F52" s="76">
        <f>'ELC Core &amp; Shell'!T54</f>
        <v>0</v>
      </c>
      <c r="G52" s="74"/>
    </row>
    <row r="53" spans="1:7" x14ac:dyDescent="0.25">
      <c r="A53" s="74">
        <f>'ELC Core &amp; Shell'!B55</f>
        <v>0</v>
      </c>
      <c r="B53" s="74" t="str">
        <f>'ELC Core &amp; Shell'!C55</f>
        <v>Sump Pump</v>
      </c>
      <c r="C53" s="74">
        <f>'ELC Core &amp; Shell'!D55</f>
        <v>1</v>
      </c>
      <c r="D53" s="74" t="str">
        <f>'ELC Core &amp; Shell'!E55</f>
        <v>LS</v>
      </c>
      <c r="E53" s="75" t="str">
        <f>'ELC Core &amp; Shell'!S55</f>
        <v>IN 22.0000</v>
      </c>
      <c r="F53" s="76">
        <f>'ELC Core &amp; Shell'!T55</f>
        <v>0</v>
      </c>
      <c r="G53" s="74"/>
    </row>
    <row r="54" spans="1:7" x14ac:dyDescent="0.25">
      <c r="A54" s="74">
        <f>'ELC Core &amp; Shell'!B56</f>
        <v>0</v>
      </c>
      <c r="B54" s="262" t="str">
        <f>'ELC Core &amp; Shell'!C56</f>
        <v>Division 14 Subtotal</v>
      </c>
      <c r="C54" s="74">
        <f>'ELC Core &amp; Shell'!D56</f>
        <v>0</v>
      </c>
      <c r="D54" s="74">
        <f>'ELC Core &amp; Shell'!E56</f>
        <v>0</v>
      </c>
      <c r="E54" s="264">
        <f>'ELC Core &amp; Shell'!S56</f>
        <v>32200</v>
      </c>
      <c r="F54" s="76">
        <f>'ELC Core &amp; Shell'!T56</f>
        <v>0</v>
      </c>
      <c r="G54" s="74"/>
    </row>
    <row r="55" spans="1:7" x14ac:dyDescent="0.25">
      <c r="A55" s="74" t="str">
        <f>'ELC Core &amp; Shell'!B57</f>
        <v>21.0000</v>
      </c>
      <c r="B55" s="74" t="str">
        <f>'ELC Core &amp; Shell'!C57</f>
        <v>Fire Suppression</v>
      </c>
      <c r="C55" s="74">
        <f>'ELC Core &amp; Shell'!D57</f>
        <v>9300</v>
      </c>
      <c r="D55" s="74" t="str">
        <f>'ELC Core &amp; Shell'!E57</f>
        <v>SF</v>
      </c>
      <c r="E55" s="75">
        <f>'ELC Core &amp; Shell'!S57</f>
        <v>27900</v>
      </c>
      <c r="F55" s="76">
        <f>'ELC Core &amp; Shell'!T57</f>
        <v>0</v>
      </c>
      <c r="G55" s="74"/>
    </row>
    <row r="56" spans="1:7" x14ac:dyDescent="0.25">
      <c r="A56" s="74">
        <f>'ELC Core &amp; Shell'!B58</f>
        <v>0</v>
      </c>
      <c r="B56" s="262" t="str">
        <f>'ELC Core &amp; Shell'!C58</f>
        <v>Division 21 Subtotal</v>
      </c>
      <c r="C56" s="74">
        <f>'ELC Core &amp; Shell'!D58</f>
        <v>0</v>
      </c>
      <c r="D56" s="74">
        <f>'ELC Core &amp; Shell'!E58</f>
        <v>0</v>
      </c>
      <c r="E56" s="264">
        <f>'ELC Core &amp; Shell'!S58</f>
        <v>27900</v>
      </c>
      <c r="F56" s="76">
        <f>'ELC Core &amp; Shell'!T58</f>
        <v>0</v>
      </c>
      <c r="G56" s="74"/>
    </row>
    <row r="57" spans="1:7" x14ac:dyDescent="0.25">
      <c r="A57" s="74" t="str">
        <f>'ELC Core &amp; Shell'!B59</f>
        <v>22.0000</v>
      </c>
      <c r="B57" s="74" t="str">
        <f>'ELC Core &amp; Shell'!C59</f>
        <v>Plumbing</v>
      </c>
      <c r="C57" s="74">
        <f>'ELC Core &amp; Shell'!D59</f>
        <v>9300</v>
      </c>
      <c r="D57" s="74" t="str">
        <f>'ELC Core &amp; Shell'!E59</f>
        <v>SF</v>
      </c>
      <c r="E57" s="75">
        <f>'ELC Core &amp; Shell'!S59</f>
        <v>278100</v>
      </c>
      <c r="F57" s="76">
        <f>'ELC Core &amp; Shell'!T59</f>
        <v>0</v>
      </c>
      <c r="G57" s="74"/>
    </row>
    <row r="58" spans="1:7" x14ac:dyDescent="0.25">
      <c r="A58" s="74">
        <f>'ELC Core &amp; Shell'!B60</f>
        <v>0</v>
      </c>
      <c r="B58" s="262" t="str">
        <f>'ELC Core &amp; Shell'!C60</f>
        <v>Division 22 Subtotal</v>
      </c>
      <c r="C58" s="74">
        <f>'ELC Core &amp; Shell'!D60</f>
        <v>0</v>
      </c>
      <c r="D58" s="74">
        <f>'ELC Core &amp; Shell'!E60</f>
        <v>0</v>
      </c>
      <c r="E58" s="264">
        <f>'ELC Core &amp; Shell'!S60</f>
        <v>278100</v>
      </c>
      <c r="F58" s="76">
        <f>'ELC Core &amp; Shell'!T60</f>
        <v>0</v>
      </c>
      <c r="G58" s="74"/>
    </row>
    <row r="59" spans="1:7" x14ac:dyDescent="0.25">
      <c r="A59" s="74" t="str">
        <f>'ELC Core &amp; Shell'!B61</f>
        <v>23.0000</v>
      </c>
      <c r="B59" s="74" t="str">
        <f>'ELC Core &amp; Shell'!C61</f>
        <v>HVAC</v>
      </c>
      <c r="C59" s="74">
        <f>'ELC Core &amp; Shell'!D61</f>
        <v>9300</v>
      </c>
      <c r="D59" s="74" t="str">
        <f>'ELC Core &amp; Shell'!E61</f>
        <v>SF</v>
      </c>
      <c r="E59" s="75" t="str">
        <f>'ELC Core &amp; Shell'!S61</f>
        <v>ABV</v>
      </c>
      <c r="F59" s="76">
        <f>'ELC Core &amp; Shell'!T61</f>
        <v>0</v>
      </c>
      <c r="G59" s="74"/>
    </row>
    <row r="60" spans="1:7" x14ac:dyDescent="0.25">
      <c r="A60" s="74">
        <f>'ELC Core &amp; Shell'!B62</f>
        <v>0</v>
      </c>
      <c r="B60" s="262" t="str">
        <f>'ELC Core &amp; Shell'!C62</f>
        <v>Division 23 Subtotal</v>
      </c>
      <c r="C60" s="74">
        <f>'ELC Core &amp; Shell'!D62</f>
        <v>0</v>
      </c>
      <c r="D60" s="74">
        <f>'ELC Core &amp; Shell'!E62</f>
        <v>0</v>
      </c>
      <c r="E60" s="264" t="str">
        <f>'ELC Core &amp; Shell'!S62</f>
        <v>ABV</v>
      </c>
      <c r="F60" s="76">
        <f>'ELC Core &amp; Shell'!T62</f>
        <v>0</v>
      </c>
      <c r="G60" s="74"/>
    </row>
    <row r="61" spans="1:7" x14ac:dyDescent="0.25">
      <c r="A61" s="74" t="str">
        <f>'ELC Core &amp; Shell'!B63</f>
        <v>26.0000</v>
      </c>
      <c r="B61" s="74" t="str">
        <f>'ELC Core &amp; Shell'!C63</f>
        <v>Electrical</v>
      </c>
      <c r="C61" s="74">
        <f>'ELC Core &amp; Shell'!D63</f>
        <v>9300</v>
      </c>
      <c r="D61" s="74" t="str">
        <f>'ELC Core &amp; Shell'!E63</f>
        <v>SF</v>
      </c>
      <c r="E61" s="75">
        <f>'ELC Core &amp; Shell'!S63</f>
        <v>53500</v>
      </c>
      <c r="F61" s="76">
        <f>'ELC Core &amp; Shell'!T63</f>
        <v>0</v>
      </c>
      <c r="G61" s="74"/>
    </row>
    <row r="62" spans="1:7" x14ac:dyDescent="0.25">
      <c r="A62" s="74">
        <f>'ELC Core &amp; Shell'!B64</f>
        <v>0</v>
      </c>
      <c r="B62" s="262" t="str">
        <f>'ELC Core &amp; Shell'!C64</f>
        <v>Division 26 Subtotal</v>
      </c>
      <c r="C62" s="74">
        <f>'ELC Core &amp; Shell'!D64</f>
        <v>0</v>
      </c>
      <c r="D62" s="74">
        <f>'ELC Core &amp; Shell'!E64</f>
        <v>0</v>
      </c>
      <c r="E62" s="264">
        <f>'ELC Core &amp; Shell'!S64</f>
        <v>53500</v>
      </c>
      <c r="F62" s="76">
        <f>'ELC Core &amp; Shell'!T64</f>
        <v>0</v>
      </c>
      <c r="G62" s="74"/>
    </row>
    <row r="63" spans="1:7" x14ac:dyDescent="0.25">
      <c r="A63" s="74" t="str">
        <f>'ELC Core &amp; Shell'!B65</f>
        <v>32.1005</v>
      </c>
      <c r="B63" s="74" t="str">
        <f>'ELC Core &amp; Shell'!C65</f>
        <v>Site Concrete</v>
      </c>
      <c r="C63" s="74">
        <f>'ELC Core &amp; Shell'!D65</f>
        <v>0</v>
      </c>
      <c r="D63" s="74">
        <f>'ELC Core &amp; Shell'!E65</f>
        <v>0</v>
      </c>
      <c r="E63" s="75" t="str">
        <f>'ELC Core &amp; Shell'!S65</f>
        <v>--</v>
      </c>
      <c r="F63" s="76">
        <f>'ELC Core &amp; Shell'!T65</f>
        <v>0</v>
      </c>
      <c r="G63" s="74"/>
    </row>
    <row r="64" spans="1:7" x14ac:dyDescent="0.25">
      <c r="A64" s="74">
        <f>'ELC Core &amp; Shell'!B66</f>
        <v>0</v>
      </c>
      <c r="B64" s="74" t="str">
        <f>'ELC Core &amp; Shell'!C66</f>
        <v xml:space="preserve">4" Sidewalk </v>
      </c>
      <c r="C64" s="74">
        <f>'ELC Core &amp; Shell'!D66</f>
        <v>4100</v>
      </c>
      <c r="D64" s="74" t="str">
        <f>'ELC Core &amp; Shell'!E66</f>
        <v>SF</v>
      </c>
      <c r="E64" s="75">
        <f>'ELC Core &amp; Shell'!S66</f>
        <v>32800</v>
      </c>
      <c r="F64" s="76">
        <f>'ELC Core &amp; Shell'!T66</f>
        <v>0</v>
      </c>
      <c r="G64" s="74"/>
    </row>
    <row r="65" spans="1:7" x14ac:dyDescent="0.25">
      <c r="A65" s="74">
        <f>'ELC Core &amp; Shell'!B67</f>
        <v>0</v>
      </c>
      <c r="B65" s="74" t="str">
        <f>'ELC Core &amp; Shell'!C67</f>
        <v>Concrete Stairs</v>
      </c>
      <c r="C65" s="74">
        <f>'ELC Core &amp; Shell'!D67</f>
        <v>75</v>
      </c>
      <c r="D65" s="74" t="str">
        <f>'ELC Core &amp; Shell'!E67</f>
        <v>SF</v>
      </c>
      <c r="E65" s="75">
        <f>'ELC Core &amp; Shell'!S67</f>
        <v>1875</v>
      </c>
      <c r="F65" s="76">
        <f>'ELC Core &amp; Shell'!T67</f>
        <v>0</v>
      </c>
      <c r="G65" s="74"/>
    </row>
    <row r="66" spans="1:7" x14ac:dyDescent="0.25">
      <c r="A66" s="74">
        <f>'ELC Core &amp; Shell'!B68</f>
        <v>0</v>
      </c>
      <c r="B66" s="74" t="str">
        <f>'ELC Core &amp; Shell'!C68</f>
        <v>Concrete Seat Wall</v>
      </c>
      <c r="C66" s="74">
        <f>'ELC Core &amp; Shell'!D68</f>
        <v>25</v>
      </c>
      <c r="D66" s="74" t="str">
        <f>'ELC Core &amp; Shell'!E68</f>
        <v>LF</v>
      </c>
      <c r="E66" s="75">
        <f>'ELC Core &amp; Shell'!S68</f>
        <v>2500</v>
      </c>
      <c r="F66" s="76">
        <f>'ELC Core &amp; Shell'!T68</f>
        <v>0</v>
      </c>
      <c r="G66" s="74"/>
    </row>
    <row r="67" spans="1:7" x14ac:dyDescent="0.25">
      <c r="A67" s="74">
        <f>'ELC Core &amp; Shell'!B69</f>
        <v>0</v>
      </c>
      <c r="B67" s="74" t="str">
        <f>'ELC Core &amp; Shell'!C69</f>
        <v>Trash Enclosure 6" Pad</v>
      </c>
      <c r="C67" s="74">
        <f>'ELC Core &amp; Shell'!D69</f>
        <v>390</v>
      </c>
      <c r="D67" s="74" t="str">
        <f>'ELC Core &amp; Shell'!E69</f>
        <v>SF</v>
      </c>
      <c r="E67" s="75">
        <f>'ELC Core &amp; Shell'!S69</f>
        <v>3900</v>
      </c>
      <c r="F67" s="76">
        <f>'ELC Core &amp; Shell'!T69</f>
        <v>0</v>
      </c>
      <c r="G67" s="74"/>
    </row>
    <row r="68" spans="1:7" x14ac:dyDescent="0.25">
      <c r="A68" s="74" t="str">
        <f>'ELC Core &amp; Shell'!B70</f>
        <v>32.3100</v>
      </c>
      <c r="B68" s="74" t="str">
        <f>'ELC Core &amp; Shell'!C70</f>
        <v>Decorative Metal Fence</v>
      </c>
      <c r="C68" s="74">
        <f>'ELC Core &amp; Shell'!D70</f>
        <v>330</v>
      </c>
      <c r="D68" s="74" t="str">
        <f>'ELC Core &amp; Shell'!E70</f>
        <v>LF</v>
      </c>
      <c r="E68" s="75">
        <f>'ELC Core &amp; Shell'!S70</f>
        <v>24750</v>
      </c>
      <c r="F68" s="76">
        <f>'ELC Core &amp; Shell'!T70</f>
        <v>0</v>
      </c>
      <c r="G68" s="74"/>
    </row>
    <row r="69" spans="1:7" x14ac:dyDescent="0.25">
      <c r="A69" s="74">
        <f>'ELC Core &amp; Shell'!B71</f>
        <v>0</v>
      </c>
      <c r="B69" s="74" t="str">
        <f>'ELC Core &amp; Shell'!C71</f>
        <v>Transformer Retaining Wall Guardrail</v>
      </c>
      <c r="C69" s="74">
        <f>'ELC Core &amp; Shell'!D71</f>
        <v>50</v>
      </c>
      <c r="D69" s="74" t="str">
        <f>'ELC Core &amp; Shell'!E71</f>
        <v>LF</v>
      </c>
      <c r="E69" s="75">
        <f>'ELC Core &amp; Shell'!S71</f>
        <v>3750</v>
      </c>
      <c r="F69" s="76">
        <f>'ELC Core &amp; Shell'!T71</f>
        <v>0</v>
      </c>
      <c r="G69" s="74"/>
    </row>
    <row r="70" spans="1:7" x14ac:dyDescent="0.25">
      <c r="A70" s="74" t="str">
        <f>'ELC Core &amp; Shell'!B72</f>
        <v>32.9000</v>
      </c>
      <c r="B70" s="74" t="str">
        <f>'ELC Core &amp; Shell'!C72</f>
        <v>Landscaping</v>
      </c>
      <c r="C70" s="74">
        <f>'ELC Core &amp; Shell'!D72</f>
        <v>2900</v>
      </c>
      <c r="D70" s="74" t="str">
        <f>'ELC Core &amp; Shell'!E72</f>
        <v>SF</v>
      </c>
      <c r="E70" s="75">
        <f>'ELC Core &amp; Shell'!S72</f>
        <v>29000</v>
      </c>
      <c r="F70" s="76">
        <f>'ELC Core &amp; Shell'!T72</f>
        <v>0</v>
      </c>
      <c r="G70" s="74"/>
    </row>
    <row r="71" spans="1:7" x14ac:dyDescent="0.25">
      <c r="A71" s="74">
        <f>'ELC Core &amp; Shell'!B73</f>
        <v>0</v>
      </c>
      <c r="B71" s="262" t="str">
        <f>'ELC Core &amp; Shell'!C73</f>
        <v>Division 32 Subtotal</v>
      </c>
      <c r="C71" s="74">
        <f>'ELC Core &amp; Shell'!D73</f>
        <v>0</v>
      </c>
      <c r="D71" s="74">
        <f>'ELC Core &amp; Shell'!E73</f>
        <v>0</v>
      </c>
      <c r="E71" s="264">
        <f>'ELC Core &amp; Shell'!S73</f>
        <v>98575</v>
      </c>
      <c r="F71" s="76">
        <f>'ELC Core &amp; Shell'!T73</f>
        <v>0</v>
      </c>
      <c r="G71" s="74"/>
    </row>
    <row r="72" spans="1:7" x14ac:dyDescent="0.25">
      <c r="A72" s="74"/>
      <c r="B72" s="262"/>
      <c r="C72" s="262"/>
      <c r="D72" s="262"/>
      <c r="E72" s="264"/>
      <c r="F72" s="76"/>
      <c r="G72" s="74"/>
    </row>
    <row r="73" spans="1:7" x14ac:dyDescent="0.25">
      <c r="A73" s="74"/>
      <c r="B73" s="262" t="s">
        <v>790</v>
      </c>
      <c r="C73" s="74"/>
      <c r="D73" s="74"/>
      <c r="E73" s="264">
        <f>Residential!AF269</f>
        <v>28115.073891201515</v>
      </c>
      <c r="F73" s="76"/>
      <c r="G73" s="74"/>
    </row>
    <row r="74" spans="1:7" x14ac:dyDescent="0.25">
      <c r="A74" s="74"/>
      <c r="B74" s="262" t="s">
        <v>139</v>
      </c>
      <c r="C74" s="262"/>
      <c r="D74" s="262"/>
      <c r="E74" s="264">
        <f>Residential!AF270</f>
        <v>27747.940802108569</v>
      </c>
      <c r="F74" s="76"/>
      <c r="G74" s="74"/>
    </row>
    <row r="75" spans="1:7" x14ac:dyDescent="0.25">
      <c r="A75" s="74"/>
      <c r="B75" s="262" t="s">
        <v>146</v>
      </c>
      <c r="C75" s="262"/>
      <c r="D75" s="262"/>
      <c r="E75" s="264">
        <f>Residential!AF271</f>
        <v>84317.052031574436</v>
      </c>
      <c r="F75" s="76"/>
      <c r="G75" s="74"/>
    </row>
    <row r="76" spans="1:7" x14ac:dyDescent="0.25">
      <c r="A76" s="74">
        <f>'ELC Core &amp; Shell'!B112</f>
        <v>0</v>
      </c>
      <c r="B76" s="74"/>
      <c r="C76" s="74">
        <f>'ELC Core &amp; Shell'!D112</f>
        <v>0</v>
      </c>
      <c r="D76" s="74">
        <f>'ELC Core &amp; Shell'!E112</f>
        <v>0</v>
      </c>
      <c r="E76" s="75">
        <f>'ELC Core &amp; Shell'!S112</f>
        <v>0</v>
      </c>
      <c r="F76" s="76">
        <f>'ELC Core &amp; Shell'!T112</f>
        <v>0</v>
      </c>
      <c r="G76" s="74"/>
    </row>
    <row r="77" spans="1:7" x14ac:dyDescent="0.25">
      <c r="A77" s="74">
        <f>'ELC Core &amp; Shell'!B113</f>
        <v>0</v>
      </c>
      <c r="B77" s="75" t="s">
        <v>16</v>
      </c>
      <c r="C77" s="74">
        <f>'ELC Core &amp; Shell'!D113</f>
        <v>0</v>
      </c>
      <c r="D77" s="74">
        <f>'ELC Core &amp; Shell'!E113</f>
        <v>0</v>
      </c>
      <c r="E77" s="75">
        <f>Residential!S245</f>
        <v>1277464</v>
      </c>
      <c r="F77" s="76">
        <f>'ELC Core &amp; Shell'!T113</f>
        <v>0</v>
      </c>
      <c r="G77" s="74"/>
    </row>
    <row r="78" spans="1:7" x14ac:dyDescent="0.25">
      <c r="A78" s="74">
        <f>'ELC Core &amp; Shell'!B114</f>
        <v>0</v>
      </c>
      <c r="B78" s="266" t="s">
        <v>85</v>
      </c>
      <c r="C78" s="269">
        <f>Residential!R253</f>
        <v>3.95E-2</v>
      </c>
      <c r="D78" s="74">
        <f>'ELC Core &amp; Shell'!E114</f>
        <v>0</v>
      </c>
      <c r="E78" s="75">
        <f>Residential!S253</f>
        <v>55997</v>
      </c>
      <c r="F78" s="76">
        <f>'ELC Core &amp; Shell'!T114</f>
        <v>0</v>
      </c>
      <c r="G78" s="74"/>
    </row>
    <row r="79" spans="1:7" x14ac:dyDescent="0.25">
      <c r="A79" s="74">
        <f>'ELC Core &amp; Shell'!B115</f>
        <v>0</v>
      </c>
      <c r="B79" s="266" t="s">
        <v>725</v>
      </c>
      <c r="C79" s="269">
        <f>Residential!R257</f>
        <v>0.05</v>
      </c>
      <c r="D79" s="74">
        <f>'ELC Core &amp; Shell'!E115</f>
        <v>0</v>
      </c>
      <c r="E79" s="75">
        <f>Residential!S257</f>
        <v>70882.203336244231</v>
      </c>
      <c r="F79" s="76">
        <f>'ELC Core &amp; Shell'!T115</f>
        <v>0</v>
      </c>
      <c r="G79" s="74"/>
    </row>
    <row r="80" spans="1:7" x14ac:dyDescent="0.25">
      <c r="A80" s="74">
        <f>'ELC Core &amp; Shell'!B116</f>
        <v>0</v>
      </c>
      <c r="B80" s="74"/>
      <c r="C80" s="74">
        <f>'ELC Core &amp; Shell'!D116</f>
        <v>0</v>
      </c>
      <c r="D80" s="74">
        <f>'ELC Core &amp; Shell'!E116</f>
        <v>0</v>
      </c>
      <c r="E80" s="75">
        <f>'ELC Core &amp; Shell'!S116</f>
        <v>0</v>
      </c>
      <c r="F80" s="76">
        <f>'ELC Core &amp; Shell'!T116</f>
        <v>0</v>
      </c>
      <c r="G80" s="74"/>
    </row>
    <row r="81" spans="1:7" x14ac:dyDescent="0.25">
      <c r="A81" s="74">
        <f>'ELC Core &amp; Shell'!B117</f>
        <v>0</v>
      </c>
      <c r="B81" s="264" t="s">
        <v>35</v>
      </c>
      <c r="C81" s="74">
        <f>'ELC Core &amp; Shell'!D117</f>
        <v>0</v>
      </c>
      <c r="D81" s="74">
        <f>'ELC Core &amp; Shell'!E117</f>
        <v>0</v>
      </c>
      <c r="E81" s="264">
        <f>Residential!S261</f>
        <v>1544523.2700611288</v>
      </c>
      <c r="F81" s="76">
        <f>'ELC Core &amp; Shell'!T117</f>
        <v>0</v>
      </c>
      <c r="G81" s="74"/>
    </row>
    <row r="82" spans="1:7" x14ac:dyDescent="0.25">
      <c r="A82" s="74">
        <f>'ELC Core &amp; Shell'!B125</f>
        <v>0</v>
      </c>
      <c r="B82" s="74">
        <f>'ELC Core &amp; Shell'!C125</f>
        <v>0</v>
      </c>
      <c r="C82" s="74">
        <f>'ELC Core &amp; Shell'!D125</f>
        <v>0</v>
      </c>
      <c r="D82" s="74">
        <f>'ELC Core &amp; Shell'!E125</f>
        <v>0</v>
      </c>
      <c r="E82" s="75">
        <f>'ELC Core &amp; Shell'!S125</f>
        <v>0</v>
      </c>
      <c r="F82" s="76">
        <f>'ELC Core &amp; Shell'!T125</f>
        <v>0</v>
      </c>
      <c r="G82" s="74"/>
    </row>
  </sheetData>
  <pageMargins left="0.25" right="0.25" top="1" bottom="0.5" header="0.5" footer="0.3"/>
  <pageSetup scale="72" fitToHeight="0" orientation="portrait" r:id="rId1"/>
  <headerFooter>
    <oddHeader xml:space="preserve">&amp;L&amp;"-,Bold"&amp;11Barkley Family Housing&amp;C&amp;"-,Bold"&amp;11&amp;K01+000 20.013.90
Schedules of Values -DD Estimate
ELC Core and Shell&amp;R&amp;"-,Bold"&amp;11&amp;D
</oddHeader>
    <oddFooter>&amp;L&amp;"Calibri,Regular"&amp;8&amp;Z&amp;F-&amp;A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tabColor theme="7" tint="0.59999389629810485"/>
    <pageSetUpPr fitToPage="1"/>
  </sheetPr>
  <dimension ref="A1:AD112"/>
  <sheetViews>
    <sheetView zoomScaleNormal="100" workbookViewId="0">
      <pane ySplit="3" topLeftCell="A4" activePane="bottomLeft" state="frozen"/>
      <selection activeCell="A75" sqref="A75:XFD75"/>
      <selection pane="bottomLeft" activeCell="D9" sqref="D9"/>
    </sheetView>
  </sheetViews>
  <sheetFormatPr defaultColWidth="9.140625" defaultRowHeight="12.75" outlineLevelRow="2" x14ac:dyDescent="0.2"/>
  <cols>
    <col min="1" max="1" width="8.5703125" style="7" customWidth="1"/>
    <col min="2" max="2" width="10.28515625" style="7" customWidth="1"/>
    <col min="3" max="3" width="55" style="9" customWidth="1"/>
    <col min="4" max="4" width="14.140625" style="10" customWidth="1"/>
    <col min="5" max="5" width="8" style="11" customWidth="1"/>
    <col min="6" max="6" width="16.42578125" style="12" customWidth="1"/>
    <col min="7" max="7" width="16.42578125" style="13" customWidth="1"/>
    <col min="8" max="8" width="2.28515625" style="58" customWidth="1"/>
    <col min="9" max="9" width="16.42578125" style="5" customWidth="1"/>
    <col min="10" max="10" width="2.28515625" style="58" customWidth="1"/>
    <col min="11" max="11" width="16.42578125" style="14" customWidth="1"/>
    <col min="12" max="12" width="16.42578125" style="5" customWidth="1"/>
    <col min="13" max="13" width="2.28515625" style="60" customWidth="1"/>
    <col min="14" max="14" width="16.42578125" style="5" customWidth="1"/>
    <col min="15" max="15" width="16.42578125" style="16" customWidth="1"/>
    <col min="16" max="16" width="16.42578125" style="5" customWidth="1"/>
    <col min="17" max="17" width="2.28515625" style="60" customWidth="1"/>
    <col min="18" max="18" width="7.42578125" style="8" customWidth="1"/>
    <col min="19" max="19" width="16.42578125" style="5" customWidth="1"/>
    <col min="20" max="20" width="6.85546875" style="6" customWidth="1"/>
    <col min="21" max="21" width="2.28515625" style="62" customWidth="1"/>
    <col min="22" max="22" width="16.28515625" style="15" hidden="1" customWidth="1"/>
    <col min="23" max="23" width="14.5703125" style="15" hidden="1" customWidth="1"/>
    <col min="24" max="24" width="14.5703125" style="9" hidden="1" customWidth="1"/>
    <col min="25" max="25" width="12.5703125" style="16" hidden="1" customWidth="1"/>
    <col min="26" max="26" width="14.5703125" style="9" hidden="1" customWidth="1"/>
    <col min="27" max="27" width="14.42578125" style="19" hidden="1" customWidth="1"/>
    <col min="28" max="28" width="14.42578125" style="5" hidden="1" customWidth="1"/>
    <col min="29" max="29" width="16" style="19" hidden="1" customWidth="1"/>
    <col min="30" max="30" width="14.42578125" style="5" hidden="1" customWidth="1"/>
    <col min="31" max="16384" width="9.140625" style="9"/>
  </cols>
  <sheetData>
    <row r="1" spans="1:30" x14ac:dyDescent="0.2">
      <c r="S1" s="6" t="s">
        <v>31</v>
      </c>
      <c r="T1" s="6" t="s">
        <v>38</v>
      </c>
    </row>
    <row r="2" spans="1:30" x14ac:dyDescent="0.2">
      <c r="F2" s="17"/>
      <c r="I2" s="18">
        <v>75</v>
      </c>
      <c r="K2" s="19"/>
      <c r="O2" s="10"/>
      <c r="R2" s="8" t="s">
        <v>41</v>
      </c>
      <c r="S2" s="20">
        <f>$D112</f>
        <v>0</v>
      </c>
      <c r="T2" s="6" t="s">
        <v>39</v>
      </c>
      <c r="V2" s="20">
        <f>$D106</f>
        <v>0</v>
      </c>
    </row>
    <row r="3" spans="1:30" ht="13.5" thickBot="1" x14ac:dyDescent="0.25">
      <c r="A3" s="21" t="s">
        <v>3</v>
      </c>
      <c r="B3" s="21" t="s">
        <v>20</v>
      </c>
      <c r="C3" s="22" t="s">
        <v>4</v>
      </c>
      <c r="D3" s="23" t="s">
        <v>5</v>
      </c>
      <c r="E3" s="22" t="s">
        <v>0</v>
      </c>
      <c r="F3" s="24" t="s">
        <v>6</v>
      </c>
      <c r="G3" s="25" t="s">
        <v>7</v>
      </c>
      <c r="H3" s="59"/>
      <c r="I3" s="26" t="s">
        <v>21</v>
      </c>
      <c r="J3" s="59"/>
      <c r="K3" s="27" t="s">
        <v>8</v>
      </c>
      <c r="L3" s="26" t="s">
        <v>9</v>
      </c>
      <c r="M3" s="61"/>
      <c r="N3" s="26" t="s">
        <v>10</v>
      </c>
      <c r="O3" s="110" t="s">
        <v>73</v>
      </c>
      <c r="P3" s="26" t="s">
        <v>11</v>
      </c>
      <c r="Q3" s="61"/>
      <c r="R3" s="28" t="s">
        <v>37</v>
      </c>
      <c r="S3" s="26" t="s">
        <v>23</v>
      </c>
      <c r="T3" s="26" t="s">
        <v>40</v>
      </c>
      <c r="U3" s="63"/>
      <c r="V3" s="26" t="s">
        <v>22</v>
      </c>
      <c r="W3" s="30" t="s">
        <v>24</v>
      </c>
      <c r="X3" s="29" t="s">
        <v>25</v>
      </c>
      <c r="Y3" s="31" t="s">
        <v>26</v>
      </c>
      <c r="Z3" s="82" t="s">
        <v>83</v>
      </c>
      <c r="AA3" s="32" t="s">
        <v>12</v>
      </c>
      <c r="AB3" s="33" t="s">
        <v>13</v>
      </c>
      <c r="AC3" s="32" t="s">
        <v>14</v>
      </c>
      <c r="AD3" s="33" t="s">
        <v>15</v>
      </c>
    </row>
    <row r="4" spans="1:30" ht="13.5" thickTop="1" x14ac:dyDescent="0.2">
      <c r="A4" s="237"/>
      <c r="B4" s="237"/>
      <c r="C4" s="238"/>
      <c r="D4" s="239"/>
      <c r="E4" s="238"/>
      <c r="F4" s="240"/>
      <c r="G4" s="241"/>
      <c r="H4" s="242"/>
      <c r="I4" s="243"/>
      <c r="J4" s="242"/>
      <c r="K4" s="244"/>
      <c r="L4" s="243"/>
      <c r="M4" s="245"/>
      <c r="N4" s="243"/>
      <c r="O4" s="246"/>
      <c r="P4" s="243"/>
      <c r="Q4" s="245"/>
      <c r="R4" s="247"/>
      <c r="S4" s="243"/>
      <c r="T4" s="243"/>
      <c r="U4" s="248"/>
      <c r="V4" s="243"/>
      <c r="W4" s="249"/>
      <c r="X4" s="250"/>
      <c r="Y4" s="251"/>
      <c r="Z4" s="252"/>
      <c r="AA4" s="253"/>
      <c r="AB4" s="254"/>
      <c r="AC4" s="253"/>
      <c r="AD4" s="254"/>
    </row>
    <row r="5" spans="1:30" x14ac:dyDescent="0.2">
      <c r="B5" s="55" t="s">
        <v>277</v>
      </c>
      <c r="C5" s="150" t="s">
        <v>278</v>
      </c>
      <c r="D5" s="10">
        <f>G86</f>
        <v>9300</v>
      </c>
      <c r="E5" s="56" t="s">
        <v>72</v>
      </c>
      <c r="G5" s="57" t="s">
        <v>32</v>
      </c>
      <c r="H5" s="58" t="str">
        <f t="shared" ref="H5:H72" si="0">IF(F5&gt;0,IF(ROUND(D5*F5,0)&lt;&gt;G5,"E",""),"")</f>
        <v/>
      </c>
      <c r="I5" s="57" t="s">
        <v>32</v>
      </c>
      <c r="J5" s="58" t="str">
        <f t="shared" ref="J5:J72" si="1">IF(ROUND(G5*I$2,0)&lt;&gt;I5,"E","")</f>
        <v/>
      </c>
      <c r="K5" s="16">
        <v>0.55000000000000004</v>
      </c>
      <c r="L5" s="5">
        <f t="shared" ref="L5:L44" si="2">ROUND(D5*K5,0)</f>
        <v>5115</v>
      </c>
      <c r="M5" s="60" t="str">
        <f t="shared" ref="M5:M72" si="3">IF(K5&gt;0,IF(ROUND(D5*K5,0)&lt;&gt;L5,"E",""),"")</f>
        <v/>
      </c>
      <c r="P5" s="57" t="s">
        <v>32</v>
      </c>
      <c r="Q5" s="60" t="str">
        <f t="shared" ref="Q5:Q72" si="4">IF(O5&gt;0,IF(ROUND(D5*O5,0)&lt;&gt;P5,"E",""),"")</f>
        <v/>
      </c>
      <c r="S5" s="5">
        <f t="shared" ref="S5:S68" si="5">ROUND(SUM(I5+L5+N5+P5,0),2)</f>
        <v>5115</v>
      </c>
      <c r="U5" s="64" t="str">
        <f t="shared" ref="U5:U72" si="6">IF(ROUND(I5+L5+N5+P5,2)&lt;&gt;S5,"E","")</f>
        <v/>
      </c>
      <c r="V5" s="5">
        <f t="shared" ref="V5:V72" si="7">IF($S$2&gt;0,((S5/$S$2)*$V$2),0)</f>
        <v>0</v>
      </c>
      <c r="W5" s="5">
        <f t="shared" ref="W5:W72" si="8">S5+V5</f>
        <v>5115</v>
      </c>
      <c r="X5" s="1"/>
      <c r="Y5" s="10">
        <f t="shared" ref="Y5:Y72" si="9">IF(X5&gt;0,W5/X5,0)</f>
        <v>0</v>
      </c>
      <c r="Z5" s="1"/>
      <c r="AB5" s="5">
        <f t="shared" ref="AB5:AB72" si="10">ROUND(D5*AA5,0)</f>
        <v>0</v>
      </c>
      <c r="AD5" s="5">
        <f t="shared" ref="AD5:AD72" si="11">ROUND(AB5*AC5*0.01,0)</f>
        <v>0</v>
      </c>
    </row>
    <row r="6" spans="1:30" x14ac:dyDescent="0.2">
      <c r="B6" s="55" t="s">
        <v>279</v>
      </c>
      <c r="C6" s="150" t="s">
        <v>280</v>
      </c>
      <c r="D6" s="10">
        <f>G86</f>
        <v>9300</v>
      </c>
      <c r="E6" s="56" t="s">
        <v>72</v>
      </c>
      <c r="G6" s="57" t="s">
        <v>32</v>
      </c>
      <c r="H6" s="58" t="str">
        <f t="shared" si="0"/>
        <v/>
      </c>
      <c r="I6" s="57" t="s">
        <v>32</v>
      </c>
      <c r="J6" s="58" t="str">
        <f t="shared" si="1"/>
        <v/>
      </c>
      <c r="K6" s="16">
        <v>0.55000000000000004</v>
      </c>
      <c r="L6" s="5">
        <f t="shared" si="2"/>
        <v>5115</v>
      </c>
      <c r="M6" s="60" t="str">
        <f t="shared" si="3"/>
        <v/>
      </c>
      <c r="P6" s="57" t="s">
        <v>32</v>
      </c>
      <c r="Q6" s="60" t="str">
        <f t="shared" si="4"/>
        <v/>
      </c>
      <c r="S6" s="5">
        <f t="shared" si="5"/>
        <v>5115</v>
      </c>
      <c r="U6" s="64" t="str">
        <f t="shared" si="6"/>
        <v/>
      </c>
      <c r="V6" s="5">
        <f t="shared" si="7"/>
        <v>0</v>
      </c>
      <c r="W6" s="5">
        <f t="shared" si="8"/>
        <v>5115</v>
      </c>
      <c r="X6" s="1"/>
      <c r="Y6" s="10">
        <f t="shared" si="9"/>
        <v>0</v>
      </c>
      <c r="Z6" s="1"/>
      <c r="AB6" s="5">
        <f t="shared" si="10"/>
        <v>0</v>
      </c>
      <c r="AD6" s="5">
        <f t="shared" si="11"/>
        <v>0</v>
      </c>
    </row>
    <row r="7" spans="1:30" x14ac:dyDescent="0.2">
      <c r="B7" s="55" t="s">
        <v>281</v>
      </c>
      <c r="C7" s="150" t="s">
        <v>282</v>
      </c>
      <c r="D7" s="10">
        <f>G86</f>
        <v>9300</v>
      </c>
      <c r="E7" s="56" t="s">
        <v>72</v>
      </c>
      <c r="G7" s="5">
        <v>40</v>
      </c>
      <c r="H7" s="58" t="str">
        <f t="shared" si="0"/>
        <v/>
      </c>
      <c r="I7" s="5">
        <f t="shared" ref="I7:I46" si="12">ROUND($I$2*G7,0)</f>
        <v>3000</v>
      </c>
      <c r="J7" s="58" t="str">
        <f t="shared" si="1"/>
        <v/>
      </c>
      <c r="K7" s="16"/>
      <c r="L7" s="45" t="s">
        <v>353</v>
      </c>
      <c r="M7" s="60" t="str">
        <f t="shared" si="3"/>
        <v/>
      </c>
      <c r="O7" s="198">
        <v>5.5</v>
      </c>
      <c r="P7" s="5">
        <f t="shared" ref="P7:P66" si="13">ROUND(D7*O7,0)</f>
        <v>51150</v>
      </c>
      <c r="Q7" s="60" t="str">
        <f t="shared" si="4"/>
        <v/>
      </c>
      <c r="S7" s="5">
        <f t="shared" si="5"/>
        <v>54150</v>
      </c>
      <c r="U7" s="64" t="str">
        <f t="shared" si="6"/>
        <v/>
      </c>
      <c r="V7" s="5">
        <f t="shared" si="7"/>
        <v>0</v>
      </c>
      <c r="W7" s="5">
        <f t="shared" si="8"/>
        <v>54150</v>
      </c>
      <c r="X7" s="1"/>
      <c r="Y7" s="10">
        <f t="shared" si="9"/>
        <v>0</v>
      </c>
      <c r="Z7" s="1"/>
      <c r="AB7" s="5">
        <f t="shared" si="10"/>
        <v>0</v>
      </c>
      <c r="AD7" s="5">
        <f t="shared" si="11"/>
        <v>0</v>
      </c>
    </row>
    <row r="8" spans="1:30" x14ac:dyDescent="0.2">
      <c r="B8" s="55"/>
      <c r="C8" s="151" t="s">
        <v>283</v>
      </c>
      <c r="D8" s="10">
        <v>12700</v>
      </c>
      <c r="E8" s="56" t="s">
        <v>193</v>
      </c>
      <c r="G8" s="45" t="s">
        <v>121</v>
      </c>
      <c r="H8" s="58" t="str">
        <f t="shared" si="0"/>
        <v/>
      </c>
      <c r="I8" s="45" t="s">
        <v>121</v>
      </c>
      <c r="J8" s="58" t="str">
        <f t="shared" si="1"/>
        <v/>
      </c>
      <c r="K8" s="16">
        <v>1</v>
      </c>
      <c r="L8" s="5">
        <f t="shared" si="2"/>
        <v>12700</v>
      </c>
      <c r="M8" s="60" t="str">
        <f t="shared" si="3"/>
        <v/>
      </c>
      <c r="P8" s="45" t="s">
        <v>319</v>
      </c>
      <c r="Q8" s="60" t="str">
        <f t="shared" si="4"/>
        <v/>
      </c>
      <c r="S8" s="5">
        <f t="shared" si="5"/>
        <v>12700</v>
      </c>
      <c r="U8" s="64" t="str">
        <f t="shared" si="6"/>
        <v/>
      </c>
      <c r="V8" s="5">
        <f t="shared" si="7"/>
        <v>0</v>
      </c>
      <c r="W8" s="5">
        <f t="shared" si="8"/>
        <v>12700</v>
      </c>
      <c r="X8" s="1"/>
      <c r="Y8" s="10">
        <f t="shared" si="9"/>
        <v>0</v>
      </c>
      <c r="Z8" s="1"/>
      <c r="AB8" s="5">
        <f t="shared" si="10"/>
        <v>0</v>
      </c>
      <c r="AD8" s="5">
        <f t="shared" si="11"/>
        <v>0</v>
      </c>
    </row>
    <row r="9" spans="1:30" x14ac:dyDescent="0.2">
      <c r="B9" s="55" t="s">
        <v>288</v>
      </c>
      <c r="C9" s="150" t="s">
        <v>368</v>
      </c>
      <c r="D9" s="10">
        <v>4300</v>
      </c>
      <c r="E9" s="56" t="s">
        <v>72</v>
      </c>
      <c r="G9" s="45" t="s">
        <v>121</v>
      </c>
      <c r="H9" s="58" t="str">
        <f t="shared" si="0"/>
        <v/>
      </c>
      <c r="I9" s="45" t="s">
        <v>121</v>
      </c>
      <c r="J9" s="58" t="str">
        <f t="shared" si="1"/>
        <v/>
      </c>
      <c r="K9" s="16">
        <v>0.9</v>
      </c>
      <c r="L9" s="5">
        <f t="shared" si="2"/>
        <v>3870</v>
      </c>
      <c r="M9" s="60" t="str">
        <f t="shared" si="3"/>
        <v/>
      </c>
      <c r="P9" s="45" t="s">
        <v>319</v>
      </c>
      <c r="Q9" s="60" t="str">
        <f t="shared" si="4"/>
        <v/>
      </c>
      <c r="S9" s="5">
        <f t="shared" si="5"/>
        <v>3870</v>
      </c>
      <c r="U9" s="64" t="str">
        <f t="shared" si="6"/>
        <v/>
      </c>
      <c r="V9" s="5">
        <f t="shared" si="7"/>
        <v>0</v>
      </c>
      <c r="W9" s="5">
        <f t="shared" si="8"/>
        <v>3870</v>
      </c>
      <c r="X9" s="1"/>
      <c r="Y9" s="10">
        <f t="shared" si="9"/>
        <v>0</v>
      </c>
      <c r="Z9" s="1"/>
      <c r="AB9" s="5">
        <f t="shared" si="10"/>
        <v>0</v>
      </c>
      <c r="AD9" s="5">
        <f t="shared" si="11"/>
        <v>0</v>
      </c>
    </row>
    <row r="10" spans="1:30" s="103" customFormat="1" outlineLevel="1" x14ac:dyDescent="0.2">
      <c r="A10" s="94" t="s">
        <v>763</v>
      </c>
      <c r="B10" s="94"/>
      <c r="C10" s="103" t="s">
        <v>777</v>
      </c>
      <c r="D10" s="96"/>
      <c r="E10" s="95"/>
      <c r="F10" s="97"/>
      <c r="G10" s="100"/>
      <c r="H10" s="58"/>
      <c r="I10" s="100"/>
      <c r="J10" s="58"/>
      <c r="K10" s="99"/>
      <c r="L10" s="100"/>
      <c r="M10" s="60"/>
      <c r="N10" s="100"/>
      <c r="O10" s="99"/>
      <c r="P10" s="98"/>
      <c r="Q10" s="60"/>
      <c r="R10" s="101"/>
      <c r="S10" s="100">
        <f>SUBTOTAL(9,S5:S9)</f>
        <v>80950</v>
      </c>
      <c r="T10" s="102"/>
      <c r="U10" s="64"/>
    </row>
    <row r="11" spans="1:30" x14ac:dyDescent="0.2">
      <c r="B11" s="199" t="s">
        <v>382</v>
      </c>
      <c r="C11" s="150" t="s">
        <v>484</v>
      </c>
      <c r="D11" s="10">
        <f>'Div 07 Insul'!J21</f>
        <v>7950</v>
      </c>
      <c r="E11" s="56" t="s">
        <v>72</v>
      </c>
      <c r="G11" s="45" t="s">
        <v>121</v>
      </c>
      <c r="H11" s="58" t="str">
        <f t="shared" si="0"/>
        <v/>
      </c>
      <c r="I11" s="45" t="s">
        <v>121</v>
      </c>
      <c r="J11" s="58" t="str">
        <f t="shared" si="1"/>
        <v/>
      </c>
      <c r="K11" s="16"/>
      <c r="L11" s="45" t="s">
        <v>121</v>
      </c>
      <c r="M11" s="60" t="str">
        <f t="shared" si="3"/>
        <v/>
      </c>
      <c r="O11" s="16">
        <v>1.35</v>
      </c>
      <c r="P11" s="5">
        <f t="shared" si="13"/>
        <v>10733</v>
      </c>
      <c r="Q11" s="60" t="str">
        <f t="shared" si="4"/>
        <v/>
      </c>
      <c r="S11" s="5">
        <f t="shared" si="5"/>
        <v>10733</v>
      </c>
      <c r="U11" s="64" t="str">
        <f t="shared" si="6"/>
        <v/>
      </c>
      <c r="V11" s="5">
        <f t="shared" si="7"/>
        <v>0</v>
      </c>
      <c r="W11" s="5">
        <f t="shared" si="8"/>
        <v>10733</v>
      </c>
      <c r="X11" s="1"/>
      <c r="Y11" s="10">
        <f t="shared" si="9"/>
        <v>0</v>
      </c>
      <c r="Z11" s="1"/>
      <c r="AB11" s="5">
        <f t="shared" si="10"/>
        <v>0</v>
      </c>
      <c r="AD11" s="5">
        <f t="shared" si="11"/>
        <v>0</v>
      </c>
    </row>
    <row r="12" spans="1:30" s="103" customFormat="1" outlineLevel="1" x14ac:dyDescent="0.2">
      <c r="A12" s="94" t="s">
        <v>708</v>
      </c>
      <c r="B12" s="94"/>
      <c r="C12" s="103" t="s">
        <v>778</v>
      </c>
      <c r="D12" s="96"/>
      <c r="E12" s="95"/>
      <c r="F12" s="97"/>
      <c r="G12" s="100"/>
      <c r="H12" s="58"/>
      <c r="I12" s="100"/>
      <c r="J12" s="58"/>
      <c r="K12" s="99"/>
      <c r="L12" s="100"/>
      <c r="M12" s="60"/>
      <c r="N12" s="100"/>
      <c r="O12" s="99"/>
      <c r="P12" s="98"/>
      <c r="Q12" s="60"/>
      <c r="R12" s="101"/>
      <c r="S12" s="100">
        <f>SUBTOTAL(9,S11)</f>
        <v>10733</v>
      </c>
      <c r="T12" s="102"/>
      <c r="U12" s="64"/>
    </row>
    <row r="13" spans="1:30" x14ac:dyDescent="0.2">
      <c r="B13" s="199" t="s">
        <v>547</v>
      </c>
      <c r="C13" s="150" t="s">
        <v>548</v>
      </c>
      <c r="E13" s="56"/>
      <c r="G13" s="57" t="s">
        <v>32</v>
      </c>
      <c r="H13" s="58" t="str">
        <f t="shared" si="0"/>
        <v/>
      </c>
      <c r="I13" s="57" t="s">
        <v>32</v>
      </c>
      <c r="J13" s="58" t="str">
        <f t="shared" si="1"/>
        <v/>
      </c>
      <c r="K13" s="16"/>
      <c r="L13" s="57" t="s">
        <v>32</v>
      </c>
      <c r="M13" s="60" t="str">
        <f t="shared" si="3"/>
        <v/>
      </c>
      <c r="P13" s="57" t="s">
        <v>32</v>
      </c>
      <c r="Q13" s="60" t="str">
        <f t="shared" si="4"/>
        <v/>
      </c>
      <c r="S13" s="57" t="s">
        <v>32</v>
      </c>
      <c r="U13" s="64" t="str">
        <f t="shared" si="6"/>
        <v/>
      </c>
      <c r="V13" s="5">
        <f t="shared" si="7"/>
        <v>0</v>
      </c>
      <c r="W13" s="5">
        <f t="shared" si="8"/>
        <v>0</v>
      </c>
      <c r="X13" s="1"/>
      <c r="Y13" s="10">
        <f t="shared" si="9"/>
        <v>0</v>
      </c>
      <c r="Z13" s="1"/>
      <c r="AB13" s="5">
        <f t="shared" si="10"/>
        <v>0</v>
      </c>
      <c r="AD13" s="5">
        <f t="shared" si="11"/>
        <v>0</v>
      </c>
    </row>
    <row r="14" spans="1:30" x14ac:dyDescent="0.2">
      <c r="B14" s="199"/>
      <c r="C14" s="151" t="s">
        <v>549</v>
      </c>
      <c r="D14" s="10">
        <v>4</v>
      </c>
      <c r="E14" s="56" t="s">
        <v>462</v>
      </c>
      <c r="F14" s="12">
        <v>3</v>
      </c>
      <c r="G14" s="5">
        <f t="shared" ref="G14:G44" si="14">ROUND(D14*F14,0)</f>
        <v>12</v>
      </c>
      <c r="H14" s="58" t="str">
        <f t="shared" si="0"/>
        <v/>
      </c>
      <c r="I14" s="5">
        <f t="shared" si="12"/>
        <v>900</v>
      </c>
      <c r="J14" s="58" t="str">
        <f t="shared" si="1"/>
        <v/>
      </c>
      <c r="K14" s="219">
        <v>700</v>
      </c>
      <c r="L14" s="5">
        <f t="shared" si="2"/>
        <v>2800</v>
      </c>
      <c r="M14" s="60" t="str">
        <f t="shared" si="3"/>
        <v/>
      </c>
      <c r="P14" s="57" t="s">
        <v>32</v>
      </c>
      <c r="Q14" s="60" t="str">
        <f t="shared" si="4"/>
        <v/>
      </c>
      <c r="S14" s="5">
        <f t="shared" si="5"/>
        <v>3700</v>
      </c>
      <c r="U14" s="64" t="str">
        <f t="shared" si="6"/>
        <v/>
      </c>
      <c r="V14" s="5">
        <f t="shared" si="7"/>
        <v>0</v>
      </c>
      <c r="W14" s="5">
        <f t="shared" si="8"/>
        <v>3700</v>
      </c>
      <c r="X14" s="1"/>
      <c r="Y14" s="10">
        <f t="shared" si="9"/>
        <v>0</v>
      </c>
      <c r="Z14" s="1"/>
      <c r="AB14" s="5">
        <f t="shared" si="10"/>
        <v>0</v>
      </c>
      <c r="AD14" s="5">
        <f t="shared" si="11"/>
        <v>0</v>
      </c>
    </row>
    <row r="15" spans="1:30" x14ac:dyDescent="0.2">
      <c r="B15" s="199"/>
      <c r="C15" s="151" t="s">
        <v>550</v>
      </c>
      <c r="D15" s="10">
        <v>16</v>
      </c>
      <c r="E15" s="56" t="s">
        <v>462</v>
      </c>
      <c r="F15" s="12">
        <v>3</v>
      </c>
      <c r="G15" s="5">
        <f t="shared" si="14"/>
        <v>48</v>
      </c>
      <c r="H15" s="58" t="str">
        <f t="shared" si="0"/>
        <v/>
      </c>
      <c r="I15" s="5">
        <f t="shared" si="12"/>
        <v>3600</v>
      </c>
      <c r="J15" s="58" t="str">
        <f t="shared" si="1"/>
        <v/>
      </c>
      <c r="K15" s="219">
        <v>700</v>
      </c>
      <c r="L15" s="5">
        <f t="shared" si="2"/>
        <v>11200</v>
      </c>
      <c r="M15" s="60" t="str">
        <f t="shared" si="3"/>
        <v/>
      </c>
      <c r="P15" s="57" t="s">
        <v>32</v>
      </c>
      <c r="Q15" s="60" t="str">
        <f t="shared" si="4"/>
        <v/>
      </c>
      <c r="S15" s="5">
        <f t="shared" si="5"/>
        <v>14800</v>
      </c>
      <c r="U15" s="64" t="str">
        <f t="shared" si="6"/>
        <v/>
      </c>
      <c r="V15" s="5">
        <f t="shared" si="7"/>
        <v>0</v>
      </c>
      <c r="W15" s="5">
        <f t="shared" si="8"/>
        <v>14800</v>
      </c>
      <c r="X15" s="1"/>
      <c r="Y15" s="10">
        <f t="shared" si="9"/>
        <v>0</v>
      </c>
      <c r="Z15" s="1"/>
      <c r="AB15" s="5">
        <f t="shared" si="10"/>
        <v>0</v>
      </c>
      <c r="AD15" s="5">
        <f t="shared" si="11"/>
        <v>0</v>
      </c>
    </row>
    <row r="16" spans="1:30" s="150" customFormat="1" outlineLevel="2" x14ac:dyDescent="0.2">
      <c r="A16" s="199"/>
      <c r="B16" s="199" t="s">
        <v>562</v>
      </c>
      <c r="C16" s="152" t="s">
        <v>567</v>
      </c>
      <c r="D16" s="211">
        <v>6</v>
      </c>
      <c r="E16" s="152" t="s">
        <v>462</v>
      </c>
      <c r="F16" s="212">
        <v>2</v>
      </c>
      <c r="G16" s="155">
        <f t="shared" si="14"/>
        <v>12</v>
      </c>
      <c r="H16" s="213" t="str">
        <f t="shared" si="0"/>
        <v/>
      </c>
      <c r="I16" s="155">
        <f t="shared" si="12"/>
        <v>900</v>
      </c>
      <c r="J16" s="213" t="str">
        <f t="shared" si="1"/>
        <v/>
      </c>
      <c r="K16" s="214">
        <v>400</v>
      </c>
      <c r="L16" s="155">
        <f t="shared" si="2"/>
        <v>2400</v>
      </c>
      <c r="M16" s="216" t="str">
        <f t="shared" si="3"/>
        <v/>
      </c>
      <c r="N16" s="155"/>
      <c r="O16" s="214"/>
      <c r="P16" s="215" t="s">
        <v>32</v>
      </c>
      <c r="Q16" s="216" t="str">
        <f t="shared" si="4"/>
        <v/>
      </c>
      <c r="R16" s="202"/>
      <c r="S16" s="155">
        <f t="shared" si="5"/>
        <v>3300</v>
      </c>
      <c r="T16" s="208"/>
      <c r="U16" s="218" t="str">
        <f t="shared" si="6"/>
        <v/>
      </c>
    </row>
    <row r="17" spans="1:30" x14ac:dyDescent="0.2">
      <c r="B17" s="199" t="s">
        <v>570</v>
      </c>
      <c r="C17" s="150" t="s">
        <v>571</v>
      </c>
      <c r="G17" s="215" t="s">
        <v>32</v>
      </c>
      <c r="H17" s="58" t="str">
        <f t="shared" si="0"/>
        <v/>
      </c>
      <c r="I17" s="215" t="s">
        <v>32</v>
      </c>
      <c r="J17" s="58" t="str">
        <f t="shared" si="1"/>
        <v/>
      </c>
      <c r="K17" s="16"/>
      <c r="L17" s="215" t="s">
        <v>32</v>
      </c>
      <c r="M17" s="60" t="str">
        <f t="shared" si="3"/>
        <v/>
      </c>
      <c r="P17" s="215" t="s">
        <v>32</v>
      </c>
      <c r="Q17" s="60" t="str">
        <f t="shared" si="4"/>
        <v/>
      </c>
      <c r="S17" s="215" t="s">
        <v>32</v>
      </c>
      <c r="U17" s="64" t="str">
        <f t="shared" si="6"/>
        <v/>
      </c>
      <c r="V17" s="5">
        <f t="shared" ref="V17:V19" si="15">IF($S$2&gt;0,((S17/$S$2)*$V$2),0)</f>
        <v>0</v>
      </c>
      <c r="W17" s="5">
        <f t="shared" ref="W17:W19" si="16">S17+V17</f>
        <v>0</v>
      </c>
      <c r="X17" s="1"/>
      <c r="Y17" s="10">
        <f t="shared" ref="Y17:Y19" si="17">IF(X17&gt;0,W17/X17,0)</f>
        <v>0</v>
      </c>
      <c r="Z17" s="1"/>
      <c r="AB17" s="5">
        <f t="shared" ref="AB17:AB19" si="18">ROUND(D17*AA17,0)</f>
        <v>0</v>
      </c>
      <c r="AD17" s="5">
        <f t="shared" ref="AD17:AD19" si="19">ROUND(AB17*AC17*0.01,0)</f>
        <v>0</v>
      </c>
    </row>
    <row r="18" spans="1:30" x14ac:dyDescent="0.2">
      <c r="C18" s="151" t="s">
        <v>549</v>
      </c>
      <c r="D18" s="10">
        <v>4</v>
      </c>
      <c r="E18" s="56" t="s">
        <v>462</v>
      </c>
      <c r="F18" s="12">
        <v>4</v>
      </c>
      <c r="G18" s="5">
        <f t="shared" ref="G18:G19" si="20">ROUND(D18*F18,0)</f>
        <v>16</v>
      </c>
      <c r="H18" s="58" t="str">
        <f t="shared" ref="H18:H19" si="21">IF(F18&gt;0,IF(ROUND(D18*F18,0)&lt;&gt;G18,"E",""),"")</f>
        <v/>
      </c>
      <c r="I18" s="5">
        <f t="shared" ref="I18:I19" si="22">ROUND($I$2*G18,0)</f>
        <v>1200</v>
      </c>
      <c r="J18" s="58" t="str">
        <f t="shared" ref="J18:J19" si="23">IF(ROUND(G18*I$2,0)&lt;&gt;I18,"E","")</f>
        <v/>
      </c>
      <c r="K18" s="16">
        <v>550</v>
      </c>
      <c r="L18" s="5">
        <f t="shared" ref="L18:L19" si="24">ROUND(D18*K18,0)</f>
        <v>2200</v>
      </c>
      <c r="M18" s="60" t="str">
        <f t="shared" ref="M18:M19" si="25">IF(K18&gt;0,IF(ROUND(D18*K18,0)&lt;&gt;L18,"E",""),"")</f>
        <v/>
      </c>
      <c r="P18" s="215" t="s">
        <v>32</v>
      </c>
      <c r="Q18" s="60" t="str">
        <f t="shared" ref="Q18:Q19" si="26">IF(O18&gt;0,IF(ROUND(D18*O18,0)&lt;&gt;P18,"E",""),"")</f>
        <v/>
      </c>
      <c r="S18" s="5">
        <f t="shared" ref="S18:S19" si="27">ROUND(SUM(I18+L18+N18+P18,0),2)</f>
        <v>3400</v>
      </c>
      <c r="U18" s="64" t="str">
        <f t="shared" ref="U18:U19" si="28">IF(ROUND(I18+L18+N18+P18,2)&lt;&gt;S18,"E","")</f>
        <v/>
      </c>
      <c r="V18" s="5">
        <f t="shared" si="15"/>
        <v>0</v>
      </c>
      <c r="W18" s="5">
        <f t="shared" si="16"/>
        <v>3400</v>
      </c>
      <c r="X18" s="1"/>
      <c r="Y18" s="10">
        <f t="shared" si="17"/>
        <v>0</v>
      </c>
      <c r="Z18" s="1"/>
      <c r="AB18" s="5">
        <f t="shared" si="18"/>
        <v>0</v>
      </c>
      <c r="AD18" s="5">
        <f t="shared" si="19"/>
        <v>0</v>
      </c>
    </row>
    <row r="19" spans="1:30" x14ac:dyDescent="0.2">
      <c r="C19" s="151" t="s">
        <v>550</v>
      </c>
      <c r="D19" s="10">
        <v>16</v>
      </c>
      <c r="E19" s="56" t="s">
        <v>462</v>
      </c>
      <c r="F19" s="12">
        <v>2</v>
      </c>
      <c r="G19" s="5">
        <f t="shared" si="20"/>
        <v>32</v>
      </c>
      <c r="H19" s="58" t="str">
        <f t="shared" si="21"/>
        <v/>
      </c>
      <c r="I19" s="5">
        <f t="shared" si="22"/>
        <v>2400</v>
      </c>
      <c r="J19" s="58" t="str">
        <f t="shared" si="23"/>
        <v/>
      </c>
      <c r="K19" s="16">
        <v>450</v>
      </c>
      <c r="L19" s="5">
        <f t="shared" si="24"/>
        <v>7200</v>
      </c>
      <c r="M19" s="60" t="str">
        <f t="shared" si="25"/>
        <v/>
      </c>
      <c r="P19" s="215" t="s">
        <v>32</v>
      </c>
      <c r="Q19" s="60" t="str">
        <f t="shared" si="26"/>
        <v/>
      </c>
      <c r="S19" s="5">
        <f t="shared" si="27"/>
        <v>9600</v>
      </c>
      <c r="U19" s="64" t="str">
        <f t="shared" si="28"/>
        <v/>
      </c>
      <c r="V19" s="5">
        <f t="shared" si="15"/>
        <v>0</v>
      </c>
      <c r="W19" s="5">
        <f t="shared" si="16"/>
        <v>9600</v>
      </c>
      <c r="X19" s="1"/>
      <c r="Y19" s="10">
        <f t="shared" si="17"/>
        <v>0</v>
      </c>
      <c r="Z19" s="1"/>
      <c r="AB19" s="5">
        <f t="shared" si="18"/>
        <v>0</v>
      </c>
      <c r="AD19" s="5">
        <f t="shared" si="19"/>
        <v>0</v>
      </c>
    </row>
    <row r="20" spans="1:30" x14ac:dyDescent="0.2">
      <c r="B20" s="55" t="s">
        <v>568</v>
      </c>
      <c r="C20" s="152" t="s">
        <v>569</v>
      </c>
      <c r="D20" s="10">
        <f>6*16</f>
        <v>96</v>
      </c>
      <c r="E20" s="56" t="s">
        <v>72</v>
      </c>
      <c r="F20" s="12">
        <v>0.12</v>
      </c>
      <c r="G20" s="5">
        <f t="shared" si="14"/>
        <v>12</v>
      </c>
      <c r="H20" s="58" t="str">
        <f t="shared" si="0"/>
        <v/>
      </c>
      <c r="I20" s="5">
        <f t="shared" si="12"/>
        <v>900</v>
      </c>
      <c r="J20" s="58" t="str">
        <f t="shared" si="1"/>
        <v/>
      </c>
      <c r="K20" s="16">
        <v>25</v>
      </c>
      <c r="L20" s="5">
        <f t="shared" si="2"/>
        <v>2400</v>
      </c>
      <c r="M20" s="60" t="str">
        <f t="shared" si="3"/>
        <v/>
      </c>
      <c r="P20" s="57" t="s">
        <v>32</v>
      </c>
      <c r="Q20" s="60" t="str">
        <f t="shared" si="4"/>
        <v/>
      </c>
      <c r="S20" s="5">
        <f t="shared" si="5"/>
        <v>3300</v>
      </c>
      <c r="U20" s="64" t="str">
        <f t="shared" si="6"/>
        <v/>
      </c>
      <c r="V20" s="5">
        <f t="shared" ref="V20" si="29">IF($S$2&gt;0,((S20/$S$2)*$V$2),0)</f>
        <v>0</v>
      </c>
      <c r="W20" s="5">
        <f t="shared" ref="W20" si="30">S20+V20</f>
        <v>3300</v>
      </c>
      <c r="X20" s="1"/>
      <c r="Y20" s="10">
        <f t="shared" ref="Y20" si="31">IF(X20&gt;0,W20/X20,0)</f>
        <v>0</v>
      </c>
      <c r="Z20" s="1"/>
      <c r="AB20" s="5">
        <f t="shared" ref="AB20" si="32">ROUND(D20*AA20,0)</f>
        <v>0</v>
      </c>
      <c r="AD20" s="5">
        <f t="shared" ref="AD20" si="33">ROUND(AB20*AC20*0.01,0)</f>
        <v>0</v>
      </c>
    </row>
    <row r="21" spans="1:30" s="103" customFormat="1" outlineLevel="1" x14ac:dyDescent="0.2">
      <c r="A21" s="94" t="s">
        <v>710</v>
      </c>
      <c r="B21" s="94"/>
      <c r="C21" s="103" t="s">
        <v>779</v>
      </c>
      <c r="D21" s="96"/>
      <c r="E21" s="95"/>
      <c r="F21" s="97"/>
      <c r="G21" s="100"/>
      <c r="H21" s="58"/>
      <c r="I21" s="100"/>
      <c r="J21" s="58"/>
      <c r="K21" s="99"/>
      <c r="L21" s="100"/>
      <c r="M21" s="60"/>
      <c r="N21" s="100"/>
      <c r="O21" s="99"/>
      <c r="P21" s="98"/>
      <c r="Q21" s="60"/>
      <c r="R21" s="101"/>
      <c r="S21" s="100">
        <f>SUBTOTAL(9,S13:S20)</f>
        <v>38100</v>
      </c>
      <c r="T21" s="102"/>
      <c r="U21" s="64"/>
    </row>
    <row r="22" spans="1:30" s="67" customFormat="1" outlineLevel="2" x14ac:dyDescent="0.2">
      <c r="A22" s="55"/>
      <c r="B22" s="55" t="s">
        <v>578</v>
      </c>
      <c r="C22" s="152" t="s">
        <v>579</v>
      </c>
      <c r="D22" s="85">
        <v>2</v>
      </c>
      <c r="E22" s="56" t="s">
        <v>487</v>
      </c>
      <c r="F22" s="91">
        <v>45</v>
      </c>
      <c r="G22" s="45">
        <f t="shared" ref="G22" si="34">ROUND(D22*F22,0)</f>
        <v>90</v>
      </c>
      <c r="H22" s="58" t="str">
        <f t="shared" ref="H22" si="35">IF(F22&gt;0,IF(ROUND(D22*F22,0)&lt;&gt;G22,"E",""),"")</f>
        <v/>
      </c>
      <c r="I22" s="45">
        <f t="shared" ref="I22" si="36">ROUND($I$2*G22,0)</f>
        <v>6750</v>
      </c>
      <c r="J22" s="58" t="str">
        <f t="shared" ref="J22" si="37">IF(ROUND(G22*I$2,0)&lt;&gt;I22,"E","")</f>
        <v/>
      </c>
      <c r="K22" s="92"/>
      <c r="L22" s="57" t="s">
        <v>32</v>
      </c>
      <c r="M22" s="60" t="str">
        <f t="shared" ref="M22" si="38">IF(K22&gt;0,IF(ROUND(D22*K22,0)&lt;&gt;L22,"E",""),"")</f>
        <v/>
      </c>
      <c r="N22" s="45"/>
      <c r="O22" s="53"/>
      <c r="P22" s="57" t="s">
        <v>32</v>
      </c>
      <c r="Q22" s="60" t="str">
        <f t="shared" ref="Q22" si="39">IF(O22&gt;0,IF(ROUND(D22*O22,0)&lt;&gt;P22,"E",""),"")</f>
        <v/>
      </c>
      <c r="R22" s="86"/>
      <c r="S22" s="45">
        <f t="shared" ref="S22" si="40">ROUND(SUM(I22+L22+N22+P22,0),2)</f>
        <v>6750</v>
      </c>
      <c r="T22" s="87"/>
      <c r="U22" s="64" t="str">
        <f t="shared" ref="U22" si="41">IF(ROUND(I22+L22+N22+P22,2)&lt;&gt;S22,"E","")</f>
        <v/>
      </c>
    </row>
    <row r="23" spans="1:30" x14ac:dyDescent="0.2">
      <c r="B23" s="199" t="s">
        <v>415</v>
      </c>
      <c r="C23" s="150" t="s">
        <v>416</v>
      </c>
      <c r="D23" s="10">
        <f>'Div 09 GWB'!J31</f>
        <v>14500</v>
      </c>
      <c r="E23" s="56" t="s">
        <v>72</v>
      </c>
      <c r="G23" s="45" t="s">
        <v>121</v>
      </c>
      <c r="H23" s="58" t="str">
        <f t="shared" si="0"/>
        <v/>
      </c>
      <c r="I23" s="45" t="s">
        <v>121</v>
      </c>
      <c r="J23" s="58" t="str">
        <f t="shared" si="1"/>
        <v/>
      </c>
      <c r="K23" s="16"/>
      <c r="L23" s="45" t="s">
        <v>121</v>
      </c>
      <c r="M23" s="60" t="str">
        <f t="shared" si="3"/>
        <v/>
      </c>
      <c r="O23" s="16">
        <v>1.85</v>
      </c>
      <c r="P23" s="5">
        <f t="shared" si="13"/>
        <v>26825</v>
      </c>
      <c r="Q23" s="60" t="str">
        <f t="shared" si="4"/>
        <v/>
      </c>
      <c r="S23" s="5">
        <f t="shared" si="5"/>
        <v>26825</v>
      </c>
      <c r="U23" s="64" t="str">
        <f t="shared" si="6"/>
        <v/>
      </c>
      <c r="V23" s="5">
        <f t="shared" si="7"/>
        <v>0</v>
      </c>
      <c r="W23" s="5">
        <f t="shared" si="8"/>
        <v>26825</v>
      </c>
      <c r="X23" s="1"/>
      <c r="Y23" s="10">
        <f t="shared" si="9"/>
        <v>0</v>
      </c>
      <c r="Z23" s="1"/>
      <c r="AB23" s="5">
        <f t="shared" si="10"/>
        <v>0</v>
      </c>
      <c r="AD23" s="5">
        <f t="shared" si="11"/>
        <v>0</v>
      </c>
    </row>
    <row r="24" spans="1:30" x14ac:dyDescent="0.2">
      <c r="B24" s="199"/>
      <c r="C24" s="151" t="s">
        <v>421</v>
      </c>
      <c r="D24" s="10">
        <f>'Div 09 GWB'!J32</f>
        <v>4000</v>
      </c>
      <c r="E24" s="56" t="s">
        <v>72</v>
      </c>
      <c r="G24" s="45" t="s">
        <v>121</v>
      </c>
      <c r="H24" s="58" t="str">
        <f t="shared" si="0"/>
        <v/>
      </c>
      <c r="I24" s="45" t="s">
        <v>121</v>
      </c>
      <c r="J24" s="58" t="str">
        <f t="shared" si="1"/>
        <v/>
      </c>
      <c r="K24" s="16"/>
      <c r="L24" s="45" t="s">
        <v>121</v>
      </c>
      <c r="M24" s="60" t="str">
        <f t="shared" si="3"/>
        <v/>
      </c>
      <c r="O24" s="16">
        <v>1</v>
      </c>
      <c r="P24" s="5">
        <f t="shared" si="13"/>
        <v>4000</v>
      </c>
      <c r="Q24" s="60" t="str">
        <f t="shared" si="4"/>
        <v/>
      </c>
      <c r="S24" s="5">
        <f t="shared" si="5"/>
        <v>4000</v>
      </c>
      <c r="U24" s="64" t="str">
        <f t="shared" si="6"/>
        <v/>
      </c>
      <c r="V24" s="5">
        <f t="shared" si="7"/>
        <v>0</v>
      </c>
      <c r="W24" s="5">
        <f t="shared" si="8"/>
        <v>4000</v>
      </c>
      <c r="X24" s="1"/>
      <c r="Y24" s="10">
        <f t="shared" si="9"/>
        <v>0</v>
      </c>
      <c r="Z24" s="1"/>
      <c r="AB24" s="5">
        <f t="shared" si="10"/>
        <v>0</v>
      </c>
      <c r="AD24" s="5">
        <f t="shared" si="11"/>
        <v>0</v>
      </c>
    </row>
    <row r="25" spans="1:30" s="150" customFormat="1" outlineLevel="2" x14ac:dyDescent="0.2">
      <c r="A25" s="199"/>
      <c r="B25" s="199" t="s">
        <v>581</v>
      </c>
      <c r="C25" s="150" t="s">
        <v>582</v>
      </c>
      <c r="D25" s="211">
        <v>6230</v>
      </c>
      <c r="E25" s="152" t="s">
        <v>72</v>
      </c>
      <c r="F25" s="212"/>
      <c r="G25" s="155" t="s">
        <v>121</v>
      </c>
      <c r="H25" s="213" t="str">
        <f t="shared" si="0"/>
        <v/>
      </c>
      <c r="I25" s="155" t="s">
        <v>121</v>
      </c>
      <c r="J25" s="213" t="str">
        <f t="shared" si="1"/>
        <v/>
      </c>
      <c r="K25" s="214"/>
      <c r="L25" s="155" t="s">
        <v>121</v>
      </c>
      <c r="M25" s="216" t="str">
        <f t="shared" si="3"/>
        <v/>
      </c>
      <c r="N25" s="155"/>
      <c r="O25" s="214">
        <v>2.5</v>
      </c>
      <c r="P25" s="155">
        <f t="shared" si="13"/>
        <v>15575</v>
      </c>
      <c r="Q25" s="216" t="str">
        <f t="shared" si="4"/>
        <v/>
      </c>
      <c r="R25" s="202"/>
      <c r="S25" s="155">
        <f t="shared" si="5"/>
        <v>15575</v>
      </c>
      <c r="T25" s="208"/>
      <c r="U25" s="218" t="str">
        <f t="shared" si="6"/>
        <v/>
      </c>
    </row>
    <row r="26" spans="1:30" x14ac:dyDescent="0.2">
      <c r="B26" s="199" t="s">
        <v>497</v>
      </c>
      <c r="C26" s="150" t="s">
        <v>498</v>
      </c>
      <c r="G26" s="57" t="s">
        <v>32</v>
      </c>
      <c r="H26" s="58" t="str">
        <f t="shared" si="0"/>
        <v/>
      </c>
      <c r="I26" s="57" t="s">
        <v>32</v>
      </c>
      <c r="J26" s="58" t="str">
        <f t="shared" si="1"/>
        <v/>
      </c>
      <c r="K26" s="16"/>
      <c r="L26" s="57" t="s">
        <v>32</v>
      </c>
      <c r="M26" s="60" t="str">
        <f t="shared" si="3"/>
        <v/>
      </c>
      <c r="P26" s="5">
        <f t="shared" si="13"/>
        <v>0</v>
      </c>
      <c r="Q26" s="60" t="str">
        <f t="shared" si="4"/>
        <v/>
      </c>
      <c r="S26" s="5">
        <f t="shared" si="5"/>
        <v>0</v>
      </c>
      <c r="U26" s="64" t="str">
        <f t="shared" si="6"/>
        <v/>
      </c>
      <c r="V26" s="5">
        <f t="shared" si="7"/>
        <v>0</v>
      </c>
      <c r="W26" s="5">
        <f t="shared" si="8"/>
        <v>0</v>
      </c>
      <c r="X26" s="1"/>
      <c r="Y26" s="10">
        <f t="shared" si="9"/>
        <v>0</v>
      </c>
      <c r="Z26" s="1"/>
      <c r="AB26" s="5">
        <f t="shared" si="10"/>
        <v>0</v>
      </c>
      <c r="AD26" s="5">
        <f t="shared" si="11"/>
        <v>0</v>
      </c>
    </row>
    <row r="27" spans="1:30" x14ac:dyDescent="0.2">
      <c r="B27" s="199"/>
      <c r="C27" s="151" t="s">
        <v>499</v>
      </c>
      <c r="D27" s="10">
        <v>1790</v>
      </c>
      <c r="E27" s="56" t="s">
        <v>72</v>
      </c>
      <c r="G27" s="45" t="s">
        <v>121</v>
      </c>
      <c r="H27" s="58" t="str">
        <f t="shared" si="0"/>
        <v/>
      </c>
      <c r="I27" s="45" t="s">
        <v>121</v>
      </c>
      <c r="J27" s="58" t="str">
        <f t="shared" si="1"/>
        <v/>
      </c>
      <c r="K27" s="16"/>
      <c r="L27" s="45" t="s">
        <v>121</v>
      </c>
      <c r="M27" s="60" t="str">
        <f t="shared" si="3"/>
        <v/>
      </c>
      <c r="O27" s="92">
        <v>5</v>
      </c>
      <c r="P27" s="5">
        <f t="shared" si="13"/>
        <v>8950</v>
      </c>
      <c r="Q27" s="60" t="str">
        <f t="shared" si="4"/>
        <v/>
      </c>
      <c r="S27" s="5">
        <f t="shared" si="5"/>
        <v>8950</v>
      </c>
      <c r="U27" s="64" t="str">
        <f t="shared" si="6"/>
        <v/>
      </c>
      <c r="V27" s="5">
        <f t="shared" si="7"/>
        <v>0</v>
      </c>
      <c r="W27" s="5">
        <f t="shared" si="8"/>
        <v>8950</v>
      </c>
      <c r="X27" s="1"/>
      <c r="Y27" s="10">
        <f t="shared" si="9"/>
        <v>0</v>
      </c>
      <c r="Z27" s="1"/>
      <c r="AB27" s="5">
        <f t="shared" si="10"/>
        <v>0</v>
      </c>
      <c r="AD27" s="5">
        <f t="shared" si="11"/>
        <v>0</v>
      </c>
    </row>
    <row r="28" spans="1:30" x14ac:dyDescent="0.2">
      <c r="A28" s="9"/>
      <c r="B28" s="199"/>
      <c r="C28" s="151" t="s">
        <v>500</v>
      </c>
      <c r="D28" s="10">
        <v>310</v>
      </c>
      <c r="E28" s="56" t="s">
        <v>72</v>
      </c>
      <c r="G28" s="45" t="s">
        <v>121</v>
      </c>
      <c r="H28" s="58" t="str">
        <f t="shared" si="0"/>
        <v/>
      </c>
      <c r="I28" s="45" t="s">
        <v>121</v>
      </c>
      <c r="J28" s="58" t="str">
        <f t="shared" si="1"/>
        <v/>
      </c>
      <c r="K28" s="16"/>
      <c r="L28" s="45" t="s">
        <v>121</v>
      </c>
      <c r="M28" s="60" t="str">
        <f t="shared" si="3"/>
        <v/>
      </c>
      <c r="O28" s="92">
        <v>1</v>
      </c>
      <c r="P28" s="5">
        <f t="shared" si="13"/>
        <v>310</v>
      </c>
      <c r="Q28" s="60" t="str">
        <f t="shared" si="4"/>
        <v/>
      </c>
      <c r="S28" s="5">
        <f t="shared" si="5"/>
        <v>310</v>
      </c>
      <c r="U28" s="64" t="str">
        <f t="shared" si="6"/>
        <v/>
      </c>
      <c r="V28" s="5">
        <f t="shared" si="7"/>
        <v>0</v>
      </c>
      <c r="W28" s="5">
        <f t="shared" si="8"/>
        <v>310</v>
      </c>
      <c r="X28" s="1"/>
      <c r="Y28" s="10">
        <f t="shared" si="9"/>
        <v>0</v>
      </c>
      <c r="Z28" s="1"/>
      <c r="AB28" s="5">
        <f t="shared" si="10"/>
        <v>0</v>
      </c>
      <c r="AD28" s="5">
        <f t="shared" si="11"/>
        <v>0</v>
      </c>
    </row>
    <row r="29" spans="1:30" x14ac:dyDescent="0.2">
      <c r="A29" s="9"/>
      <c r="B29" s="199"/>
      <c r="C29" s="151" t="s">
        <v>501</v>
      </c>
      <c r="D29" s="10">
        <v>100</v>
      </c>
      <c r="E29" s="56" t="s">
        <v>72</v>
      </c>
      <c r="G29" s="45" t="s">
        <v>121</v>
      </c>
      <c r="H29" s="58" t="str">
        <f t="shared" si="0"/>
        <v/>
      </c>
      <c r="I29" s="45" t="s">
        <v>121</v>
      </c>
      <c r="J29" s="58" t="str">
        <f t="shared" si="1"/>
        <v/>
      </c>
      <c r="K29" s="16"/>
      <c r="L29" s="45" t="s">
        <v>121</v>
      </c>
      <c r="M29" s="60" t="str">
        <f t="shared" si="3"/>
        <v/>
      </c>
      <c r="O29" s="92">
        <v>3</v>
      </c>
      <c r="P29" s="5">
        <f t="shared" si="13"/>
        <v>300</v>
      </c>
      <c r="Q29" s="60" t="str">
        <f t="shared" si="4"/>
        <v/>
      </c>
      <c r="S29" s="5">
        <f t="shared" si="5"/>
        <v>300</v>
      </c>
      <c r="U29" s="64" t="str">
        <f t="shared" si="6"/>
        <v/>
      </c>
      <c r="V29" s="5">
        <f t="shared" si="7"/>
        <v>0</v>
      </c>
      <c r="W29" s="5">
        <f t="shared" si="8"/>
        <v>300</v>
      </c>
      <c r="X29" s="1"/>
      <c r="Y29" s="10">
        <f t="shared" si="9"/>
        <v>0</v>
      </c>
      <c r="Z29" s="1"/>
      <c r="AB29" s="5">
        <f t="shared" si="10"/>
        <v>0</v>
      </c>
      <c r="AD29" s="5">
        <f t="shared" si="11"/>
        <v>0</v>
      </c>
    </row>
    <row r="30" spans="1:30" x14ac:dyDescent="0.2">
      <c r="A30" s="9"/>
      <c r="B30" s="199"/>
      <c r="C30" s="151" t="s">
        <v>502</v>
      </c>
      <c r="D30" s="10">
        <v>935</v>
      </c>
      <c r="E30" s="56" t="s">
        <v>72</v>
      </c>
      <c r="G30" s="45" t="s">
        <v>121</v>
      </c>
      <c r="H30" s="58" t="str">
        <f t="shared" si="0"/>
        <v/>
      </c>
      <c r="I30" s="45" t="s">
        <v>121</v>
      </c>
      <c r="J30" s="58" t="str">
        <f t="shared" si="1"/>
        <v/>
      </c>
      <c r="K30" s="16"/>
      <c r="L30" s="45" t="s">
        <v>121</v>
      </c>
      <c r="M30" s="60" t="str">
        <f t="shared" si="3"/>
        <v/>
      </c>
      <c r="O30" s="92">
        <v>15</v>
      </c>
      <c r="P30" s="5">
        <f t="shared" si="13"/>
        <v>14025</v>
      </c>
      <c r="Q30" s="60" t="str">
        <f t="shared" si="4"/>
        <v/>
      </c>
      <c r="S30" s="5">
        <f t="shared" si="5"/>
        <v>14025</v>
      </c>
      <c r="U30" s="64" t="str">
        <f t="shared" si="6"/>
        <v/>
      </c>
      <c r="V30" s="5">
        <f t="shared" si="7"/>
        <v>0</v>
      </c>
      <c r="W30" s="5">
        <f t="shared" si="8"/>
        <v>14025</v>
      </c>
      <c r="X30" s="1"/>
      <c r="Y30" s="10">
        <f t="shared" si="9"/>
        <v>0</v>
      </c>
      <c r="Z30" s="1"/>
      <c r="AB30" s="5">
        <f t="shared" si="10"/>
        <v>0</v>
      </c>
      <c r="AD30" s="5">
        <f t="shared" si="11"/>
        <v>0</v>
      </c>
    </row>
    <row r="31" spans="1:30" x14ac:dyDescent="0.2">
      <c r="A31" s="9"/>
      <c r="B31" s="199"/>
      <c r="C31" s="151" t="s">
        <v>503</v>
      </c>
      <c r="D31" s="10">
        <v>110</v>
      </c>
      <c r="E31" s="56" t="s">
        <v>72</v>
      </c>
      <c r="G31" s="45" t="s">
        <v>121</v>
      </c>
      <c r="H31" s="58" t="str">
        <f t="shared" si="0"/>
        <v/>
      </c>
      <c r="I31" s="45" t="s">
        <v>121</v>
      </c>
      <c r="J31" s="58" t="str">
        <f t="shared" si="1"/>
        <v/>
      </c>
      <c r="K31" s="16"/>
      <c r="L31" s="45" t="s">
        <v>121</v>
      </c>
      <c r="M31" s="60" t="str">
        <f t="shared" si="3"/>
        <v/>
      </c>
      <c r="O31" s="92">
        <v>4</v>
      </c>
      <c r="P31" s="5">
        <f t="shared" si="13"/>
        <v>440</v>
      </c>
      <c r="Q31" s="60" t="str">
        <f t="shared" si="4"/>
        <v/>
      </c>
      <c r="S31" s="5">
        <f t="shared" si="5"/>
        <v>440</v>
      </c>
      <c r="U31" s="64" t="str">
        <f t="shared" si="6"/>
        <v/>
      </c>
      <c r="V31" s="5">
        <f t="shared" si="7"/>
        <v>0</v>
      </c>
      <c r="W31" s="5">
        <f t="shared" si="8"/>
        <v>440</v>
      </c>
      <c r="X31" s="1"/>
      <c r="Y31" s="10">
        <f t="shared" si="9"/>
        <v>0</v>
      </c>
      <c r="Z31" s="1"/>
      <c r="AB31" s="5">
        <f t="shared" si="10"/>
        <v>0</v>
      </c>
      <c r="AD31" s="5">
        <f t="shared" si="11"/>
        <v>0</v>
      </c>
    </row>
    <row r="32" spans="1:30" x14ac:dyDescent="0.2">
      <c r="A32" s="9"/>
      <c r="B32" s="199"/>
      <c r="C32" s="151" t="s">
        <v>505</v>
      </c>
      <c r="D32" s="10">
        <v>6520</v>
      </c>
      <c r="E32" s="56" t="s">
        <v>72</v>
      </c>
      <c r="G32" s="45" t="s">
        <v>121</v>
      </c>
      <c r="H32" s="58" t="str">
        <f t="shared" si="0"/>
        <v/>
      </c>
      <c r="I32" s="45" t="s">
        <v>121</v>
      </c>
      <c r="J32" s="58" t="str">
        <f t="shared" si="1"/>
        <v/>
      </c>
      <c r="K32" s="16"/>
      <c r="L32" s="45" t="s">
        <v>121</v>
      </c>
      <c r="M32" s="60" t="str">
        <f t="shared" si="3"/>
        <v/>
      </c>
      <c r="O32" s="92">
        <v>2.75</v>
      </c>
      <c r="P32" s="5">
        <f t="shared" si="13"/>
        <v>17930</v>
      </c>
      <c r="Q32" s="60" t="str">
        <f t="shared" si="4"/>
        <v/>
      </c>
      <c r="S32" s="5">
        <f t="shared" si="5"/>
        <v>17930</v>
      </c>
      <c r="U32" s="64" t="str">
        <f t="shared" si="6"/>
        <v/>
      </c>
      <c r="V32" s="5">
        <f t="shared" si="7"/>
        <v>0</v>
      </c>
      <c r="W32" s="5">
        <f t="shared" si="8"/>
        <v>17930</v>
      </c>
      <c r="X32" s="1"/>
      <c r="Y32" s="10">
        <f t="shared" si="9"/>
        <v>0</v>
      </c>
      <c r="Z32" s="1"/>
      <c r="AB32" s="5">
        <f t="shared" si="10"/>
        <v>0</v>
      </c>
      <c r="AD32" s="5">
        <f t="shared" si="11"/>
        <v>0</v>
      </c>
    </row>
    <row r="33" spans="1:30" x14ac:dyDescent="0.2">
      <c r="A33" s="9"/>
      <c r="B33" s="199"/>
      <c r="C33" s="151" t="s">
        <v>506</v>
      </c>
      <c r="D33" s="10">
        <v>1800</v>
      </c>
      <c r="E33" s="56" t="s">
        <v>71</v>
      </c>
      <c r="G33" s="45" t="s">
        <v>121</v>
      </c>
      <c r="H33" s="58" t="str">
        <f t="shared" si="0"/>
        <v/>
      </c>
      <c r="I33" s="45" t="s">
        <v>121</v>
      </c>
      <c r="J33" s="58" t="str">
        <f t="shared" si="1"/>
        <v/>
      </c>
      <c r="K33" s="16"/>
      <c r="L33" s="45" t="s">
        <v>121</v>
      </c>
      <c r="M33" s="60" t="str">
        <f t="shared" si="3"/>
        <v/>
      </c>
      <c r="O33" s="92">
        <v>2</v>
      </c>
      <c r="P33" s="5">
        <f t="shared" si="13"/>
        <v>3600</v>
      </c>
      <c r="Q33" s="60" t="str">
        <f t="shared" si="4"/>
        <v/>
      </c>
      <c r="S33" s="5">
        <f t="shared" si="5"/>
        <v>3600</v>
      </c>
      <c r="U33" s="64" t="str">
        <f t="shared" si="6"/>
        <v/>
      </c>
      <c r="V33" s="5">
        <f t="shared" si="7"/>
        <v>0</v>
      </c>
      <c r="W33" s="5">
        <f t="shared" si="8"/>
        <v>3600</v>
      </c>
      <c r="X33" s="1"/>
      <c r="Y33" s="10">
        <f t="shared" si="9"/>
        <v>0</v>
      </c>
      <c r="Z33" s="1"/>
      <c r="AB33" s="5">
        <f t="shared" si="10"/>
        <v>0</v>
      </c>
      <c r="AD33" s="5">
        <f t="shared" si="11"/>
        <v>0</v>
      </c>
    </row>
    <row r="34" spans="1:30" x14ac:dyDescent="0.2">
      <c r="A34" s="9"/>
      <c r="B34" s="199" t="s">
        <v>507</v>
      </c>
      <c r="C34" s="150" t="s">
        <v>508</v>
      </c>
      <c r="D34" s="10">
        <v>9300</v>
      </c>
      <c r="E34" s="56" t="s">
        <v>72</v>
      </c>
      <c r="G34" s="45" t="s">
        <v>121</v>
      </c>
      <c r="H34" s="58" t="str">
        <f t="shared" si="0"/>
        <v/>
      </c>
      <c r="I34" s="45" t="s">
        <v>121</v>
      </c>
      <c r="J34" s="58" t="str">
        <f t="shared" si="1"/>
        <v/>
      </c>
      <c r="K34" s="16"/>
      <c r="L34" s="45" t="s">
        <v>121</v>
      </c>
      <c r="M34" s="60" t="str">
        <f t="shared" si="3"/>
        <v/>
      </c>
      <c r="O34" s="16">
        <v>0.5</v>
      </c>
      <c r="P34" s="5">
        <f t="shared" si="13"/>
        <v>4650</v>
      </c>
      <c r="Q34" s="60" t="str">
        <f t="shared" si="4"/>
        <v/>
      </c>
      <c r="S34" s="5">
        <f t="shared" si="5"/>
        <v>4650</v>
      </c>
      <c r="U34" s="64" t="str">
        <f t="shared" si="6"/>
        <v/>
      </c>
      <c r="V34" s="5">
        <f t="shared" si="7"/>
        <v>0</v>
      </c>
      <c r="W34" s="5">
        <f t="shared" si="8"/>
        <v>4650</v>
      </c>
      <c r="X34" s="1"/>
      <c r="Y34" s="10">
        <f t="shared" si="9"/>
        <v>0</v>
      </c>
      <c r="Z34" s="1"/>
      <c r="AB34" s="5">
        <f t="shared" si="10"/>
        <v>0</v>
      </c>
      <c r="AD34" s="5">
        <f t="shared" si="11"/>
        <v>0</v>
      </c>
    </row>
    <row r="35" spans="1:30" x14ac:dyDescent="0.2">
      <c r="A35" s="9"/>
      <c r="B35" s="199" t="s">
        <v>442</v>
      </c>
      <c r="C35" s="209" t="s">
        <v>443</v>
      </c>
      <c r="G35" s="57" t="s">
        <v>32</v>
      </c>
      <c r="H35" s="58" t="str">
        <f t="shared" si="0"/>
        <v/>
      </c>
      <c r="I35" s="57" t="s">
        <v>32</v>
      </c>
      <c r="J35" s="58" t="str">
        <f t="shared" si="1"/>
        <v/>
      </c>
      <c r="K35" s="16"/>
      <c r="L35" s="57" t="s">
        <v>32</v>
      </c>
      <c r="M35" s="60" t="str">
        <f t="shared" si="3"/>
        <v/>
      </c>
      <c r="P35" s="57" t="s">
        <v>32</v>
      </c>
      <c r="Q35" s="60" t="str">
        <f t="shared" si="4"/>
        <v/>
      </c>
      <c r="S35" s="57" t="s">
        <v>32</v>
      </c>
      <c r="U35" s="64" t="str">
        <f t="shared" si="6"/>
        <v/>
      </c>
      <c r="V35" s="5">
        <f t="shared" si="7"/>
        <v>0</v>
      </c>
      <c r="W35" s="5">
        <f t="shared" si="8"/>
        <v>0</v>
      </c>
      <c r="X35" s="1"/>
      <c r="Y35" s="10">
        <f t="shared" si="9"/>
        <v>0</v>
      </c>
      <c r="Z35" s="1"/>
      <c r="AB35" s="5">
        <f t="shared" si="10"/>
        <v>0</v>
      </c>
      <c r="AD35" s="5">
        <f t="shared" si="11"/>
        <v>0</v>
      </c>
    </row>
    <row r="36" spans="1:30" x14ac:dyDescent="0.2">
      <c r="A36" s="9"/>
      <c r="B36" s="199"/>
      <c r="C36" s="210" t="s">
        <v>444</v>
      </c>
      <c r="D36" s="10">
        <f>'Div 09 Paint'!J20</f>
        <v>41150</v>
      </c>
      <c r="E36" s="56" t="s">
        <v>72</v>
      </c>
      <c r="G36" s="45" t="s">
        <v>121</v>
      </c>
      <c r="H36" s="58" t="str">
        <f t="shared" si="0"/>
        <v/>
      </c>
      <c r="I36" s="45" t="s">
        <v>121</v>
      </c>
      <c r="J36" s="58" t="str">
        <f t="shared" si="1"/>
        <v/>
      </c>
      <c r="K36" s="16"/>
      <c r="L36" s="45" t="s">
        <v>121</v>
      </c>
      <c r="M36" s="60" t="str">
        <f t="shared" si="3"/>
        <v/>
      </c>
      <c r="O36" s="16">
        <v>1</v>
      </c>
      <c r="P36" s="5">
        <f t="shared" si="13"/>
        <v>41150</v>
      </c>
      <c r="Q36" s="60" t="str">
        <f t="shared" si="4"/>
        <v/>
      </c>
      <c r="S36" s="5">
        <f t="shared" si="5"/>
        <v>41150</v>
      </c>
      <c r="U36" s="64" t="str">
        <f t="shared" si="6"/>
        <v/>
      </c>
      <c r="V36" s="5">
        <f t="shared" si="7"/>
        <v>0</v>
      </c>
      <c r="W36" s="5">
        <f t="shared" si="8"/>
        <v>41150</v>
      </c>
      <c r="X36" s="1"/>
      <c r="Y36" s="10">
        <f t="shared" si="9"/>
        <v>0</v>
      </c>
      <c r="Z36" s="1"/>
      <c r="AB36" s="5">
        <f t="shared" si="10"/>
        <v>0</v>
      </c>
      <c r="AD36" s="5">
        <f t="shared" si="11"/>
        <v>0</v>
      </c>
    </row>
    <row r="37" spans="1:30" x14ac:dyDescent="0.2">
      <c r="A37" s="9"/>
      <c r="B37" s="199"/>
      <c r="C37" s="210" t="s">
        <v>445</v>
      </c>
      <c r="D37" s="10">
        <f>'ELC Core &amp; Shell'!D33</f>
        <v>5120</v>
      </c>
      <c r="E37" s="56" t="s">
        <v>72</v>
      </c>
      <c r="G37" s="45" t="s">
        <v>121</v>
      </c>
      <c r="H37" s="58" t="str">
        <f t="shared" si="0"/>
        <v/>
      </c>
      <c r="I37" s="45" t="s">
        <v>121</v>
      </c>
      <c r="J37" s="58" t="str">
        <f t="shared" si="1"/>
        <v/>
      </c>
      <c r="K37" s="16"/>
      <c r="L37" s="45" t="s">
        <v>121</v>
      </c>
      <c r="M37" s="60" t="str">
        <f t="shared" si="3"/>
        <v/>
      </c>
      <c r="O37" s="16">
        <v>1.5</v>
      </c>
      <c r="P37" s="5">
        <f t="shared" si="13"/>
        <v>7680</v>
      </c>
      <c r="Q37" s="60" t="str">
        <f t="shared" si="4"/>
        <v/>
      </c>
      <c r="S37" s="5">
        <f t="shared" si="5"/>
        <v>7680</v>
      </c>
      <c r="U37" s="64" t="str">
        <f t="shared" si="6"/>
        <v/>
      </c>
      <c r="V37" s="5">
        <f t="shared" si="7"/>
        <v>0</v>
      </c>
      <c r="W37" s="5">
        <f t="shared" si="8"/>
        <v>7680</v>
      </c>
      <c r="X37" s="1"/>
      <c r="Y37" s="10">
        <f t="shared" si="9"/>
        <v>0</v>
      </c>
      <c r="Z37" s="1"/>
      <c r="AB37" s="5">
        <f t="shared" si="10"/>
        <v>0</v>
      </c>
      <c r="AD37" s="5">
        <f t="shared" si="11"/>
        <v>0</v>
      </c>
    </row>
    <row r="38" spans="1:30" s="103" customFormat="1" outlineLevel="1" x14ac:dyDescent="0.2">
      <c r="A38" s="94" t="s">
        <v>765</v>
      </c>
      <c r="B38" s="94"/>
      <c r="C38" s="103" t="s">
        <v>780</v>
      </c>
      <c r="D38" s="96"/>
      <c r="E38" s="95"/>
      <c r="F38" s="97"/>
      <c r="G38" s="100"/>
      <c r="H38" s="58"/>
      <c r="I38" s="100"/>
      <c r="J38" s="58"/>
      <c r="K38" s="99"/>
      <c r="L38" s="100"/>
      <c r="M38" s="60"/>
      <c r="N38" s="100"/>
      <c r="O38" s="99"/>
      <c r="P38" s="98"/>
      <c r="Q38" s="60"/>
      <c r="R38" s="101"/>
      <c r="S38" s="100">
        <f>SUBTOTAL(9,S22:S37)</f>
        <v>152185</v>
      </c>
      <c r="T38" s="102"/>
      <c r="U38" s="64"/>
    </row>
    <row r="39" spans="1:30" s="150" customFormat="1" outlineLevel="2" x14ac:dyDescent="0.2">
      <c r="A39" s="199"/>
      <c r="B39" s="199" t="s">
        <v>583</v>
      </c>
      <c r="C39" s="150" t="s">
        <v>584</v>
      </c>
      <c r="D39" s="211"/>
      <c r="E39" s="152"/>
      <c r="F39" s="212"/>
      <c r="G39" s="215" t="s">
        <v>32</v>
      </c>
      <c r="H39" s="213" t="str">
        <f t="shared" si="0"/>
        <v/>
      </c>
      <c r="I39" s="215" t="s">
        <v>32</v>
      </c>
      <c r="J39" s="213" t="str">
        <f t="shared" si="1"/>
        <v/>
      </c>
      <c r="K39" s="214"/>
      <c r="L39" s="215" t="s">
        <v>32</v>
      </c>
      <c r="M39" s="216" t="str">
        <f t="shared" si="3"/>
        <v/>
      </c>
      <c r="N39" s="155"/>
      <c r="O39" s="214"/>
      <c r="P39" s="215" t="s">
        <v>32</v>
      </c>
      <c r="Q39" s="216" t="str">
        <f t="shared" si="4"/>
        <v/>
      </c>
      <c r="R39" s="202"/>
      <c r="S39" s="215" t="s">
        <v>32</v>
      </c>
      <c r="T39" s="208"/>
      <c r="U39" s="218" t="str">
        <f t="shared" si="6"/>
        <v/>
      </c>
    </row>
    <row r="40" spans="1:30" s="150" customFormat="1" outlineLevel="2" x14ac:dyDescent="0.2">
      <c r="A40" s="199"/>
      <c r="B40" s="199"/>
      <c r="C40" s="151" t="s">
        <v>588</v>
      </c>
      <c r="D40" s="211">
        <v>18</v>
      </c>
      <c r="E40" s="152" t="s">
        <v>462</v>
      </c>
      <c r="F40" s="212">
        <v>0.5</v>
      </c>
      <c r="G40" s="155">
        <f t="shared" ref="G40:G42" si="42">ROUND(D40*F40,0)</f>
        <v>9</v>
      </c>
      <c r="H40" s="213" t="str">
        <f t="shared" si="0"/>
        <v/>
      </c>
      <c r="I40" s="155">
        <f t="shared" ref="I40:I42" si="43">ROUND($I$2*G40,0)</f>
        <v>675</v>
      </c>
      <c r="J40" s="213" t="str">
        <f t="shared" si="1"/>
        <v/>
      </c>
      <c r="K40" s="214">
        <v>75</v>
      </c>
      <c r="L40" s="155">
        <f t="shared" ref="L40:L42" si="44">ROUND(D40*K40,0)</f>
        <v>1350</v>
      </c>
      <c r="M40" s="216" t="str">
        <f t="shared" si="3"/>
        <v/>
      </c>
      <c r="N40" s="155"/>
      <c r="O40" s="214"/>
      <c r="P40" s="215" t="s">
        <v>32</v>
      </c>
      <c r="Q40" s="216" t="str">
        <f t="shared" si="4"/>
        <v/>
      </c>
      <c r="R40" s="202"/>
      <c r="S40" s="155">
        <f t="shared" ref="S40:S42" si="45">ROUND(SUM(I40+L40+N40+P40,0),2)</f>
        <v>2025</v>
      </c>
      <c r="T40" s="208"/>
      <c r="U40" s="218" t="str">
        <f t="shared" si="6"/>
        <v/>
      </c>
    </row>
    <row r="41" spans="1:30" s="150" customFormat="1" outlineLevel="2" x14ac:dyDescent="0.2">
      <c r="A41" s="199"/>
      <c r="B41" s="199"/>
      <c r="C41" s="151" t="s">
        <v>585</v>
      </c>
      <c r="D41" s="211">
        <v>5</v>
      </c>
      <c r="E41" s="152" t="s">
        <v>462</v>
      </c>
      <c r="F41" s="212">
        <v>0.5</v>
      </c>
      <c r="G41" s="155">
        <f t="shared" si="42"/>
        <v>3</v>
      </c>
      <c r="H41" s="213" t="str">
        <f t="shared" si="0"/>
        <v/>
      </c>
      <c r="I41" s="155">
        <f t="shared" si="43"/>
        <v>225</v>
      </c>
      <c r="J41" s="213" t="str">
        <f t="shared" si="1"/>
        <v/>
      </c>
      <c r="K41" s="214">
        <v>75</v>
      </c>
      <c r="L41" s="155">
        <f t="shared" si="44"/>
        <v>375</v>
      </c>
      <c r="M41" s="216" t="str">
        <f t="shared" si="3"/>
        <v/>
      </c>
      <c r="N41" s="155"/>
      <c r="O41" s="214"/>
      <c r="P41" s="215" t="s">
        <v>32</v>
      </c>
      <c r="Q41" s="216" t="str">
        <f t="shared" si="4"/>
        <v/>
      </c>
      <c r="R41" s="202"/>
      <c r="S41" s="155">
        <f t="shared" si="45"/>
        <v>600</v>
      </c>
      <c r="T41" s="208"/>
      <c r="U41" s="218" t="str">
        <f t="shared" si="6"/>
        <v/>
      </c>
    </row>
    <row r="42" spans="1:30" s="150" customFormat="1" outlineLevel="2" x14ac:dyDescent="0.2">
      <c r="A42" s="199"/>
      <c r="B42" s="199"/>
      <c r="C42" s="151" t="s">
        <v>586</v>
      </c>
      <c r="D42" s="211">
        <v>1</v>
      </c>
      <c r="E42" s="152" t="s">
        <v>462</v>
      </c>
      <c r="F42" s="212">
        <v>2</v>
      </c>
      <c r="G42" s="155">
        <f t="shared" si="42"/>
        <v>2</v>
      </c>
      <c r="H42" s="213" t="str">
        <f t="shared" si="0"/>
        <v/>
      </c>
      <c r="I42" s="155">
        <f t="shared" si="43"/>
        <v>150</v>
      </c>
      <c r="J42" s="213" t="str">
        <f t="shared" si="1"/>
        <v/>
      </c>
      <c r="K42" s="214">
        <v>250</v>
      </c>
      <c r="L42" s="155">
        <f t="shared" si="44"/>
        <v>250</v>
      </c>
      <c r="M42" s="216" t="str">
        <f t="shared" si="3"/>
        <v/>
      </c>
      <c r="N42" s="155"/>
      <c r="O42" s="214"/>
      <c r="P42" s="215" t="s">
        <v>32</v>
      </c>
      <c r="Q42" s="216" t="str">
        <f t="shared" si="4"/>
        <v/>
      </c>
      <c r="R42" s="202"/>
      <c r="S42" s="155">
        <f t="shared" si="45"/>
        <v>400</v>
      </c>
      <c r="T42" s="208"/>
      <c r="U42" s="218" t="str">
        <f t="shared" si="6"/>
        <v/>
      </c>
    </row>
    <row r="43" spans="1:30" s="150" customFormat="1" outlineLevel="2" x14ac:dyDescent="0.2">
      <c r="A43" s="199"/>
      <c r="B43" s="199" t="s">
        <v>589</v>
      </c>
      <c r="C43" s="152" t="s">
        <v>590</v>
      </c>
      <c r="D43" s="211">
        <v>8</v>
      </c>
      <c r="E43" s="152" t="s">
        <v>462</v>
      </c>
      <c r="F43" s="212">
        <v>8</v>
      </c>
      <c r="G43" s="155">
        <f t="shared" si="14"/>
        <v>64</v>
      </c>
      <c r="H43" s="213" t="str">
        <f t="shared" si="0"/>
        <v/>
      </c>
      <c r="I43" s="155">
        <f t="shared" si="12"/>
        <v>4800</v>
      </c>
      <c r="J43" s="213" t="str">
        <f t="shared" si="1"/>
        <v/>
      </c>
      <c r="K43" s="214">
        <v>1000</v>
      </c>
      <c r="L43" s="155">
        <f t="shared" si="2"/>
        <v>8000</v>
      </c>
      <c r="M43" s="216" t="str">
        <f t="shared" si="3"/>
        <v/>
      </c>
      <c r="N43" s="155"/>
      <c r="O43" s="214"/>
      <c r="P43" s="215" t="s">
        <v>32</v>
      </c>
      <c r="Q43" s="216" t="str">
        <f t="shared" si="4"/>
        <v/>
      </c>
      <c r="R43" s="202"/>
      <c r="S43" s="155">
        <f t="shared" si="5"/>
        <v>12800</v>
      </c>
      <c r="T43" s="208"/>
      <c r="U43" s="218" t="str">
        <f t="shared" si="6"/>
        <v/>
      </c>
    </row>
    <row r="44" spans="1:30" s="150" customFormat="1" outlineLevel="2" x14ac:dyDescent="0.2">
      <c r="A44" s="199"/>
      <c r="B44" s="199" t="s">
        <v>593</v>
      </c>
      <c r="C44" s="152" t="s">
        <v>594</v>
      </c>
      <c r="D44" s="211">
        <v>15</v>
      </c>
      <c r="E44" s="152" t="s">
        <v>462</v>
      </c>
      <c r="F44" s="212">
        <v>0.5</v>
      </c>
      <c r="G44" s="155">
        <f t="shared" si="14"/>
        <v>8</v>
      </c>
      <c r="H44" s="213" t="str">
        <f t="shared" si="0"/>
        <v/>
      </c>
      <c r="I44" s="155">
        <f t="shared" si="12"/>
        <v>600</v>
      </c>
      <c r="J44" s="213" t="str">
        <f t="shared" si="1"/>
        <v/>
      </c>
      <c r="K44" s="214">
        <v>25</v>
      </c>
      <c r="L44" s="155">
        <f t="shared" si="2"/>
        <v>375</v>
      </c>
      <c r="M44" s="216" t="str">
        <f t="shared" si="3"/>
        <v/>
      </c>
      <c r="N44" s="155"/>
      <c r="O44" s="214"/>
      <c r="P44" s="215" t="s">
        <v>32</v>
      </c>
      <c r="Q44" s="216" t="str">
        <f t="shared" si="4"/>
        <v/>
      </c>
      <c r="R44" s="202"/>
      <c r="S44" s="155">
        <f t="shared" si="5"/>
        <v>975</v>
      </c>
      <c r="T44" s="208"/>
      <c r="U44" s="218" t="str">
        <f t="shared" si="6"/>
        <v/>
      </c>
    </row>
    <row r="45" spans="1:30" x14ac:dyDescent="0.2">
      <c r="A45" s="9"/>
      <c r="B45" s="199" t="s">
        <v>606</v>
      </c>
      <c r="C45" s="67" t="s">
        <v>607</v>
      </c>
      <c r="D45" s="211">
        <v>6</v>
      </c>
      <c r="E45" s="152" t="s">
        <v>462</v>
      </c>
      <c r="F45" s="9"/>
      <c r="G45" s="5">
        <f>'Div 10'!M24</f>
        <v>40</v>
      </c>
      <c r="H45" s="58" t="str">
        <f t="shared" si="0"/>
        <v/>
      </c>
      <c r="I45" s="5">
        <f t="shared" si="12"/>
        <v>3000</v>
      </c>
      <c r="J45" s="58" t="str">
        <f t="shared" si="1"/>
        <v/>
      </c>
      <c r="K45" s="16"/>
      <c r="L45" s="5">
        <f>'Div 10'!R24</f>
        <v>5000</v>
      </c>
      <c r="M45" s="60" t="str">
        <f t="shared" si="3"/>
        <v/>
      </c>
      <c r="P45" s="215" t="s">
        <v>32</v>
      </c>
      <c r="Q45" s="60" t="str">
        <f t="shared" si="4"/>
        <v/>
      </c>
      <c r="S45" s="5">
        <f t="shared" si="5"/>
        <v>8000</v>
      </c>
      <c r="U45" s="64" t="str">
        <f t="shared" si="6"/>
        <v/>
      </c>
      <c r="V45" s="5">
        <f t="shared" si="7"/>
        <v>0</v>
      </c>
      <c r="W45" s="5">
        <f t="shared" si="8"/>
        <v>8000</v>
      </c>
      <c r="X45" s="1"/>
      <c r="Y45" s="10">
        <f t="shared" si="9"/>
        <v>0</v>
      </c>
      <c r="Z45" s="1"/>
      <c r="AB45" s="5">
        <f t="shared" si="10"/>
        <v>0</v>
      </c>
      <c r="AD45" s="5">
        <f t="shared" si="11"/>
        <v>0</v>
      </c>
    </row>
    <row r="46" spans="1:30" s="150" customFormat="1" outlineLevel="2" x14ac:dyDescent="0.2">
      <c r="A46" s="199"/>
      <c r="B46" s="199" t="s">
        <v>608</v>
      </c>
      <c r="C46" s="152" t="s">
        <v>609</v>
      </c>
      <c r="D46" s="211">
        <v>5</v>
      </c>
      <c r="E46" s="152" t="s">
        <v>462</v>
      </c>
      <c r="F46" s="212">
        <v>2</v>
      </c>
      <c r="G46" s="155">
        <f t="shared" ref="G46" si="46">ROUND(D46*F46,0)</f>
        <v>10</v>
      </c>
      <c r="H46" s="213" t="str">
        <f t="shared" si="0"/>
        <v/>
      </c>
      <c r="I46" s="155">
        <f t="shared" si="12"/>
        <v>750</v>
      </c>
      <c r="J46" s="213" t="str">
        <f t="shared" si="1"/>
        <v/>
      </c>
      <c r="K46" s="214">
        <v>300</v>
      </c>
      <c r="L46" s="155">
        <f t="shared" ref="L46" si="47">ROUND(D46*K46,0)</f>
        <v>1500</v>
      </c>
      <c r="M46" s="216" t="str">
        <f t="shared" si="3"/>
        <v/>
      </c>
      <c r="N46" s="155"/>
      <c r="O46" s="214"/>
      <c r="P46" s="215" t="s">
        <v>32</v>
      </c>
      <c r="Q46" s="216" t="str">
        <f t="shared" si="4"/>
        <v/>
      </c>
      <c r="R46" s="202"/>
      <c r="S46" s="155">
        <f t="shared" si="5"/>
        <v>2250</v>
      </c>
      <c r="T46" s="208"/>
      <c r="U46" s="218" t="str">
        <f t="shared" si="6"/>
        <v/>
      </c>
    </row>
    <row r="47" spans="1:30" s="103" customFormat="1" outlineLevel="1" x14ac:dyDescent="0.2">
      <c r="A47" s="94" t="s">
        <v>767</v>
      </c>
      <c r="B47" s="94"/>
      <c r="C47" s="103" t="s">
        <v>768</v>
      </c>
      <c r="D47" s="96"/>
      <c r="E47" s="95"/>
      <c r="F47" s="97"/>
      <c r="G47" s="100"/>
      <c r="H47" s="58"/>
      <c r="I47" s="100"/>
      <c r="J47" s="58"/>
      <c r="K47" s="99"/>
      <c r="L47" s="100"/>
      <c r="M47" s="60"/>
      <c r="N47" s="100"/>
      <c r="O47" s="99"/>
      <c r="P47" s="98"/>
      <c r="Q47" s="60"/>
      <c r="R47" s="101"/>
      <c r="S47" s="100">
        <f>SUBTOTAL(9,S39:S46)</f>
        <v>27050</v>
      </c>
      <c r="T47" s="102"/>
      <c r="U47" s="64"/>
    </row>
    <row r="48" spans="1:30" x14ac:dyDescent="0.2">
      <c r="A48" s="9"/>
      <c r="B48" s="55" t="s">
        <v>629</v>
      </c>
      <c r="C48" s="152" t="s">
        <v>630</v>
      </c>
      <c r="D48" s="10">
        <v>2</v>
      </c>
      <c r="E48" s="56" t="s">
        <v>462</v>
      </c>
      <c r="G48" s="215" t="s">
        <v>32</v>
      </c>
      <c r="H48" s="58" t="str">
        <f t="shared" ref="H48:H52" si="48">IF(F48&gt;0,IF(ROUND(D48*F48,0)&lt;&gt;G48,"E",""),"")</f>
        <v/>
      </c>
      <c r="I48" s="215" t="s">
        <v>32</v>
      </c>
      <c r="J48" s="58" t="str">
        <f t="shared" ref="J48" si="49">IF(ROUND(G48*I$2,0)&lt;&gt;I48,"E","")</f>
        <v/>
      </c>
      <c r="K48" s="16"/>
      <c r="L48" s="215" t="s">
        <v>32</v>
      </c>
      <c r="M48" s="60" t="str">
        <f t="shared" ref="M48:M52" si="50">IF(K48&gt;0,IF(ROUND(D48*K48,0)&lt;&gt;L48,"E",""),"")</f>
        <v/>
      </c>
      <c r="P48" s="215" t="s">
        <v>32</v>
      </c>
      <c r="Q48" s="60" t="str">
        <f t="shared" ref="Q48:Q52" si="51">IF(O48&gt;0,IF(ROUND(D48*O48,0)&lt;&gt;P48,"E",""),"")</f>
        <v/>
      </c>
      <c r="S48" s="215" t="s">
        <v>32</v>
      </c>
      <c r="U48" s="64" t="str">
        <f t="shared" ref="U48:U52" si="52">IF(ROUND(I48+L48+N48+P48,2)&lt;&gt;S48,"E","")</f>
        <v/>
      </c>
      <c r="V48" s="5">
        <f t="shared" ref="V48:V52" si="53">IF($S$2&gt;0,((S48/$S$2)*$V$2),0)</f>
        <v>0</v>
      </c>
      <c r="W48" s="5">
        <f t="shared" ref="W48:W52" si="54">S48+V48</f>
        <v>0</v>
      </c>
      <c r="X48" s="1"/>
      <c r="Y48" s="10">
        <f t="shared" ref="Y48:Y52" si="55">IF(X48&gt;0,W48/X48,0)</f>
        <v>0</v>
      </c>
      <c r="Z48" s="1"/>
      <c r="AB48" s="5">
        <f t="shared" ref="AB48:AB52" si="56">ROUND(D48*AA48,0)</f>
        <v>0</v>
      </c>
      <c r="AD48" s="5">
        <f t="shared" ref="AD48:AD50" si="57">ROUND(AB48*AC48*0.01,0)</f>
        <v>0</v>
      </c>
    </row>
    <row r="49" spans="1:30" x14ac:dyDescent="0.2">
      <c r="C49" s="151" t="s">
        <v>784</v>
      </c>
      <c r="D49" s="10">
        <v>2</v>
      </c>
      <c r="E49" s="56" t="s">
        <v>462</v>
      </c>
      <c r="G49" s="45" t="s">
        <v>121</v>
      </c>
      <c r="H49" s="58" t="str">
        <f t="shared" si="48"/>
        <v/>
      </c>
      <c r="I49" s="45" t="s">
        <v>121</v>
      </c>
      <c r="J49" s="58" t="str">
        <f t="shared" ref="J49:J52" si="58">IF(G49*I$2=I49," ","E")</f>
        <v xml:space="preserve"> </v>
      </c>
      <c r="L49" s="45" t="s">
        <v>121</v>
      </c>
      <c r="M49" s="60" t="str">
        <f t="shared" si="50"/>
        <v/>
      </c>
      <c r="O49" s="16">
        <v>1500</v>
      </c>
      <c r="P49" s="5">
        <f t="shared" ref="P49:P52" si="59">ROUND(D49*O49,0)</f>
        <v>3000</v>
      </c>
      <c r="Q49" s="60" t="str">
        <f t="shared" si="51"/>
        <v/>
      </c>
      <c r="S49" s="5">
        <f t="shared" ref="S49:S52" si="60">ROUND(SUM(I49+L49+N49+P49,0),2)</f>
        <v>3000</v>
      </c>
      <c r="U49" s="64" t="str">
        <f t="shared" si="52"/>
        <v/>
      </c>
      <c r="V49" s="5">
        <f t="shared" si="53"/>
        <v>0</v>
      </c>
      <c r="W49" s="5">
        <f t="shared" si="54"/>
        <v>3000</v>
      </c>
      <c r="X49" s="1"/>
      <c r="Y49" s="10">
        <f t="shared" si="55"/>
        <v>0</v>
      </c>
      <c r="Z49" s="1"/>
      <c r="AB49" s="5">
        <f t="shared" si="56"/>
        <v>0</v>
      </c>
      <c r="AD49" s="5">
        <f t="shared" si="57"/>
        <v>0</v>
      </c>
    </row>
    <row r="50" spans="1:30" x14ac:dyDescent="0.2">
      <c r="C50" s="151" t="s">
        <v>785</v>
      </c>
      <c r="D50" s="10">
        <v>3</v>
      </c>
      <c r="E50" s="56" t="s">
        <v>462</v>
      </c>
      <c r="G50" s="45" t="s">
        <v>121</v>
      </c>
      <c r="H50" s="58" t="str">
        <f t="shared" si="48"/>
        <v/>
      </c>
      <c r="I50" s="45" t="s">
        <v>121</v>
      </c>
      <c r="J50" s="58" t="str">
        <f t="shared" si="58"/>
        <v xml:space="preserve"> </v>
      </c>
      <c r="L50" s="45" t="s">
        <v>121</v>
      </c>
      <c r="M50" s="60" t="str">
        <f t="shared" si="50"/>
        <v/>
      </c>
      <c r="O50" s="16">
        <v>3000</v>
      </c>
      <c r="P50" s="5">
        <f t="shared" si="59"/>
        <v>9000</v>
      </c>
      <c r="Q50" s="60" t="str">
        <f t="shared" si="51"/>
        <v/>
      </c>
      <c r="S50" s="5">
        <f t="shared" si="60"/>
        <v>9000</v>
      </c>
      <c r="U50" s="64" t="str">
        <f t="shared" si="52"/>
        <v/>
      </c>
      <c r="V50" s="5">
        <f t="shared" si="53"/>
        <v>0</v>
      </c>
      <c r="W50" s="5">
        <f t="shared" si="54"/>
        <v>9000</v>
      </c>
      <c r="X50" s="1"/>
      <c r="Y50" s="10">
        <f t="shared" si="55"/>
        <v>0</v>
      </c>
      <c r="Z50" s="1"/>
      <c r="AB50" s="5">
        <f t="shared" si="56"/>
        <v>0</v>
      </c>
      <c r="AD50" s="5">
        <f t="shared" si="57"/>
        <v>0</v>
      </c>
    </row>
    <row r="51" spans="1:30" x14ac:dyDescent="0.2">
      <c r="C51" s="121" t="s">
        <v>631</v>
      </c>
      <c r="D51" s="10">
        <v>1</v>
      </c>
      <c r="E51" s="56" t="s">
        <v>462</v>
      </c>
      <c r="G51" s="45" t="s">
        <v>121</v>
      </c>
      <c r="H51" s="58" t="str">
        <f t="shared" ref="H51" si="61">IF(F51&gt;0,IF(ROUND(D51*F51,0)&lt;&gt;G51,"E",""),"")</f>
        <v/>
      </c>
      <c r="I51" s="45" t="s">
        <v>121</v>
      </c>
      <c r="J51" s="58" t="str">
        <f t="shared" ref="J51" si="62">IF(G51*I$2=I51," ","E")</f>
        <v xml:space="preserve"> </v>
      </c>
      <c r="L51" s="45" t="s">
        <v>121</v>
      </c>
      <c r="M51" s="60" t="str">
        <f t="shared" ref="M51" si="63">IF(K51&gt;0,IF(ROUND(D51*K51,0)&lt;&gt;L51,"E",""),"")</f>
        <v/>
      </c>
      <c r="O51" s="16">
        <v>2500</v>
      </c>
      <c r="P51" s="5">
        <f t="shared" ref="P51" si="64">ROUND(D51*O51,0)</f>
        <v>2500</v>
      </c>
      <c r="Q51" s="60" t="str">
        <f t="shared" ref="Q51" si="65">IF(O51&gt;0,IF(ROUND(D51*O51,0)&lt;&gt;P51,"E",""),"")</f>
        <v/>
      </c>
      <c r="S51" s="5">
        <f t="shared" ref="S51" si="66">ROUND(SUM(I51+L51+N51+P51,0),2)</f>
        <v>2500</v>
      </c>
      <c r="U51" s="64" t="str">
        <f t="shared" ref="U51" si="67">IF(ROUND(I51+L51+N51+P51,2)&lt;&gt;S51,"E","")</f>
        <v/>
      </c>
      <c r="V51" s="5">
        <f t="shared" ref="V51" si="68">IF($S$2&gt;0,((S51/$S$2)*$V$2),0)</f>
        <v>0</v>
      </c>
      <c r="W51" s="5">
        <f t="shared" ref="W51" si="69">S51+V51</f>
        <v>2500</v>
      </c>
      <c r="X51" s="1"/>
      <c r="Y51" s="10">
        <f t="shared" ref="Y51" si="70">IF(X51&gt;0,W51/X51,0)</f>
        <v>0</v>
      </c>
      <c r="Z51" s="1"/>
      <c r="AB51" s="5">
        <f t="shared" ref="AB51" si="71">ROUND(D51*AA51,0)</f>
        <v>0</v>
      </c>
      <c r="AD51" s="5">
        <f>ROUND(AB51*AC51*0.01,0)</f>
        <v>0</v>
      </c>
    </row>
    <row r="52" spans="1:30" x14ac:dyDescent="0.2">
      <c r="C52" s="121" t="s">
        <v>632</v>
      </c>
      <c r="D52" s="10">
        <v>1</v>
      </c>
      <c r="E52" s="56" t="s">
        <v>462</v>
      </c>
      <c r="G52" s="45" t="s">
        <v>121</v>
      </c>
      <c r="H52" s="58" t="str">
        <f t="shared" si="48"/>
        <v/>
      </c>
      <c r="I52" s="45" t="s">
        <v>121</v>
      </c>
      <c r="J52" s="58" t="str">
        <f t="shared" si="58"/>
        <v xml:space="preserve"> </v>
      </c>
      <c r="L52" s="45" t="s">
        <v>121</v>
      </c>
      <c r="M52" s="60" t="str">
        <f t="shared" si="50"/>
        <v/>
      </c>
      <c r="O52" s="16">
        <v>1500</v>
      </c>
      <c r="P52" s="5">
        <f t="shared" si="59"/>
        <v>1500</v>
      </c>
      <c r="Q52" s="60" t="str">
        <f t="shared" si="51"/>
        <v/>
      </c>
      <c r="S52" s="5">
        <f t="shared" si="60"/>
        <v>1500</v>
      </c>
      <c r="U52" s="64" t="str">
        <f t="shared" si="52"/>
        <v/>
      </c>
      <c r="V52" s="5">
        <f t="shared" si="53"/>
        <v>0</v>
      </c>
      <c r="W52" s="5">
        <f t="shared" si="54"/>
        <v>1500</v>
      </c>
      <c r="X52" s="1"/>
      <c r="Y52" s="10">
        <f t="shared" si="55"/>
        <v>0</v>
      </c>
      <c r="Z52" s="1"/>
      <c r="AB52" s="5">
        <f t="shared" si="56"/>
        <v>0</v>
      </c>
      <c r="AD52" s="5">
        <f>ROUND(AB52*AC52*0.01,0)</f>
        <v>0</v>
      </c>
    </row>
    <row r="53" spans="1:30" s="103" customFormat="1" outlineLevel="1" x14ac:dyDescent="0.2">
      <c r="A53" s="94" t="s">
        <v>769</v>
      </c>
      <c r="B53" s="94"/>
      <c r="C53" s="103" t="s">
        <v>770</v>
      </c>
      <c r="D53" s="96"/>
      <c r="E53" s="95"/>
      <c r="F53" s="97"/>
      <c r="G53" s="100"/>
      <c r="H53" s="58"/>
      <c r="I53" s="100"/>
      <c r="J53" s="58"/>
      <c r="K53" s="99"/>
      <c r="L53" s="100"/>
      <c r="M53" s="60"/>
      <c r="N53" s="100"/>
      <c r="O53" s="99"/>
      <c r="P53" s="98"/>
      <c r="Q53" s="60"/>
      <c r="R53" s="101"/>
      <c r="S53" s="100">
        <f>SUBTOTAL(9,S48:S52)</f>
        <v>16000</v>
      </c>
      <c r="T53" s="102"/>
      <c r="U53" s="64"/>
    </row>
    <row r="54" spans="1:30" s="150" customFormat="1" outlineLevel="2" x14ac:dyDescent="0.2">
      <c r="A54" s="199"/>
      <c r="B54" s="199" t="s">
        <v>638</v>
      </c>
      <c r="C54" s="152" t="s">
        <v>640</v>
      </c>
      <c r="D54" s="211">
        <v>32</v>
      </c>
      <c r="E54" s="152" t="s">
        <v>462</v>
      </c>
      <c r="F54" s="212"/>
      <c r="G54" s="155" t="s">
        <v>121</v>
      </c>
      <c r="H54" s="213" t="str">
        <f t="shared" si="0"/>
        <v/>
      </c>
      <c r="I54" s="155" t="s">
        <v>121</v>
      </c>
      <c r="J54" s="213" t="str">
        <f t="shared" si="1"/>
        <v/>
      </c>
      <c r="K54" s="214"/>
      <c r="L54" s="155" t="s">
        <v>121</v>
      </c>
      <c r="M54" s="216" t="str">
        <f t="shared" si="3"/>
        <v/>
      </c>
      <c r="N54" s="155"/>
      <c r="O54" s="214">
        <v>425</v>
      </c>
      <c r="P54" s="155">
        <f t="shared" si="13"/>
        <v>13600</v>
      </c>
      <c r="Q54" s="216" t="str">
        <f t="shared" si="4"/>
        <v/>
      </c>
      <c r="R54" s="202"/>
      <c r="S54" s="155">
        <f t="shared" si="5"/>
        <v>13600</v>
      </c>
      <c r="T54" s="208"/>
      <c r="U54" s="218" t="str">
        <f t="shared" si="6"/>
        <v/>
      </c>
    </row>
    <row r="55" spans="1:30" x14ac:dyDescent="0.2">
      <c r="A55" s="9"/>
      <c r="B55" s="199" t="s">
        <v>675</v>
      </c>
      <c r="C55" s="67" t="s">
        <v>676</v>
      </c>
      <c r="D55" s="16">
        <f>'Div 12'!J16</f>
        <v>237</v>
      </c>
      <c r="E55" s="152" t="s">
        <v>71</v>
      </c>
      <c r="F55" s="9"/>
      <c r="G55" s="45" t="s">
        <v>121</v>
      </c>
      <c r="H55" s="58" t="str">
        <f t="shared" si="0"/>
        <v/>
      </c>
      <c r="I55" s="45" t="s">
        <v>121</v>
      </c>
      <c r="J55" s="58" t="str">
        <f t="shared" si="1"/>
        <v/>
      </c>
      <c r="K55" s="16"/>
      <c r="L55" s="45" t="s">
        <v>121</v>
      </c>
      <c r="M55" s="60" t="str">
        <f t="shared" si="3"/>
        <v/>
      </c>
      <c r="O55" s="16">
        <v>175</v>
      </c>
      <c r="P55" s="5">
        <f t="shared" si="13"/>
        <v>41475</v>
      </c>
      <c r="Q55" s="60" t="str">
        <f t="shared" si="4"/>
        <v/>
      </c>
      <c r="S55" s="5">
        <f t="shared" si="5"/>
        <v>41475</v>
      </c>
      <c r="U55" s="64" t="str">
        <f t="shared" si="6"/>
        <v/>
      </c>
      <c r="V55" s="5">
        <f t="shared" si="7"/>
        <v>0</v>
      </c>
      <c r="W55" s="5">
        <f t="shared" si="8"/>
        <v>41475</v>
      </c>
      <c r="X55" s="1"/>
      <c r="Y55" s="10">
        <f t="shared" si="9"/>
        <v>0</v>
      </c>
      <c r="Z55" s="1"/>
      <c r="AB55" s="5">
        <f t="shared" si="10"/>
        <v>0</v>
      </c>
      <c r="AD55" s="5">
        <f t="shared" si="11"/>
        <v>0</v>
      </c>
    </row>
    <row r="56" spans="1:30" x14ac:dyDescent="0.2">
      <c r="A56" s="9"/>
      <c r="B56" s="9"/>
      <c r="C56" s="152" t="s">
        <v>646</v>
      </c>
      <c r="D56" s="211">
        <v>7</v>
      </c>
      <c r="E56" s="152" t="s">
        <v>462</v>
      </c>
      <c r="F56" s="9"/>
      <c r="G56" s="45" t="s">
        <v>121</v>
      </c>
      <c r="H56" s="58" t="str">
        <f t="shared" si="0"/>
        <v/>
      </c>
      <c r="I56" s="45" t="s">
        <v>121</v>
      </c>
      <c r="J56" s="58" t="str">
        <f t="shared" si="1"/>
        <v/>
      </c>
      <c r="K56" s="16"/>
      <c r="L56" s="45" t="s">
        <v>121</v>
      </c>
      <c r="M56" s="60" t="str">
        <f t="shared" si="3"/>
        <v/>
      </c>
      <c r="O56" s="16">
        <v>3500</v>
      </c>
      <c r="P56" s="5">
        <f t="shared" si="13"/>
        <v>24500</v>
      </c>
      <c r="Q56" s="60" t="str">
        <f t="shared" si="4"/>
        <v/>
      </c>
      <c r="S56" s="5">
        <f t="shared" si="5"/>
        <v>24500</v>
      </c>
      <c r="U56" s="64" t="str">
        <f t="shared" si="6"/>
        <v/>
      </c>
      <c r="V56" s="5">
        <f t="shared" si="7"/>
        <v>0</v>
      </c>
      <c r="W56" s="5">
        <f t="shared" si="8"/>
        <v>24500</v>
      </c>
      <c r="X56" s="1"/>
      <c r="Y56" s="10">
        <f t="shared" si="9"/>
        <v>0</v>
      </c>
      <c r="Z56" s="1"/>
      <c r="AB56" s="5">
        <f t="shared" si="10"/>
        <v>0</v>
      </c>
      <c r="AD56" s="5">
        <f t="shared" si="11"/>
        <v>0</v>
      </c>
    </row>
    <row r="57" spans="1:30" x14ac:dyDescent="0.2">
      <c r="A57" s="9"/>
      <c r="B57" s="55" t="s">
        <v>677</v>
      </c>
      <c r="C57" s="67" t="s">
        <v>678</v>
      </c>
      <c r="D57" s="16">
        <f>'Div 12'!J22</f>
        <v>276</v>
      </c>
      <c r="E57" s="152" t="s">
        <v>72</v>
      </c>
      <c r="F57" s="9"/>
      <c r="G57" s="45" t="s">
        <v>121</v>
      </c>
      <c r="H57" s="58" t="str">
        <f t="shared" si="0"/>
        <v/>
      </c>
      <c r="I57" s="45" t="s">
        <v>121</v>
      </c>
      <c r="J57" s="58" t="str">
        <f t="shared" si="1"/>
        <v/>
      </c>
      <c r="K57" s="16"/>
      <c r="L57" s="45" t="s">
        <v>121</v>
      </c>
      <c r="M57" s="60" t="str">
        <f t="shared" si="3"/>
        <v/>
      </c>
      <c r="O57" s="16">
        <v>25</v>
      </c>
      <c r="P57" s="5">
        <f t="shared" si="13"/>
        <v>6900</v>
      </c>
      <c r="Q57" s="60" t="str">
        <f t="shared" si="4"/>
        <v/>
      </c>
      <c r="S57" s="5">
        <f t="shared" si="5"/>
        <v>6900</v>
      </c>
      <c r="U57" s="64" t="str">
        <f t="shared" si="6"/>
        <v/>
      </c>
      <c r="V57" s="5">
        <f t="shared" si="7"/>
        <v>0</v>
      </c>
      <c r="W57" s="5">
        <f t="shared" si="8"/>
        <v>6900</v>
      </c>
      <c r="X57" s="1"/>
      <c r="Y57" s="10">
        <f t="shared" si="9"/>
        <v>0</v>
      </c>
      <c r="Z57" s="1"/>
      <c r="AB57" s="5">
        <f t="shared" si="10"/>
        <v>0</v>
      </c>
      <c r="AD57" s="5">
        <f t="shared" si="11"/>
        <v>0</v>
      </c>
    </row>
    <row r="58" spans="1:30" x14ac:dyDescent="0.2">
      <c r="A58" s="9"/>
      <c r="B58" s="9"/>
      <c r="C58" s="152" t="s">
        <v>682</v>
      </c>
      <c r="D58" s="16">
        <v>140</v>
      </c>
      <c r="E58" s="152" t="s">
        <v>71</v>
      </c>
      <c r="F58" s="9"/>
      <c r="G58" s="45" t="s">
        <v>121</v>
      </c>
      <c r="H58" s="58" t="str">
        <f t="shared" si="0"/>
        <v/>
      </c>
      <c r="I58" s="45" t="s">
        <v>121</v>
      </c>
      <c r="J58" s="58" t="str">
        <f t="shared" si="1"/>
        <v/>
      </c>
      <c r="K58" s="16"/>
      <c r="L58" s="45" t="s">
        <v>121</v>
      </c>
      <c r="M58" s="60" t="str">
        <f t="shared" si="3"/>
        <v/>
      </c>
      <c r="O58" s="16">
        <v>15</v>
      </c>
      <c r="P58" s="5">
        <f t="shared" si="13"/>
        <v>2100</v>
      </c>
      <c r="Q58" s="60" t="str">
        <f t="shared" si="4"/>
        <v/>
      </c>
      <c r="S58" s="5">
        <f t="shared" si="5"/>
        <v>2100</v>
      </c>
      <c r="U58" s="64" t="str">
        <f t="shared" si="6"/>
        <v/>
      </c>
      <c r="V58" s="5">
        <f t="shared" si="7"/>
        <v>0</v>
      </c>
      <c r="W58" s="5">
        <f t="shared" si="8"/>
        <v>2100</v>
      </c>
      <c r="X58" s="1"/>
      <c r="Y58" s="10">
        <f t="shared" si="9"/>
        <v>0</v>
      </c>
      <c r="Z58" s="1"/>
      <c r="AB58" s="5">
        <f t="shared" si="10"/>
        <v>0</v>
      </c>
      <c r="AD58" s="5">
        <f t="shared" si="11"/>
        <v>0</v>
      </c>
    </row>
    <row r="59" spans="1:30" x14ac:dyDescent="0.2">
      <c r="A59" s="9"/>
      <c r="B59" s="55" t="s">
        <v>683</v>
      </c>
      <c r="C59" s="67" t="s">
        <v>684</v>
      </c>
      <c r="D59" s="9"/>
      <c r="E59" s="9"/>
      <c r="F59" s="9"/>
      <c r="G59" s="57" t="s">
        <v>32</v>
      </c>
      <c r="H59" s="58" t="str">
        <f t="shared" ref="H59" si="72">IF(F59&gt;0,IF(ROUND(D59*F59,0)&lt;&gt;G59,"E",""),"")</f>
        <v/>
      </c>
      <c r="I59" s="57" t="s">
        <v>32</v>
      </c>
      <c r="J59" s="58" t="str">
        <f t="shared" ref="J59" si="73">IF(ROUND(G59*I$2,0)&lt;&gt;I59,"E","")</f>
        <v/>
      </c>
      <c r="K59" s="16"/>
      <c r="L59" s="57" t="s">
        <v>32</v>
      </c>
      <c r="M59" s="60" t="str">
        <f t="shared" ref="M59" si="74">IF(K59&gt;0,IF(ROUND(D59*K59,0)&lt;&gt;L59,"E",""),"")</f>
        <v/>
      </c>
      <c r="P59" s="57" t="s">
        <v>32</v>
      </c>
      <c r="Q59" s="60" t="str">
        <f t="shared" ref="Q59" si="75">IF(O59&gt;0,IF(ROUND(D59*O59,0)&lt;&gt;P59,"E",""),"")</f>
        <v/>
      </c>
      <c r="S59" s="57" t="s">
        <v>32</v>
      </c>
      <c r="U59" s="64" t="str">
        <f t="shared" ref="U59" si="76">IF(ROUND(I59+L59+N59+P59,2)&lt;&gt;S59,"E","")</f>
        <v/>
      </c>
      <c r="V59" s="5">
        <f t="shared" ref="V59" si="77">IF($S$2&gt;0,((S59/$S$2)*$V$2),0)</f>
        <v>0</v>
      </c>
      <c r="W59" s="5">
        <f t="shared" ref="W59" si="78">S59+V59</f>
        <v>0</v>
      </c>
      <c r="X59" s="1"/>
      <c r="Y59" s="10">
        <f t="shared" ref="Y59" si="79">IF(X59&gt;0,W59/X59,0)</f>
        <v>0</v>
      </c>
      <c r="Z59" s="1"/>
      <c r="AB59" s="5">
        <f t="shared" ref="AB59" si="80">ROUND(D59*AA59,0)</f>
        <v>0</v>
      </c>
      <c r="AD59" s="5">
        <f t="shared" ref="AD59" si="81">ROUND(AB59*AC59*0.01,0)</f>
        <v>0</v>
      </c>
    </row>
    <row r="60" spans="1:30" s="150" customFormat="1" outlineLevel="2" x14ac:dyDescent="0.2">
      <c r="A60" s="199"/>
      <c r="B60" s="199"/>
      <c r="C60" s="151" t="s">
        <v>685</v>
      </c>
      <c r="D60" s="211">
        <v>1</v>
      </c>
      <c r="E60" s="152" t="s">
        <v>462</v>
      </c>
      <c r="F60" s="212">
        <v>60</v>
      </c>
      <c r="G60" s="155">
        <f t="shared" ref="G60" si="82">ROUND(D60*F60,0)</f>
        <v>60</v>
      </c>
      <c r="H60" s="213" t="str">
        <f t="shared" si="0"/>
        <v/>
      </c>
      <c r="I60" s="155">
        <f t="shared" ref="I60" si="83">ROUND($I$2*G60,0)</f>
        <v>4500</v>
      </c>
      <c r="J60" s="213" t="str">
        <f t="shared" si="1"/>
        <v/>
      </c>
      <c r="K60" s="214">
        <v>2500</v>
      </c>
      <c r="L60" s="155">
        <f t="shared" ref="L60" si="84">ROUND(D60*K60,0)</f>
        <v>2500</v>
      </c>
      <c r="M60" s="216" t="str">
        <f t="shared" si="3"/>
        <v/>
      </c>
      <c r="N60" s="155"/>
      <c r="O60" s="214"/>
      <c r="P60" s="215" t="s">
        <v>32</v>
      </c>
      <c r="Q60" s="216" t="str">
        <f t="shared" si="4"/>
        <v/>
      </c>
      <c r="R60" s="202"/>
      <c r="S60" s="155">
        <f t="shared" si="5"/>
        <v>7000</v>
      </c>
      <c r="T60" s="208" t="s">
        <v>38</v>
      </c>
      <c r="U60" s="218" t="str">
        <f t="shared" si="6"/>
        <v/>
      </c>
    </row>
    <row r="61" spans="1:30" s="150" customFormat="1" outlineLevel="2" x14ac:dyDescent="0.2">
      <c r="A61" s="199"/>
      <c r="B61" s="199"/>
      <c r="C61" s="151" t="s">
        <v>686</v>
      </c>
      <c r="D61" s="211">
        <v>1</v>
      </c>
      <c r="E61" s="152" t="s">
        <v>462</v>
      </c>
      <c r="F61" s="212"/>
      <c r="G61" s="155" t="s">
        <v>121</v>
      </c>
      <c r="H61" s="213" t="str">
        <f t="shared" si="0"/>
        <v/>
      </c>
      <c r="I61" s="155" t="s">
        <v>121</v>
      </c>
      <c r="J61" s="213" t="str">
        <f t="shared" si="1"/>
        <v/>
      </c>
      <c r="K61" s="214"/>
      <c r="L61" s="155" t="s">
        <v>121</v>
      </c>
      <c r="M61" s="216" t="str">
        <f t="shared" si="3"/>
        <v/>
      </c>
      <c r="N61" s="155"/>
      <c r="O61" s="214">
        <v>10000</v>
      </c>
      <c r="P61" s="155">
        <f t="shared" ref="P61" si="85">ROUND(D61*O61,0)</f>
        <v>10000</v>
      </c>
      <c r="Q61" s="216" t="str">
        <f t="shared" si="4"/>
        <v/>
      </c>
      <c r="R61" s="202"/>
      <c r="S61" s="155">
        <f t="shared" si="5"/>
        <v>10000</v>
      </c>
      <c r="T61" s="208" t="s">
        <v>38</v>
      </c>
      <c r="U61" s="218" t="str">
        <f t="shared" si="6"/>
        <v/>
      </c>
    </row>
    <row r="62" spans="1:30" s="150" customFormat="1" outlineLevel="2" x14ac:dyDescent="0.2">
      <c r="A62" s="199"/>
      <c r="B62" s="199"/>
      <c r="C62" s="151" t="s">
        <v>749</v>
      </c>
      <c r="D62" s="211">
        <v>5</v>
      </c>
      <c r="E62" s="152" t="s">
        <v>462</v>
      </c>
      <c r="F62" s="212">
        <v>2</v>
      </c>
      <c r="G62" s="155">
        <f t="shared" ref="G62" si="86">ROUND(D62*F62,0)</f>
        <v>10</v>
      </c>
      <c r="H62" s="213" t="str">
        <f t="shared" si="0"/>
        <v/>
      </c>
      <c r="I62" s="155">
        <f t="shared" ref="I62" si="87">ROUND($I$2*G62,0)</f>
        <v>750</v>
      </c>
      <c r="J62" s="213" t="str">
        <f t="shared" si="1"/>
        <v/>
      </c>
      <c r="K62" s="214">
        <v>1000</v>
      </c>
      <c r="L62" s="155">
        <f t="shared" ref="L62" si="88">ROUND(D62*K62,0)</f>
        <v>5000</v>
      </c>
      <c r="M62" s="216" t="str">
        <f t="shared" si="3"/>
        <v/>
      </c>
      <c r="N62" s="155"/>
      <c r="O62" s="214"/>
      <c r="P62" s="215" t="s">
        <v>32</v>
      </c>
      <c r="Q62" s="216" t="str">
        <f t="shared" si="4"/>
        <v/>
      </c>
      <c r="R62" s="202"/>
      <c r="S62" s="155">
        <f t="shared" si="5"/>
        <v>5750</v>
      </c>
      <c r="T62" s="208"/>
      <c r="U62" s="218" t="str">
        <f t="shared" si="6"/>
        <v/>
      </c>
    </row>
    <row r="63" spans="1:30" s="103" customFormat="1" outlineLevel="1" x14ac:dyDescent="0.2">
      <c r="A63" s="94" t="s">
        <v>772</v>
      </c>
      <c r="B63" s="94"/>
      <c r="C63" s="103" t="s">
        <v>773</v>
      </c>
      <c r="D63" s="96"/>
      <c r="E63" s="95"/>
      <c r="F63" s="97"/>
      <c r="G63" s="100"/>
      <c r="H63" s="58"/>
      <c r="I63" s="100"/>
      <c r="J63" s="58"/>
      <c r="K63" s="99"/>
      <c r="L63" s="100"/>
      <c r="M63" s="60"/>
      <c r="N63" s="100"/>
      <c r="O63" s="99"/>
      <c r="P63" s="98"/>
      <c r="Q63" s="60"/>
      <c r="R63" s="101"/>
      <c r="S63" s="100">
        <f>SUBTOTAL(9,S54:S62)</f>
        <v>111325</v>
      </c>
      <c r="T63" s="102"/>
      <c r="U63" s="64"/>
    </row>
    <row r="64" spans="1:30" s="150" customFormat="1" x14ac:dyDescent="0.2">
      <c r="A64" s="199"/>
      <c r="B64" s="199" t="s">
        <v>689</v>
      </c>
      <c r="C64" s="152" t="s">
        <v>690</v>
      </c>
      <c r="D64" s="211">
        <v>1</v>
      </c>
      <c r="E64" s="152" t="s">
        <v>67</v>
      </c>
      <c r="F64" s="212"/>
      <c r="G64" s="155" t="s">
        <v>121</v>
      </c>
      <c r="H64" s="213" t="str">
        <f t="shared" si="0"/>
        <v/>
      </c>
      <c r="I64" s="155" t="s">
        <v>121</v>
      </c>
      <c r="J64" s="213" t="str">
        <f t="shared" si="1"/>
        <v/>
      </c>
      <c r="K64" s="214"/>
      <c r="L64" s="155" t="s">
        <v>121</v>
      </c>
      <c r="M64" s="216" t="str">
        <f t="shared" si="3"/>
        <v/>
      </c>
      <c r="N64" s="155"/>
      <c r="O64" s="214"/>
      <c r="P64" s="155">
        <v>100000</v>
      </c>
      <c r="Q64" s="216" t="str">
        <f t="shared" si="4"/>
        <v/>
      </c>
      <c r="R64" s="202"/>
      <c r="S64" s="155">
        <f t="shared" si="5"/>
        <v>100000</v>
      </c>
      <c r="T64" s="208" t="s">
        <v>38</v>
      </c>
      <c r="U64" s="218" t="str">
        <f t="shared" si="6"/>
        <v/>
      </c>
    </row>
    <row r="65" spans="1:30" s="103" customFormat="1" outlineLevel="1" x14ac:dyDescent="0.2">
      <c r="A65" s="94" t="s">
        <v>781</v>
      </c>
      <c r="B65" s="94"/>
      <c r="C65" s="103" t="s">
        <v>782</v>
      </c>
      <c r="D65" s="96"/>
      <c r="E65" s="95"/>
      <c r="F65" s="97"/>
      <c r="G65" s="100"/>
      <c r="H65" s="58"/>
      <c r="I65" s="100"/>
      <c r="J65" s="58"/>
      <c r="K65" s="99"/>
      <c r="L65" s="100"/>
      <c r="M65" s="60"/>
      <c r="N65" s="100"/>
      <c r="O65" s="99"/>
      <c r="P65" s="98"/>
      <c r="Q65" s="60"/>
      <c r="R65" s="101"/>
      <c r="S65" s="100">
        <f>SUBTOTAL(9,S64)</f>
        <v>100000</v>
      </c>
      <c r="T65" s="102"/>
      <c r="U65" s="64"/>
    </row>
    <row r="66" spans="1:30" x14ac:dyDescent="0.2">
      <c r="A66" s="9"/>
      <c r="B66" s="199" t="s">
        <v>692</v>
      </c>
      <c r="C66" s="150" t="s">
        <v>693</v>
      </c>
      <c r="D66" s="10">
        <v>9300</v>
      </c>
      <c r="E66" s="56" t="s">
        <v>72</v>
      </c>
      <c r="F66" s="9"/>
      <c r="G66" s="45" t="s">
        <v>121</v>
      </c>
      <c r="H66" s="58" t="str">
        <f t="shared" si="0"/>
        <v/>
      </c>
      <c r="I66" s="45" t="s">
        <v>121</v>
      </c>
      <c r="J66" s="58" t="str">
        <f t="shared" si="1"/>
        <v/>
      </c>
      <c r="K66" s="16"/>
      <c r="L66" s="45" t="s">
        <v>121</v>
      </c>
      <c r="M66" s="60" t="str">
        <f t="shared" si="3"/>
        <v/>
      </c>
      <c r="O66" s="16">
        <v>1.5</v>
      </c>
      <c r="P66" s="5">
        <f t="shared" si="13"/>
        <v>13950</v>
      </c>
      <c r="Q66" s="60" t="str">
        <f t="shared" si="4"/>
        <v/>
      </c>
      <c r="S66" s="155">
        <f t="shared" si="5"/>
        <v>13950</v>
      </c>
      <c r="U66" s="64" t="str">
        <f t="shared" si="6"/>
        <v/>
      </c>
      <c r="V66" s="5">
        <f t="shared" si="7"/>
        <v>0</v>
      </c>
      <c r="W66" s="5">
        <f t="shared" si="8"/>
        <v>13950</v>
      </c>
      <c r="X66" s="1"/>
      <c r="Y66" s="10">
        <f t="shared" si="9"/>
        <v>0</v>
      </c>
      <c r="Z66" s="1"/>
      <c r="AB66" s="5">
        <f t="shared" si="10"/>
        <v>0</v>
      </c>
      <c r="AD66" s="5">
        <f t="shared" si="11"/>
        <v>0</v>
      </c>
    </row>
    <row r="67" spans="1:30" s="103" customFormat="1" ht="13.5" outlineLevel="1" x14ac:dyDescent="0.2">
      <c r="A67" s="94" t="s">
        <v>714</v>
      </c>
      <c r="B67" s="94"/>
      <c r="C67" s="103" t="s">
        <v>715</v>
      </c>
      <c r="D67" s="96"/>
      <c r="E67" s="95"/>
      <c r="F67" s="97"/>
      <c r="G67" s="100"/>
      <c r="H67" s="58"/>
      <c r="I67" s="100"/>
      <c r="J67" s="58"/>
      <c r="K67" s="99"/>
      <c r="L67" s="100"/>
      <c r="M67" s="60"/>
      <c r="N67" s="100"/>
      <c r="O67" s="99"/>
      <c r="P67" s="100"/>
      <c r="Q67" s="60"/>
      <c r="R67" s="232"/>
      <c r="S67" s="100">
        <f>SUBTOTAL(9,S66:S66)</f>
        <v>13950</v>
      </c>
      <c r="T67" s="102"/>
      <c r="U67" s="64"/>
    </row>
    <row r="68" spans="1:30" x14ac:dyDescent="0.2">
      <c r="A68" s="9"/>
      <c r="B68" s="199" t="s">
        <v>694</v>
      </c>
      <c r="C68" s="67" t="s">
        <v>695</v>
      </c>
      <c r="D68" s="10">
        <v>9300</v>
      </c>
      <c r="E68" s="56" t="s">
        <v>72</v>
      </c>
      <c r="F68" s="9"/>
      <c r="G68" s="45" t="s">
        <v>121</v>
      </c>
      <c r="H68" s="58" t="str">
        <f t="shared" si="0"/>
        <v/>
      </c>
      <c r="I68" s="45" t="s">
        <v>121</v>
      </c>
      <c r="J68" s="58" t="str">
        <f t="shared" si="1"/>
        <v/>
      </c>
      <c r="K68" s="16"/>
      <c r="L68" s="45" t="s">
        <v>121</v>
      </c>
      <c r="M68" s="60" t="str">
        <f t="shared" si="3"/>
        <v/>
      </c>
      <c r="P68" s="5">
        <f>232500+138150</f>
        <v>370650</v>
      </c>
      <c r="Q68" s="60" t="str">
        <f t="shared" si="4"/>
        <v/>
      </c>
      <c r="S68" s="155">
        <f t="shared" si="5"/>
        <v>370650</v>
      </c>
      <c r="U68" s="64" t="str">
        <f t="shared" si="6"/>
        <v/>
      </c>
      <c r="V68" s="5">
        <f t="shared" si="7"/>
        <v>0</v>
      </c>
      <c r="W68" s="5">
        <f t="shared" si="8"/>
        <v>370650</v>
      </c>
      <c r="X68" s="1"/>
      <c r="Y68" s="10">
        <f t="shared" si="9"/>
        <v>0</v>
      </c>
      <c r="Z68" s="1"/>
      <c r="AB68" s="5">
        <f t="shared" si="10"/>
        <v>0</v>
      </c>
      <c r="AD68" s="5">
        <f t="shared" si="11"/>
        <v>0</v>
      </c>
    </row>
    <row r="69" spans="1:30" s="103" customFormat="1" ht="13.5" outlineLevel="1" x14ac:dyDescent="0.2">
      <c r="A69" s="94" t="s">
        <v>712</v>
      </c>
      <c r="B69" s="94"/>
      <c r="C69" s="103" t="s">
        <v>713</v>
      </c>
      <c r="D69" s="96"/>
      <c r="E69" s="95"/>
      <c r="F69" s="97"/>
      <c r="G69" s="100"/>
      <c r="H69" s="58"/>
      <c r="I69" s="100"/>
      <c r="J69" s="58"/>
      <c r="K69" s="99"/>
      <c r="L69" s="100"/>
      <c r="M69" s="60"/>
      <c r="N69" s="100"/>
      <c r="O69" s="99"/>
      <c r="P69" s="100"/>
      <c r="Q69" s="60"/>
      <c r="R69" s="232"/>
      <c r="S69" s="100">
        <f>SUBTOTAL(9,S68:S68)</f>
        <v>370650</v>
      </c>
      <c r="T69" s="102"/>
      <c r="U69" s="64"/>
    </row>
    <row r="70" spans="1:30" x14ac:dyDescent="0.2">
      <c r="B70" s="55" t="s">
        <v>696</v>
      </c>
      <c r="C70" s="150" t="s">
        <v>697</v>
      </c>
      <c r="D70" s="10">
        <v>9300</v>
      </c>
      <c r="E70" s="56" t="s">
        <v>72</v>
      </c>
      <c r="G70" s="45" t="s">
        <v>121</v>
      </c>
      <c r="H70" s="58" t="str">
        <f t="shared" si="0"/>
        <v/>
      </c>
      <c r="I70" s="45" t="s">
        <v>121</v>
      </c>
      <c r="J70" s="58" t="str">
        <f t="shared" si="1"/>
        <v/>
      </c>
      <c r="K70" s="16"/>
      <c r="L70" s="45" t="s">
        <v>121</v>
      </c>
      <c r="M70" s="60" t="str">
        <f t="shared" si="3"/>
        <v/>
      </c>
      <c r="P70" s="45" t="s">
        <v>319</v>
      </c>
      <c r="Q70" s="60" t="str">
        <f t="shared" si="4"/>
        <v/>
      </c>
      <c r="S70" s="45" t="s">
        <v>319</v>
      </c>
      <c r="U70" s="64" t="str">
        <f t="shared" si="6"/>
        <v/>
      </c>
      <c r="V70" s="5">
        <f t="shared" si="7"/>
        <v>0</v>
      </c>
      <c r="W70" s="5">
        <f t="shared" si="8"/>
        <v>0</v>
      </c>
      <c r="X70" s="1"/>
      <c r="Y70" s="10">
        <f t="shared" si="9"/>
        <v>0</v>
      </c>
      <c r="Z70" s="1"/>
      <c r="AB70" s="5">
        <f t="shared" si="10"/>
        <v>0</v>
      </c>
      <c r="AD70" s="5">
        <f t="shared" si="11"/>
        <v>0</v>
      </c>
    </row>
    <row r="71" spans="1:30" s="103" customFormat="1" ht="13.5" outlineLevel="1" x14ac:dyDescent="0.2">
      <c r="A71" s="94" t="s">
        <v>716</v>
      </c>
      <c r="B71" s="94"/>
      <c r="C71" s="103" t="s">
        <v>717</v>
      </c>
      <c r="D71" s="96"/>
      <c r="E71" s="95"/>
      <c r="F71" s="97"/>
      <c r="G71" s="100"/>
      <c r="H71" s="58"/>
      <c r="I71" s="100"/>
      <c r="J71" s="58"/>
      <c r="K71" s="99"/>
      <c r="L71" s="100"/>
      <c r="M71" s="60"/>
      <c r="N71" s="100"/>
      <c r="O71" s="99"/>
      <c r="P71" s="100"/>
      <c r="Q71" s="60"/>
      <c r="R71" s="232"/>
      <c r="S71" s="100" t="s">
        <v>319</v>
      </c>
      <c r="T71" s="102"/>
      <c r="U71" s="64"/>
    </row>
    <row r="72" spans="1:30" x14ac:dyDescent="0.2">
      <c r="B72" s="55" t="s">
        <v>698</v>
      </c>
      <c r="C72" s="150" t="s">
        <v>699</v>
      </c>
      <c r="D72" s="10">
        <v>9300</v>
      </c>
      <c r="E72" s="56" t="s">
        <v>72</v>
      </c>
      <c r="G72" s="45" t="s">
        <v>121</v>
      </c>
      <c r="H72" s="58" t="str">
        <f t="shared" si="0"/>
        <v/>
      </c>
      <c r="I72" s="45" t="s">
        <v>121</v>
      </c>
      <c r="J72" s="58" t="str">
        <f t="shared" si="1"/>
        <v/>
      </c>
      <c r="K72" s="16"/>
      <c r="L72" s="45" t="s">
        <v>121</v>
      </c>
      <c r="M72" s="60" t="str">
        <f t="shared" si="3"/>
        <v/>
      </c>
      <c r="P72" s="5">
        <v>175750</v>
      </c>
      <c r="Q72" s="60" t="str">
        <f t="shared" si="4"/>
        <v/>
      </c>
      <c r="S72" s="5">
        <f t="shared" ref="S72" si="89">ROUND(SUM(I72+L72+N72+P72,0),2)</f>
        <v>175750</v>
      </c>
      <c r="U72" s="64" t="str">
        <f t="shared" si="6"/>
        <v/>
      </c>
      <c r="V72" s="5">
        <f t="shared" si="7"/>
        <v>0</v>
      </c>
      <c r="W72" s="5">
        <f t="shared" si="8"/>
        <v>175750</v>
      </c>
      <c r="X72" s="1"/>
      <c r="Y72" s="10">
        <f t="shared" si="9"/>
        <v>0</v>
      </c>
      <c r="Z72" s="1"/>
      <c r="AB72" s="5">
        <f t="shared" si="10"/>
        <v>0</v>
      </c>
      <c r="AD72" s="5">
        <f t="shared" si="11"/>
        <v>0</v>
      </c>
    </row>
    <row r="73" spans="1:30" s="103" customFormat="1" outlineLevel="1" x14ac:dyDescent="0.2">
      <c r="A73" s="94" t="s">
        <v>718</v>
      </c>
      <c r="B73" s="94"/>
      <c r="C73" s="103" t="s">
        <v>719</v>
      </c>
      <c r="D73" s="96"/>
      <c r="E73" s="95"/>
      <c r="F73" s="97"/>
      <c r="G73" s="100"/>
      <c r="H73" s="58"/>
      <c r="I73" s="100"/>
      <c r="J73" s="58"/>
      <c r="K73" s="99"/>
      <c r="L73" s="100"/>
      <c r="M73" s="60"/>
      <c r="N73" s="100"/>
      <c r="O73" s="96"/>
      <c r="P73" s="100"/>
      <c r="Q73" s="60"/>
      <c r="R73" s="101"/>
      <c r="S73" s="98">
        <f>SUBTOTAL(9,S72)</f>
        <v>175750</v>
      </c>
      <c r="T73" s="102"/>
      <c r="U73" s="64"/>
    </row>
    <row r="74" spans="1:30" s="103" customFormat="1" x14ac:dyDescent="0.2">
      <c r="A74" s="94" t="s">
        <v>724</v>
      </c>
      <c r="B74" s="94"/>
      <c r="D74" s="96"/>
      <c r="E74" s="95"/>
      <c r="F74" s="97"/>
      <c r="G74" s="98"/>
      <c r="H74" s="58"/>
      <c r="I74" s="98"/>
      <c r="J74" s="58"/>
      <c r="K74" s="99"/>
      <c r="L74" s="98"/>
      <c r="M74" s="60"/>
      <c r="N74" s="100"/>
      <c r="O74" s="99"/>
      <c r="P74" s="100"/>
      <c r="Q74" s="60"/>
      <c r="R74" s="101"/>
      <c r="S74" s="100">
        <f>SUBTOTAL(9,S5:S73)</f>
        <v>1096693</v>
      </c>
      <c r="T74" s="102"/>
      <c r="U74" s="64"/>
    </row>
    <row r="75" spans="1:30" x14ac:dyDescent="0.2">
      <c r="G75" s="5">
        <f t="shared" ref="G75:G78" si="90">ROUND(D75*F75,0)</f>
        <v>0</v>
      </c>
      <c r="H75" s="58" t="str">
        <f t="shared" ref="H75:H78" si="91">IF(F75&gt;0,IF(ROUND(D75*F75,0)&lt;&gt;G75,"E",""),"")</f>
        <v/>
      </c>
      <c r="I75" s="5">
        <f t="shared" ref="I75:I78" si="92">ROUND($I$2*G75,0)</f>
        <v>0</v>
      </c>
      <c r="J75" s="58" t="str">
        <f t="shared" ref="J75:J78" si="93">IF(G75*I$2=I75," ","E")</f>
        <v xml:space="preserve"> </v>
      </c>
      <c r="L75" s="5">
        <f t="shared" ref="L75:L78" si="94">ROUND(D75*K75,0)</f>
        <v>0</v>
      </c>
      <c r="M75" s="60" t="str">
        <f t="shared" ref="M75:M78" si="95">IF(K75&gt;0,IF(ROUND(D75*K75,0)&lt;&gt;L75,"E",""),"")</f>
        <v/>
      </c>
      <c r="P75" s="5">
        <f t="shared" ref="P75:P78" si="96">ROUND(D75*O75,0)</f>
        <v>0</v>
      </c>
      <c r="Q75" s="60" t="str">
        <f t="shared" ref="Q75:Q78" si="97">IF(O75&gt;0,IF(ROUND(D75*O75,0)&lt;&gt;P75,"E",""),"")</f>
        <v/>
      </c>
      <c r="S75" s="5">
        <f t="shared" ref="S75:S78" si="98">ROUND(SUM(I75+L75+N75+P75,0),2)</f>
        <v>0</v>
      </c>
      <c r="U75" s="64" t="str">
        <f t="shared" ref="U75:U78" si="99">IF(ROUND(I75+L75+N75+P75,2)&lt;&gt;S75,"E","")</f>
        <v/>
      </c>
      <c r="V75" s="5">
        <f t="shared" ref="V75:V78" si="100">IF($S$2&gt;0,((S75/$S$2)*$V$2),0)</f>
        <v>0</v>
      </c>
      <c r="W75" s="5">
        <f t="shared" ref="W75:W78" si="101">S75+V75</f>
        <v>0</v>
      </c>
      <c r="X75" s="1"/>
      <c r="Y75" s="10">
        <f t="shared" ref="Y75:Y78" si="102">IF(X75&gt;0,W75/X75,0)</f>
        <v>0</v>
      </c>
      <c r="Z75" s="1"/>
      <c r="AB75" s="5">
        <f t="shared" ref="AB75:AB78" si="103">ROUND(D75*AA75,0)</f>
        <v>0</v>
      </c>
      <c r="AD75" s="5">
        <f t="shared" ref="AD75:AD76" si="104">ROUND(AB75*AC75*0.01,0)</f>
        <v>0</v>
      </c>
    </row>
    <row r="76" spans="1:30" x14ac:dyDescent="0.2">
      <c r="G76" s="5">
        <f t="shared" si="90"/>
        <v>0</v>
      </c>
      <c r="H76" s="58" t="str">
        <f t="shared" si="91"/>
        <v/>
      </c>
      <c r="I76" s="5">
        <f t="shared" si="92"/>
        <v>0</v>
      </c>
      <c r="J76" s="58" t="str">
        <f t="shared" si="93"/>
        <v xml:space="preserve"> </v>
      </c>
      <c r="L76" s="5">
        <f t="shared" si="94"/>
        <v>0</v>
      </c>
      <c r="M76" s="60" t="str">
        <f t="shared" si="95"/>
        <v/>
      </c>
      <c r="P76" s="5">
        <f t="shared" si="96"/>
        <v>0</v>
      </c>
      <c r="Q76" s="60" t="str">
        <f t="shared" si="97"/>
        <v/>
      </c>
      <c r="S76" s="5">
        <f t="shared" si="98"/>
        <v>0</v>
      </c>
      <c r="U76" s="64" t="str">
        <f t="shared" si="99"/>
        <v/>
      </c>
      <c r="V76" s="5">
        <f t="shared" si="100"/>
        <v>0</v>
      </c>
      <c r="W76" s="5">
        <f t="shared" si="101"/>
        <v>0</v>
      </c>
      <c r="X76" s="1"/>
      <c r="Y76" s="10">
        <f t="shared" si="102"/>
        <v>0</v>
      </c>
      <c r="Z76" s="1"/>
      <c r="AB76" s="5">
        <f t="shared" si="103"/>
        <v>0</v>
      </c>
      <c r="AD76" s="5">
        <f t="shared" si="104"/>
        <v>0</v>
      </c>
    </row>
    <row r="77" spans="1:30" x14ac:dyDescent="0.2">
      <c r="G77" s="5">
        <f t="shared" si="90"/>
        <v>0</v>
      </c>
      <c r="H77" s="58" t="str">
        <f t="shared" si="91"/>
        <v/>
      </c>
      <c r="I77" s="5">
        <f t="shared" si="92"/>
        <v>0</v>
      </c>
      <c r="J77" s="58" t="str">
        <f t="shared" si="93"/>
        <v xml:space="preserve"> </v>
      </c>
      <c r="L77" s="5">
        <f t="shared" si="94"/>
        <v>0</v>
      </c>
      <c r="M77" s="60" t="str">
        <f t="shared" si="95"/>
        <v/>
      </c>
      <c r="P77" s="5">
        <f t="shared" si="96"/>
        <v>0</v>
      </c>
      <c r="Q77" s="60" t="str">
        <f t="shared" si="97"/>
        <v/>
      </c>
      <c r="S77" s="5">
        <f t="shared" si="98"/>
        <v>0</v>
      </c>
      <c r="U77" s="64" t="str">
        <f t="shared" si="99"/>
        <v/>
      </c>
      <c r="V77" s="5">
        <f t="shared" si="100"/>
        <v>0</v>
      </c>
      <c r="W77" s="5">
        <f t="shared" si="101"/>
        <v>0</v>
      </c>
      <c r="X77" s="1"/>
      <c r="Y77" s="10">
        <f t="shared" si="102"/>
        <v>0</v>
      </c>
      <c r="Z77" s="1"/>
      <c r="AB77" s="5">
        <f t="shared" si="103"/>
        <v>0</v>
      </c>
      <c r="AD77" s="5">
        <f>ROUND(AB77*AC77*0.01,0)</f>
        <v>0</v>
      </c>
    </row>
    <row r="78" spans="1:30" ht="13.5" thickBot="1" x14ac:dyDescent="0.25">
      <c r="A78" s="21"/>
      <c r="B78" s="21"/>
      <c r="C78" s="29"/>
      <c r="D78" s="34"/>
      <c r="E78" s="35"/>
      <c r="F78" s="36"/>
      <c r="G78" s="33">
        <f t="shared" si="90"/>
        <v>0</v>
      </c>
      <c r="H78" s="59" t="str">
        <f t="shared" si="91"/>
        <v/>
      </c>
      <c r="I78" s="33">
        <f t="shared" si="92"/>
        <v>0</v>
      </c>
      <c r="J78" s="59" t="str">
        <f t="shared" si="93"/>
        <v xml:space="preserve"> </v>
      </c>
      <c r="K78" s="37"/>
      <c r="L78" s="33">
        <f t="shared" si="94"/>
        <v>0</v>
      </c>
      <c r="M78" s="61" t="str">
        <f t="shared" si="95"/>
        <v/>
      </c>
      <c r="N78" s="33"/>
      <c r="O78" s="31"/>
      <c r="P78" s="33">
        <f t="shared" si="96"/>
        <v>0</v>
      </c>
      <c r="Q78" s="61" t="str">
        <f t="shared" si="97"/>
        <v/>
      </c>
      <c r="R78" s="22"/>
      <c r="S78" s="33">
        <f t="shared" si="98"/>
        <v>0</v>
      </c>
      <c r="T78" s="26"/>
      <c r="U78" s="65" t="str">
        <f t="shared" si="99"/>
        <v/>
      </c>
      <c r="V78" s="33">
        <f t="shared" si="100"/>
        <v>0</v>
      </c>
      <c r="W78" s="33">
        <f t="shared" si="101"/>
        <v>0</v>
      </c>
      <c r="X78" s="3"/>
      <c r="Y78" s="34">
        <f t="shared" si="102"/>
        <v>0</v>
      </c>
      <c r="Z78" s="3"/>
      <c r="AA78" s="32"/>
      <c r="AB78" s="33">
        <f t="shared" si="103"/>
        <v>0</v>
      </c>
      <c r="AC78" s="32"/>
      <c r="AD78" s="33">
        <f>ROUND(AB78*AC78*0.01,0)</f>
        <v>0</v>
      </c>
    </row>
    <row r="79" spans="1:30" ht="13.5" thickTop="1" x14ac:dyDescent="0.2"/>
    <row r="80" spans="1:30" x14ac:dyDescent="0.2">
      <c r="C80" s="9" t="s">
        <v>1</v>
      </c>
      <c r="G80" s="5">
        <f>SUM(G3:G78)</f>
        <v>468</v>
      </c>
      <c r="H80" s="60"/>
      <c r="I80" s="5">
        <f>SUM(I3:I78)</f>
        <v>35100</v>
      </c>
      <c r="J80" s="60"/>
      <c r="K80" s="15"/>
      <c r="L80" s="5">
        <f>SUM(L3:L78)</f>
        <v>79350</v>
      </c>
      <c r="N80" s="5">
        <f>SUM(N3:N78)</f>
        <v>0</v>
      </c>
      <c r="P80" s="5">
        <f>SUM(P3:P78)</f>
        <v>982243</v>
      </c>
      <c r="S80" s="5">
        <f>S74</f>
        <v>1096693</v>
      </c>
      <c r="AB80" s="13">
        <f>SUM(AB3:AB78)</f>
        <v>0</v>
      </c>
      <c r="AD80" s="13">
        <f>SUM(AD3:AD78)</f>
        <v>0</v>
      </c>
    </row>
    <row r="81" spans="1:30" x14ac:dyDescent="0.2">
      <c r="G81" s="38"/>
      <c r="I81" s="39"/>
      <c r="P81" s="45"/>
      <c r="R81" s="86"/>
      <c r="S81" s="45"/>
    </row>
    <row r="82" spans="1:30" x14ac:dyDescent="0.2">
      <c r="F82" s="43"/>
      <c r="G82" s="84"/>
      <c r="I82" s="44"/>
      <c r="P82" s="45"/>
      <c r="R82" s="87"/>
      <c r="S82" s="45"/>
      <c r="AB82" s="66"/>
      <c r="AC82" s="40" t="s">
        <v>36</v>
      </c>
      <c r="AD82" s="4">
        <f>AD80*AB82</f>
        <v>0</v>
      </c>
    </row>
    <row r="83" spans="1:30" x14ac:dyDescent="0.2">
      <c r="F83" s="43"/>
      <c r="G83" s="45"/>
      <c r="I83" s="45"/>
      <c r="L83" s="5" t="s">
        <v>2</v>
      </c>
      <c r="N83" s="1" t="str">
        <f>IF((S80&lt;&gt;SUM(I80+L80+N80+P80)),"ERROR","OK")</f>
        <v>OK</v>
      </c>
      <c r="P83" s="45"/>
      <c r="R83" s="86"/>
      <c r="S83" s="45"/>
    </row>
    <row r="84" spans="1:30" x14ac:dyDescent="0.2">
      <c r="A84" s="69"/>
      <c r="F84" s="46"/>
      <c r="G84" s="47"/>
      <c r="I84" s="48"/>
      <c r="P84" s="45"/>
      <c r="R84" s="86"/>
      <c r="S84" s="45"/>
      <c r="AD84" s="5">
        <f>SUM(AD80:AD82)</f>
        <v>0</v>
      </c>
    </row>
    <row r="85" spans="1:30" x14ac:dyDescent="0.2">
      <c r="F85" s="43" t="s">
        <v>17</v>
      </c>
      <c r="G85" s="89">
        <f>G80</f>
        <v>468</v>
      </c>
      <c r="I85" s="51"/>
      <c r="P85" s="45"/>
      <c r="R85" s="86"/>
      <c r="S85" s="45"/>
    </row>
    <row r="86" spans="1:30" x14ac:dyDescent="0.2">
      <c r="F86" s="43" t="s">
        <v>18</v>
      </c>
      <c r="G86" s="49">
        <f>D96</f>
        <v>9300</v>
      </c>
      <c r="I86" s="45"/>
      <c r="P86" s="45" t="s">
        <v>33</v>
      </c>
      <c r="R86" s="86"/>
      <c r="S86" s="49"/>
    </row>
    <row r="87" spans="1:30" x14ac:dyDescent="0.2">
      <c r="F87" s="46"/>
      <c r="G87" s="47"/>
      <c r="I87" s="45"/>
      <c r="P87" s="45"/>
      <c r="R87" s="86"/>
      <c r="S87" s="45"/>
    </row>
    <row r="88" spans="1:30" x14ac:dyDescent="0.2">
      <c r="C88" s="48" t="s">
        <v>87</v>
      </c>
      <c r="D88" s="5"/>
      <c r="F88" s="43" t="s">
        <v>19</v>
      </c>
      <c r="G88" s="50">
        <f>IF(G86&gt;0,G85/G86,"")</f>
        <v>5.0322580645161291E-2</v>
      </c>
      <c r="I88" s="45"/>
      <c r="P88" s="45" t="s">
        <v>16</v>
      </c>
      <c r="R88" s="86"/>
      <c r="S88" s="45">
        <f>SUM(S80:S86)</f>
        <v>1096693</v>
      </c>
    </row>
    <row r="89" spans="1:30" x14ac:dyDescent="0.2">
      <c r="P89" s="45"/>
      <c r="R89" s="86"/>
      <c r="S89" s="45"/>
    </row>
    <row r="90" spans="1:30" x14ac:dyDescent="0.2">
      <c r="C90" s="48" t="s">
        <v>86</v>
      </c>
      <c r="D90" s="88"/>
      <c r="P90" s="45" t="s">
        <v>85</v>
      </c>
      <c r="R90" s="104"/>
      <c r="S90" s="45">
        <f>ROUND(S88*R90,0)</f>
        <v>0</v>
      </c>
    </row>
    <row r="91" spans="1:30" x14ac:dyDescent="0.2">
      <c r="P91" s="67"/>
      <c r="R91" s="86"/>
      <c r="S91" s="45"/>
    </row>
    <row r="92" spans="1:30" x14ac:dyDescent="0.2">
      <c r="C92" s="48" t="s">
        <v>127</v>
      </c>
      <c r="D92" s="83"/>
      <c r="F92" s="43" t="s">
        <v>81</v>
      </c>
      <c r="G92" s="70">
        <f>S96/G86</f>
        <v>117.92397849462365</v>
      </c>
      <c r="P92" s="45" t="s">
        <v>34</v>
      </c>
      <c r="R92" s="86"/>
      <c r="S92" s="45"/>
    </row>
    <row r="93" spans="1:30" x14ac:dyDescent="0.2">
      <c r="A93" s="9"/>
      <c r="B93" s="9"/>
      <c r="P93" s="67"/>
      <c r="R93" s="86"/>
      <c r="S93" s="45"/>
      <c r="T93" s="9"/>
      <c r="U93" s="9"/>
      <c r="V93" s="9"/>
      <c r="W93" s="9"/>
      <c r="Y93" s="9"/>
      <c r="AA93" s="9"/>
      <c r="AB93" s="9"/>
      <c r="AC93" s="9"/>
      <c r="AD93" s="9"/>
    </row>
    <row r="94" spans="1:30" x14ac:dyDescent="0.2">
      <c r="A94" s="9"/>
      <c r="B94" s="9"/>
      <c r="C94" s="48" t="s">
        <v>294</v>
      </c>
      <c r="D94" s="5">
        <f>10100-D95</f>
        <v>5600</v>
      </c>
      <c r="E94" s="56" t="s">
        <v>72</v>
      </c>
      <c r="F94" s="236">
        <f>D94/$D$101</f>
        <v>5.7201225740551587E-2</v>
      </c>
      <c r="P94" s="45" t="s">
        <v>725</v>
      </c>
      <c r="R94" s="104"/>
      <c r="S94" s="49">
        <f>S80*R94</f>
        <v>0</v>
      </c>
      <c r="T94" s="9"/>
      <c r="U94" s="9"/>
      <c r="V94" s="9"/>
      <c r="W94" s="9"/>
      <c r="Y94" s="9"/>
      <c r="AA94" s="9"/>
      <c r="AB94" s="9"/>
      <c r="AC94" s="9"/>
      <c r="AD94" s="9"/>
    </row>
    <row r="95" spans="1:30" x14ac:dyDescent="0.2">
      <c r="A95" s="9"/>
      <c r="B95" s="9"/>
      <c r="C95" s="48" t="s">
        <v>210</v>
      </c>
      <c r="D95" s="5">
        <v>4500</v>
      </c>
      <c r="E95" s="56" t="s">
        <v>72</v>
      </c>
      <c r="F95" s="236">
        <f t="shared" ref="F95:F100" si="105">D95/$D$101</f>
        <v>4.5965270684371805E-2</v>
      </c>
      <c r="P95" s="67"/>
      <c r="R95" s="86"/>
      <c r="S95" s="45"/>
      <c r="T95" s="9"/>
      <c r="U95" s="9"/>
      <c r="V95" s="9"/>
      <c r="W95" s="9"/>
      <c r="Y95" s="9"/>
      <c r="AA95" s="9"/>
      <c r="AB95" s="9"/>
      <c r="AC95" s="9"/>
      <c r="AD95" s="9"/>
    </row>
    <row r="96" spans="1:30" x14ac:dyDescent="0.2">
      <c r="A96" s="9"/>
      <c r="B96" s="9"/>
      <c r="C96" s="48" t="s">
        <v>295</v>
      </c>
      <c r="D96" s="5">
        <v>9300</v>
      </c>
      <c r="E96" s="56" t="s">
        <v>72</v>
      </c>
      <c r="F96" s="236">
        <f t="shared" si="105"/>
        <v>9.4994892747701731E-2</v>
      </c>
      <c r="P96" s="45" t="s">
        <v>35</v>
      </c>
      <c r="R96" s="86"/>
      <c r="S96" s="49">
        <f>S88+S90+S92+S94</f>
        <v>1096693</v>
      </c>
      <c r="T96" s="9"/>
      <c r="U96" s="9"/>
      <c r="V96" s="9"/>
      <c r="W96" s="9"/>
      <c r="Y96" s="9"/>
      <c r="AA96" s="9"/>
      <c r="AB96" s="9"/>
      <c r="AC96" s="9"/>
      <c r="AD96" s="9"/>
    </row>
    <row r="97" spans="1:30" x14ac:dyDescent="0.2">
      <c r="A97" s="9"/>
      <c r="B97" s="9"/>
      <c r="C97" s="48" t="s">
        <v>296</v>
      </c>
      <c r="D97" s="5">
        <f>22750-D96</f>
        <v>13450</v>
      </c>
      <c r="E97" s="56" t="s">
        <v>72</v>
      </c>
      <c r="F97" s="236">
        <f t="shared" si="105"/>
        <v>0.13738508682328907</v>
      </c>
      <c r="P97" s="9"/>
      <c r="T97" s="9"/>
      <c r="U97" s="9"/>
      <c r="V97" s="9"/>
      <c r="W97" s="9"/>
      <c r="Y97" s="9"/>
      <c r="AA97" s="9"/>
      <c r="AB97" s="9"/>
      <c r="AC97" s="9"/>
      <c r="AD97" s="9"/>
    </row>
    <row r="98" spans="1:30" x14ac:dyDescent="0.2">
      <c r="A98" s="9"/>
      <c r="B98" s="9"/>
      <c r="C98" s="48" t="s">
        <v>297</v>
      </c>
      <c r="D98" s="5">
        <v>21700</v>
      </c>
      <c r="E98" s="56" t="s">
        <v>72</v>
      </c>
      <c r="F98" s="236">
        <f t="shared" si="105"/>
        <v>0.22165474974463739</v>
      </c>
      <c r="P98" s="9"/>
      <c r="T98" s="9"/>
      <c r="U98" s="9"/>
      <c r="V98" s="9"/>
      <c r="W98" s="9"/>
      <c r="Y98" s="9"/>
      <c r="AA98" s="9"/>
      <c r="AB98" s="9"/>
      <c r="AC98" s="9"/>
      <c r="AD98" s="9"/>
    </row>
    <row r="99" spans="1:30" x14ac:dyDescent="0.2">
      <c r="A99" s="9"/>
      <c r="B99" s="9"/>
      <c r="C99" s="48" t="s">
        <v>298</v>
      </c>
      <c r="D99" s="5">
        <v>21700</v>
      </c>
      <c r="E99" s="56" t="s">
        <v>72</v>
      </c>
      <c r="F99" s="236">
        <f t="shared" si="105"/>
        <v>0.22165474974463739</v>
      </c>
      <c r="P99" s="9"/>
      <c r="T99" s="9"/>
      <c r="U99" s="9"/>
      <c r="V99" s="9"/>
      <c r="W99" s="9"/>
      <c r="Y99" s="9"/>
      <c r="AA99" s="9"/>
      <c r="AB99" s="9"/>
      <c r="AC99" s="9"/>
      <c r="AD99" s="9"/>
    </row>
    <row r="100" spans="1:30" x14ac:dyDescent="0.2">
      <c r="A100" s="9"/>
      <c r="B100" s="9"/>
      <c r="C100" s="48" t="s">
        <v>299</v>
      </c>
      <c r="D100" s="5">
        <v>21650</v>
      </c>
      <c r="E100" s="56" t="s">
        <v>72</v>
      </c>
      <c r="F100" s="236">
        <f t="shared" si="105"/>
        <v>0.22114402451481102</v>
      </c>
      <c r="T100" s="9"/>
      <c r="U100" s="9"/>
      <c r="V100" s="9"/>
      <c r="W100" s="9"/>
      <c r="Y100" s="9"/>
      <c r="AA100" s="9"/>
      <c r="AB100" s="9"/>
      <c r="AC100" s="9"/>
      <c r="AD100" s="9"/>
    </row>
    <row r="101" spans="1:30" x14ac:dyDescent="0.2">
      <c r="C101" s="2" t="s">
        <v>776</v>
      </c>
      <c r="D101" s="96">
        <f>SUM(D94:D100)</f>
        <v>97900</v>
      </c>
      <c r="E101" s="95" t="s">
        <v>72</v>
      </c>
    </row>
    <row r="104" spans="1:30" x14ac:dyDescent="0.2">
      <c r="A104" s="9"/>
      <c r="B104" s="9"/>
      <c r="C104" s="2" t="s">
        <v>42</v>
      </c>
      <c r="D104" s="41"/>
      <c r="T104" s="9"/>
      <c r="U104" s="9"/>
      <c r="V104" s="9"/>
      <c r="W104" s="9"/>
      <c r="Y104" s="9"/>
      <c r="AA104" s="9"/>
      <c r="AB104" s="9"/>
      <c r="AC104" s="9"/>
      <c r="AD104" s="9"/>
    </row>
    <row r="105" spans="1:30" x14ac:dyDescent="0.2">
      <c r="A105" s="9"/>
      <c r="B105" s="9"/>
      <c r="C105" s="2" t="s">
        <v>27</v>
      </c>
      <c r="D105" s="42"/>
      <c r="T105" s="9"/>
      <c r="U105" s="9"/>
      <c r="V105" s="9"/>
      <c r="W105" s="9"/>
      <c r="Y105" s="9"/>
      <c r="AA105" s="9"/>
      <c r="AB105" s="9"/>
      <c r="AC105" s="9"/>
      <c r="AD105" s="9"/>
    </row>
    <row r="106" spans="1:30" x14ac:dyDescent="0.2">
      <c r="A106" s="9"/>
      <c r="B106" s="9"/>
      <c r="C106" s="2" t="s">
        <v>28</v>
      </c>
      <c r="D106" s="41">
        <f>SUM(D104:D105)</f>
        <v>0</v>
      </c>
      <c r="T106" s="9"/>
      <c r="U106" s="9"/>
      <c r="V106" s="9"/>
      <c r="W106" s="9"/>
      <c r="Y106" s="9"/>
      <c r="AA106" s="9"/>
      <c r="AB106" s="9"/>
      <c r="AC106" s="9"/>
      <c r="AD106" s="9"/>
    </row>
    <row r="107" spans="1:30" x14ac:dyDescent="0.2">
      <c r="A107" s="9"/>
      <c r="B107" s="9"/>
      <c r="D107" s="5"/>
      <c r="T107" s="9"/>
      <c r="U107" s="9"/>
      <c r="V107" s="9"/>
      <c r="W107" s="9"/>
      <c r="Y107" s="9"/>
      <c r="AA107" s="9"/>
      <c r="AB107" s="9"/>
      <c r="AC107" s="9"/>
      <c r="AD107" s="9"/>
    </row>
    <row r="108" spans="1:30" x14ac:dyDescent="0.2">
      <c r="A108" s="9"/>
      <c r="B108" s="9"/>
      <c r="D108" s="5"/>
      <c r="T108" s="9"/>
      <c r="U108" s="9"/>
      <c r="V108" s="9"/>
      <c r="W108" s="9"/>
      <c r="Y108" s="9"/>
      <c r="AA108" s="9"/>
      <c r="AB108" s="9"/>
      <c r="AC108" s="9"/>
      <c r="AD108" s="9"/>
    </row>
    <row r="109" spans="1:30" x14ac:dyDescent="0.2">
      <c r="A109" s="9"/>
      <c r="B109" s="9"/>
      <c r="C109" s="2" t="s">
        <v>24</v>
      </c>
      <c r="D109" s="41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Y109" s="9"/>
      <c r="AA109" s="9"/>
      <c r="AB109" s="9"/>
      <c r="AC109" s="9"/>
      <c r="AD109" s="9"/>
    </row>
    <row r="110" spans="1:30" x14ac:dyDescent="0.2">
      <c r="A110" s="9"/>
      <c r="B110" s="9"/>
      <c r="C110" s="2" t="s">
        <v>43</v>
      </c>
      <c r="D110" s="41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Y110" s="9"/>
      <c r="AA110" s="9"/>
      <c r="AB110" s="9"/>
      <c r="AC110" s="9"/>
      <c r="AD110" s="9"/>
    </row>
    <row r="111" spans="1:30" x14ac:dyDescent="0.2">
      <c r="A111" s="9"/>
      <c r="B111" s="9"/>
      <c r="C111" s="2" t="s">
        <v>29</v>
      </c>
      <c r="D111" s="42">
        <f>D106</f>
        <v>0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Y111" s="9"/>
      <c r="AA111" s="9"/>
      <c r="AB111" s="9"/>
      <c r="AC111" s="9"/>
      <c r="AD111" s="9"/>
    </row>
    <row r="112" spans="1:30" x14ac:dyDescent="0.2">
      <c r="A112" s="9"/>
      <c r="B112" s="9"/>
      <c r="C112" s="2" t="s">
        <v>30</v>
      </c>
      <c r="D112" s="41">
        <f>D109-D110-D111</f>
        <v>0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Y112" s="9"/>
      <c r="AA112" s="9"/>
      <c r="AB112" s="9"/>
      <c r="AC112" s="9"/>
      <c r="AD112" s="9"/>
    </row>
  </sheetData>
  <printOptions gridLines="1"/>
  <pageMargins left="0.23" right="0.17" top="0.75" bottom="0.5" header="0.32" footer="0.25"/>
  <pageSetup paperSize="17" scale="80" fitToHeight="0" orientation="landscape" r:id="rId1"/>
  <headerFooter alignWithMargins="0">
    <oddHeader>&amp;L&amp;G
NAME:&amp;C
ESTIMATE NO.&amp;R
REV NO.___ 
ESTIMATE DATE:</oddHeader>
    <oddFooter>&amp;L
&amp;Z&amp;F&amp;C&amp;P of &amp;N &amp;R
Revised: 5/24/18
Reviewed: 9/10/20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G80"/>
  <sheetViews>
    <sheetView showZeros="0" view="pageLayout" zoomScaleNormal="100" workbookViewId="0">
      <selection activeCell="B10" sqref="B10"/>
    </sheetView>
  </sheetViews>
  <sheetFormatPr defaultColWidth="9" defaultRowHeight="15" x14ac:dyDescent="0.25"/>
  <cols>
    <col min="1" max="1" width="9" style="78"/>
    <col min="2" max="2" width="54.28515625" style="80" customWidth="1"/>
    <col min="3" max="3" width="15.28515625" style="80" customWidth="1"/>
    <col min="4" max="4" width="11.5703125" style="80" customWidth="1"/>
    <col min="5" max="5" width="18.42578125" style="79" customWidth="1"/>
    <col min="6" max="6" width="9" style="78"/>
    <col min="7" max="7" width="28.85546875" style="80" customWidth="1"/>
    <col min="8" max="16384" width="9" style="77"/>
  </cols>
  <sheetData>
    <row r="1" spans="1:7" s="73" customFormat="1" ht="27.75" customHeight="1" x14ac:dyDescent="0.2">
      <c r="A1" s="81" t="s">
        <v>20</v>
      </c>
      <c r="B1" s="81" t="str">
        <f>Residential!C3</f>
        <v>Description</v>
      </c>
      <c r="C1" s="81" t="s">
        <v>5</v>
      </c>
      <c r="D1" s="81" t="s">
        <v>0</v>
      </c>
      <c r="E1" s="72" t="str">
        <f>Residential!S3</f>
        <v>Line Subtotal</v>
      </c>
      <c r="F1" s="71" t="s">
        <v>82</v>
      </c>
      <c r="G1" s="71" t="str">
        <f>Residential!Z3</f>
        <v>Comments</v>
      </c>
    </row>
    <row r="2" spans="1:7" x14ac:dyDescent="0.25">
      <c r="A2" s="74" t="str">
        <f>'ELC TI'!B5</f>
        <v>06.0523</v>
      </c>
      <c r="B2" s="74" t="str">
        <f>'ELC TI'!C5</f>
        <v>Nails, Bolts, Fasteners</v>
      </c>
      <c r="C2" s="74">
        <f>'ELC TI'!D5</f>
        <v>9300</v>
      </c>
      <c r="D2" s="74" t="str">
        <f>'ELC TI'!E5</f>
        <v>SF</v>
      </c>
      <c r="E2" s="75">
        <f>'ELC TI'!S5</f>
        <v>5115</v>
      </c>
      <c r="F2" s="75">
        <f>'ELC TI'!T5</f>
        <v>0</v>
      </c>
      <c r="G2" s="74"/>
    </row>
    <row r="3" spans="1:7" x14ac:dyDescent="0.25">
      <c r="A3" s="74" t="str">
        <f>'ELC TI'!B6</f>
        <v>06.0525</v>
      </c>
      <c r="B3" s="74" t="str">
        <f>'ELC TI'!C6</f>
        <v>Job Consumables</v>
      </c>
      <c r="C3" s="74">
        <f>'ELC TI'!D6</f>
        <v>9300</v>
      </c>
      <c r="D3" s="74" t="str">
        <f>'ELC TI'!E6</f>
        <v>SF</v>
      </c>
      <c r="E3" s="75">
        <f>'ELC TI'!S6</f>
        <v>5115</v>
      </c>
      <c r="F3" s="75">
        <f>'ELC TI'!T6</f>
        <v>0</v>
      </c>
      <c r="G3" s="74"/>
    </row>
    <row r="4" spans="1:7" x14ac:dyDescent="0.25">
      <c r="A4" s="74" t="str">
        <f>'ELC TI'!B7</f>
        <v>06.1000</v>
      </c>
      <c r="B4" s="74" t="str">
        <f>'ELC TI'!C7</f>
        <v>Rough Carpentry</v>
      </c>
      <c r="C4" s="74">
        <f>'ELC TI'!D7</f>
        <v>9300</v>
      </c>
      <c r="D4" s="74" t="str">
        <f>'ELC TI'!E7</f>
        <v>SF</v>
      </c>
      <c r="E4" s="75">
        <f>'ELC TI'!S7</f>
        <v>54150</v>
      </c>
      <c r="F4" s="75">
        <f>'ELC TI'!T7</f>
        <v>0</v>
      </c>
      <c r="G4" s="74"/>
    </row>
    <row r="5" spans="1:7" x14ac:dyDescent="0.25">
      <c r="A5" s="74">
        <f>'ELC TI'!B8</f>
        <v>0</v>
      </c>
      <c r="B5" s="74" t="str">
        <f>'ELC TI'!C8</f>
        <v>Ext &amp; Int Walls</v>
      </c>
      <c r="C5" s="74">
        <f>'ELC TI'!D8</f>
        <v>12700</v>
      </c>
      <c r="D5" s="74" t="str">
        <f>'ELC TI'!E8</f>
        <v>BF</v>
      </c>
      <c r="E5" s="75">
        <f>'ELC TI'!S8</f>
        <v>12700</v>
      </c>
      <c r="F5" s="75">
        <f>'ELC TI'!T8</f>
        <v>0</v>
      </c>
      <c r="G5" s="74"/>
    </row>
    <row r="6" spans="1:7" x14ac:dyDescent="0.25">
      <c r="A6" s="74" t="str">
        <f>'ELC TI'!B9</f>
        <v>06.1601</v>
      </c>
      <c r="B6" s="74" t="str">
        <f>'ELC TI'!C9</f>
        <v xml:space="preserve">Wall Sheathing </v>
      </c>
      <c r="C6" s="74">
        <f>'ELC TI'!D9</f>
        <v>4300</v>
      </c>
      <c r="D6" s="74" t="str">
        <f>'ELC TI'!E9</f>
        <v>SF</v>
      </c>
      <c r="E6" s="75">
        <f>'ELC TI'!S9</f>
        <v>3870</v>
      </c>
      <c r="F6" s="75">
        <f>'ELC TI'!T9</f>
        <v>0</v>
      </c>
      <c r="G6" s="74"/>
    </row>
    <row r="7" spans="1:7" x14ac:dyDescent="0.25">
      <c r="A7" s="74">
        <f>'ELC TI'!B10</f>
        <v>0</v>
      </c>
      <c r="B7" s="262" t="str">
        <f>'ELC TI'!C10</f>
        <v>Division 06 Subtotal</v>
      </c>
      <c r="C7" s="262">
        <f>'ELC TI'!D10</f>
        <v>0</v>
      </c>
      <c r="D7" s="262">
        <f>'ELC TI'!E10</f>
        <v>0</v>
      </c>
      <c r="E7" s="264">
        <f>'ELC TI'!S10</f>
        <v>80950</v>
      </c>
      <c r="F7" s="75">
        <f>'ELC TI'!T10</f>
        <v>0</v>
      </c>
      <c r="G7" s="74"/>
    </row>
    <row r="8" spans="1:7" x14ac:dyDescent="0.25">
      <c r="A8" s="74" t="str">
        <f>'ELC TI'!B11</f>
        <v>07.2100</v>
      </c>
      <c r="B8" s="74" t="str">
        <f>'ELC TI'!C11</f>
        <v>Thermal Insulation (Int Walls)</v>
      </c>
      <c r="C8" s="74">
        <f>'ELC TI'!D11</f>
        <v>7950</v>
      </c>
      <c r="D8" s="74" t="str">
        <f>'ELC TI'!E11</f>
        <v>SF</v>
      </c>
      <c r="E8" s="75">
        <f>'ELC TI'!S11</f>
        <v>10733</v>
      </c>
      <c r="F8" s="75">
        <f>'ELC TI'!T11</f>
        <v>0</v>
      </c>
      <c r="G8" s="74"/>
    </row>
    <row r="9" spans="1:7" x14ac:dyDescent="0.25">
      <c r="A9" s="74">
        <f>'ELC TI'!B12</f>
        <v>0</v>
      </c>
      <c r="B9" s="262" t="str">
        <f>'ELC TI'!C12</f>
        <v>Division 07 Subtotal</v>
      </c>
      <c r="C9" s="262">
        <f>'ELC TI'!D12</f>
        <v>0</v>
      </c>
      <c r="D9" s="262">
        <f>'ELC TI'!E12</f>
        <v>0</v>
      </c>
      <c r="E9" s="264">
        <f>'ELC TI'!S12</f>
        <v>10733</v>
      </c>
      <c r="F9" s="75">
        <f>'ELC TI'!T12</f>
        <v>0</v>
      </c>
      <c r="G9" s="74"/>
    </row>
    <row r="10" spans="1:7" x14ac:dyDescent="0.25">
      <c r="A10" s="74" t="str">
        <f>'ELC TI'!B13</f>
        <v>08.1400</v>
      </c>
      <c r="B10" s="74" t="str">
        <f>'ELC TI'!C13</f>
        <v>Doors &amp; Frames</v>
      </c>
      <c r="C10" s="74">
        <f>'ELC TI'!D13</f>
        <v>0</v>
      </c>
      <c r="D10" s="74">
        <f>'ELC TI'!E13</f>
        <v>0</v>
      </c>
      <c r="E10" s="75" t="str">
        <f>'ELC TI'!S13</f>
        <v>--</v>
      </c>
      <c r="F10" s="75">
        <f>'ELC TI'!T13</f>
        <v>0</v>
      </c>
      <c r="G10" s="74"/>
    </row>
    <row r="11" spans="1:7" x14ac:dyDescent="0.25">
      <c r="A11" s="74">
        <f>'ELC TI'!B14</f>
        <v>0</v>
      </c>
      <c r="B11" s="74" t="str">
        <f>'ELC TI'!C14</f>
        <v>HM Door and Frame</v>
      </c>
      <c r="C11" s="74">
        <f>'ELC TI'!D14</f>
        <v>4</v>
      </c>
      <c r="D11" s="74" t="str">
        <f>'ELC TI'!E14</f>
        <v>EA</v>
      </c>
      <c r="E11" s="75">
        <f>'ELC TI'!S14</f>
        <v>3700</v>
      </c>
      <c r="F11" s="75">
        <f>'ELC TI'!T14</f>
        <v>0</v>
      </c>
      <c r="G11" s="74"/>
    </row>
    <row r="12" spans="1:7" x14ac:dyDescent="0.25">
      <c r="A12" s="74">
        <f>'ELC TI'!B15</f>
        <v>0</v>
      </c>
      <c r="B12" s="74" t="str">
        <f>'ELC TI'!C15</f>
        <v>HM Frame, Pre-Finished Wood Door, SC - Unit Entry &amp; Office</v>
      </c>
      <c r="C12" s="74">
        <f>'ELC TI'!D15</f>
        <v>16</v>
      </c>
      <c r="D12" s="74" t="str">
        <f>'ELC TI'!E15</f>
        <v>EA</v>
      </c>
      <c r="E12" s="75">
        <f>'ELC TI'!S15</f>
        <v>14800</v>
      </c>
      <c r="F12" s="75">
        <f>'ELC TI'!T15</f>
        <v>0</v>
      </c>
      <c r="G12" s="74"/>
    </row>
    <row r="13" spans="1:7" x14ac:dyDescent="0.25">
      <c r="A13" s="74" t="str">
        <f>'ELC TI'!B16</f>
        <v>08.5000</v>
      </c>
      <c r="B13" s="74" t="str">
        <f>'ELC TI'!C16</f>
        <v>Interior Relites</v>
      </c>
      <c r="C13" s="74">
        <f>'ELC TI'!D16</f>
        <v>6</v>
      </c>
      <c r="D13" s="74" t="str">
        <f>'ELC TI'!E16</f>
        <v>EA</v>
      </c>
      <c r="E13" s="75">
        <f>'ELC TI'!S16</f>
        <v>3300</v>
      </c>
      <c r="F13" s="75">
        <f>'ELC TI'!T16</f>
        <v>0</v>
      </c>
      <c r="G13" s="74"/>
    </row>
    <row r="14" spans="1:7" x14ac:dyDescent="0.25">
      <c r="A14" s="74" t="str">
        <f>'ELC TI'!B17</f>
        <v>08.7110</v>
      </c>
      <c r="B14" s="74" t="str">
        <f>'ELC TI'!C17</f>
        <v>Finish Hardware</v>
      </c>
      <c r="C14" s="74">
        <f>'ELC TI'!D17</f>
        <v>0</v>
      </c>
      <c r="D14" s="74">
        <f>'ELC TI'!E17</f>
        <v>0</v>
      </c>
      <c r="E14" s="75" t="str">
        <f>'ELC TI'!S17</f>
        <v>--</v>
      </c>
      <c r="F14" s="75">
        <f>'ELC TI'!T17</f>
        <v>0</v>
      </c>
      <c r="G14" s="74"/>
    </row>
    <row r="15" spans="1:7" x14ac:dyDescent="0.25">
      <c r="A15" s="74">
        <f>'ELC TI'!B18</f>
        <v>0</v>
      </c>
      <c r="B15" s="74" t="str">
        <f>'ELC TI'!C18</f>
        <v>HM Door and Frame</v>
      </c>
      <c r="C15" s="74">
        <f>'ELC TI'!D18</f>
        <v>4</v>
      </c>
      <c r="D15" s="74" t="str">
        <f>'ELC TI'!E18</f>
        <v>EA</v>
      </c>
      <c r="E15" s="75">
        <f>'ELC TI'!S18</f>
        <v>3400</v>
      </c>
      <c r="F15" s="75">
        <f>'ELC TI'!T18</f>
        <v>0</v>
      </c>
      <c r="G15" s="74"/>
    </row>
    <row r="16" spans="1:7" x14ac:dyDescent="0.25">
      <c r="A16" s="74">
        <f>'ELC TI'!B19</f>
        <v>0</v>
      </c>
      <c r="B16" s="74" t="str">
        <f>'ELC TI'!C19</f>
        <v>HM Frame, Pre-Finished Wood Door, SC - Unit Entry &amp; Office</v>
      </c>
      <c r="C16" s="74">
        <f>'ELC TI'!D19</f>
        <v>16</v>
      </c>
      <c r="D16" s="74" t="str">
        <f>'ELC TI'!E19</f>
        <v>EA</v>
      </c>
      <c r="E16" s="75">
        <f>'ELC TI'!S19</f>
        <v>9600</v>
      </c>
      <c r="F16" s="75">
        <f>'ELC TI'!T19</f>
        <v>0</v>
      </c>
      <c r="G16" s="74"/>
    </row>
    <row r="17" spans="1:7" x14ac:dyDescent="0.25">
      <c r="A17" s="74" t="str">
        <f>'ELC TI'!B20</f>
        <v>08.8100</v>
      </c>
      <c r="B17" s="74" t="str">
        <f>'ELC TI'!C20</f>
        <v>Glazing For Relites</v>
      </c>
      <c r="C17" s="74">
        <f>'ELC TI'!D20</f>
        <v>96</v>
      </c>
      <c r="D17" s="74" t="str">
        <f>'ELC TI'!E20</f>
        <v>SF</v>
      </c>
      <c r="E17" s="75">
        <f>'ELC TI'!S20</f>
        <v>3300</v>
      </c>
      <c r="F17" s="75">
        <f>'ELC TI'!T20</f>
        <v>0</v>
      </c>
      <c r="G17" s="74"/>
    </row>
    <row r="18" spans="1:7" x14ac:dyDescent="0.25">
      <c r="A18" s="74">
        <f>'ELC TI'!B21</f>
        <v>0</v>
      </c>
      <c r="B18" s="262" t="str">
        <f>'ELC TI'!C21</f>
        <v>Division 08 Subtotal</v>
      </c>
      <c r="C18" s="262">
        <f>'ELC TI'!D21</f>
        <v>0</v>
      </c>
      <c r="D18" s="262">
        <f>'ELC TI'!E21</f>
        <v>0</v>
      </c>
      <c r="E18" s="264">
        <f>'ELC TI'!S21</f>
        <v>38100</v>
      </c>
      <c r="F18" s="75">
        <f>'ELC TI'!T21</f>
        <v>0</v>
      </c>
      <c r="G18" s="74"/>
    </row>
    <row r="19" spans="1:7" x14ac:dyDescent="0.25">
      <c r="A19" s="74" t="str">
        <f>'ELC TI'!B23</f>
        <v>09.2900</v>
      </c>
      <c r="B19" s="74" t="str">
        <f>'ELC TI'!C23</f>
        <v>Gypsum Board</v>
      </c>
      <c r="C19" s="74">
        <f>'ELC TI'!D23</f>
        <v>14500</v>
      </c>
      <c r="D19" s="74" t="str">
        <f>'ELC TI'!E23</f>
        <v>SF</v>
      </c>
      <c r="E19" s="75">
        <f>'ELC TI'!S23</f>
        <v>26825</v>
      </c>
      <c r="F19" s="75">
        <f>'ELC TI'!T23</f>
        <v>0</v>
      </c>
      <c r="G19" s="74"/>
    </row>
    <row r="20" spans="1:7" x14ac:dyDescent="0.25">
      <c r="A20" s="74">
        <f>'ELC TI'!B24</f>
        <v>0</v>
      </c>
      <c r="B20" s="74" t="str">
        <f>'ELC TI'!C24</f>
        <v>RC Channel</v>
      </c>
      <c r="C20" s="74">
        <f>'ELC TI'!D24</f>
        <v>4000</v>
      </c>
      <c r="D20" s="74" t="str">
        <f>'ELC TI'!E24</f>
        <v>SF</v>
      </c>
      <c r="E20" s="75">
        <f>'ELC TI'!S24</f>
        <v>4000</v>
      </c>
      <c r="F20" s="75">
        <f>'ELC TI'!T24</f>
        <v>0</v>
      </c>
      <c r="G20" s="74"/>
    </row>
    <row r="21" spans="1:7" x14ac:dyDescent="0.25">
      <c r="A21" s="74" t="str">
        <f>'ELC TI'!B25</f>
        <v>09.5100</v>
      </c>
      <c r="B21" s="74" t="str">
        <f>'ELC TI'!C25</f>
        <v>Acoustical Ceiling</v>
      </c>
      <c r="C21" s="74">
        <f>'ELC TI'!D25</f>
        <v>6230</v>
      </c>
      <c r="D21" s="74" t="str">
        <f>'ELC TI'!E25</f>
        <v>SF</v>
      </c>
      <c r="E21" s="75">
        <f>'ELC TI'!S25</f>
        <v>15575</v>
      </c>
      <c r="F21" s="75">
        <f>'ELC TI'!T25</f>
        <v>0</v>
      </c>
      <c r="G21" s="74"/>
    </row>
    <row r="22" spans="1:7" x14ac:dyDescent="0.25">
      <c r="A22" s="74" t="str">
        <f>'ELC TI'!B26</f>
        <v>09.6000</v>
      </c>
      <c r="B22" s="74" t="str">
        <f>'ELC TI'!C26</f>
        <v>Flooring</v>
      </c>
      <c r="C22" s="74">
        <f>'ELC TI'!D26</f>
        <v>0</v>
      </c>
      <c r="D22" s="74">
        <f>'ELC TI'!E26</f>
        <v>0</v>
      </c>
      <c r="E22" s="75">
        <f>'ELC TI'!S26</f>
        <v>0</v>
      </c>
      <c r="F22" s="75">
        <f>'ELC TI'!T26</f>
        <v>0</v>
      </c>
      <c r="G22" s="74"/>
    </row>
    <row r="23" spans="1:7" x14ac:dyDescent="0.25">
      <c r="A23" s="74">
        <f>'ELC TI'!B27</f>
        <v>0</v>
      </c>
      <c r="B23" s="74" t="str">
        <f>'ELC TI'!C27</f>
        <v>Stained Concrete</v>
      </c>
      <c r="C23" s="74">
        <f>'ELC TI'!D27</f>
        <v>1790</v>
      </c>
      <c r="D23" s="74" t="str">
        <f>'ELC TI'!E27</f>
        <v>SF</v>
      </c>
      <c r="E23" s="75">
        <f>'ELC TI'!S27</f>
        <v>8950</v>
      </c>
      <c r="F23" s="75">
        <f>'ELC TI'!T27</f>
        <v>0</v>
      </c>
      <c r="G23" s="74"/>
    </row>
    <row r="24" spans="1:7" x14ac:dyDescent="0.25">
      <c r="A24" s="74">
        <f>'ELC TI'!B28</f>
        <v>0</v>
      </c>
      <c r="B24" s="74" t="str">
        <f>'ELC TI'!C28</f>
        <v>Sealed Concrete</v>
      </c>
      <c r="C24" s="74">
        <f>'ELC TI'!D28</f>
        <v>310</v>
      </c>
      <c r="D24" s="74" t="str">
        <f>'ELC TI'!E28</f>
        <v>SF</v>
      </c>
      <c r="E24" s="75">
        <f>'ELC TI'!S28</f>
        <v>310</v>
      </c>
      <c r="F24" s="75">
        <f>'ELC TI'!T28</f>
        <v>0</v>
      </c>
      <c r="G24" s="74"/>
    </row>
    <row r="25" spans="1:7" x14ac:dyDescent="0.25">
      <c r="A25" s="74">
        <f>'ELC TI'!B29</f>
        <v>0</v>
      </c>
      <c r="B25" s="74" t="str">
        <f>'ELC TI'!C29</f>
        <v>Walk Off Mat</v>
      </c>
      <c r="C25" s="74">
        <f>'ELC TI'!D29</f>
        <v>100</v>
      </c>
      <c r="D25" s="74" t="str">
        <f>'ELC TI'!E29</f>
        <v>SF</v>
      </c>
      <c r="E25" s="75">
        <f>'ELC TI'!S29</f>
        <v>300</v>
      </c>
      <c r="F25" s="75">
        <f>'ELC TI'!T29</f>
        <v>0</v>
      </c>
      <c r="G25" s="74"/>
    </row>
    <row r="26" spans="1:7" x14ac:dyDescent="0.25">
      <c r="A26" s="74">
        <f>'ELC TI'!B30</f>
        <v>0</v>
      </c>
      <c r="B26" s="74" t="str">
        <f>'ELC TI'!C30</f>
        <v>Ceramic Tile</v>
      </c>
      <c r="C26" s="74">
        <f>'ELC TI'!D30</f>
        <v>935</v>
      </c>
      <c r="D26" s="74" t="str">
        <f>'ELC TI'!E30</f>
        <v>SF</v>
      </c>
      <c r="E26" s="75">
        <f>'ELC TI'!S30</f>
        <v>14025</v>
      </c>
      <c r="F26" s="75">
        <f>'ELC TI'!T30</f>
        <v>0</v>
      </c>
      <c r="G26" s="74"/>
    </row>
    <row r="27" spans="1:7" x14ac:dyDescent="0.25">
      <c r="A27" s="74">
        <f>'ELC TI'!B31</f>
        <v>0</v>
      </c>
      <c r="B27" s="74" t="str">
        <f>'ELC TI'!C31</f>
        <v>Rubber Treads &amp; Risers</v>
      </c>
      <c r="C27" s="74">
        <f>'ELC TI'!D31</f>
        <v>110</v>
      </c>
      <c r="D27" s="74" t="str">
        <f>'ELC TI'!E31</f>
        <v>SF</v>
      </c>
      <c r="E27" s="75">
        <f>'ELC TI'!S31</f>
        <v>440</v>
      </c>
      <c r="F27" s="75">
        <f>'ELC TI'!T31</f>
        <v>0</v>
      </c>
      <c r="G27" s="74"/>
    </row>
    <row r="28" spans="1:7" x14ac:dyDescent="0.25">
      <c r="A28" s="74">
        <f>'ELC TI'!B32</f>
        <v>0</v>
      </c>
      <c r="B28" s="74" t="str">
        <f>'ELC TI'!C32</f>
        <v>Sheet Vinyl</v>
      </c>
      <c r="C28" s="74">
        <f>'ELC TI'!D32</f>
        <v>6520</v>
      </c>
      <c r="D28" s="74" t="str">
        <f>'ELC TI'!E32</f>
        <v>SF</v>
      </c>
      <c r="E28" s="75">
        <f>'ELC TI'!S32</f>
        <v>17930</v>
      </c>
      <c r="F28" s="75">
        <f>'ELC TI'!T32</f>
        <v>0</v>
      </c>
      <c r="G28" s="74"/>
    </row>
    <row r="29" spans="1:7" x14ac:dyDescent="0.25">
      <c r="A29" s="74">
        <f>'ELC TI'!B33</f>
        <v>0</v>
      </c>
      <c r="B29" s="74" t="str">
        <f>'ELC TI'!C33</f>
        <v>Rubber Base</v>
      </c>
      <c r="C29" s="74">
        <f>'ELC TI'!D33</f>
        <v>1800</v>
      </c>
      <c r="D29" s="74" t="str">
        <f>'ELC TI'!E33</f>
        <v>LF</v>
      </c>
      <c r="E29" s="75">
        <f>'ELC TI'!S33</f>
        <v>3600</v>
      </c>
      <c r="F29" s="75">
        <f>'ELC TI'!T33</f>
        <v>0</v>
      </c>
      <c r="G29" s="74"/>
    </row>
    <row r="30" spans="1:7" x14ac:dyDescent="0.25">
      <c r="A30" s="74" t="str">
        <f>'ELC TI'!B34</f>
        <v>09.6001</v>
      </c>
      <c r="B30" s="74" t="str">
        <f>'ELC TI'!C34</f>
        <v>Floor Prep</v>
      </c>
      <c r="C30" s="74">
        <f>'ELC TI'!D34</f>
        <v>9300</v>
      </c>
      <c r="D30" s="74" t="str">
        <f>'ELC TI'!E34</f>
        <v>SF</v>
      </c>
      <c r="E30" s="75">
        <f>'ELC TI'!S34</f>
        <v>4650</v>
      </c>
      <c r="F30" s="75">
        <f>'ELC TI'!T34</f>
        <v>0</v>
      </c>
      <c r="G30" s="74"/>
    </row>
    <row r="31" spans="1:7" x14ac:dyDescent="0.25">
      <c r="A31" s="74" t="str">
        <f>'ELC TI'!B35</f>
        <v>09.9100</v>
      </c>
      <c r="B31" s="74" t="str">
        <f>'ELC TI'!C35</f>
        <v>Painting</v>
      </c>
      <c r="C31" s="74">
        <f>'ELC TI'!D35</f>
        <v>0</v>
      </c>
      <c r="D31" s="74">
        <f>'ELC TI'!E35</f>
        <v>0</v>
      </c>
      <c r="E31" s="75" t="str">
        <f>'ELC TI'!S35</f>
        <v>--</v>
      </c>
      <c r="F31" s="75">
        <f>'ELC TI'!T35</f>
        <v>0</v>
      </c>
      <c r="G31" s="74"/>
    </row>
    <row r="32" spans="1:7" x14ac:dyDescent="0.25">
      <c r="A32" s="74">
        <f>'ELC TI'!B36</f>
        <v>0</v>
      </c>
      <c r="B32" s="74" t="str">
        <f>'ELC TI'!C36</f>
        <v>Interior</v>
      </c>
      <c r="C32" s="74">
        <f>'ELC TI'!D36</f>
        <v>41150</v>
      </c>
      <c r="D32" s="74" t="str">
        <f>'ELC TI'!E36</f>
        <v>SF</v>
      </c>
      <c r="E32" s="75">
        <f>'ELC TI'!S36</f>
        <v>41150</v>
      </c>
      <c r="F32" s="75">
        <f>'ELC TI'!T36</f>
        <v>0</v>
      </c>
      <c r="G32" s="74"/>
    </row>
    <row r="33" spans="1:7" x14ac:dyDescent="0.25">
      <c r="A33" s="74">
        <f>'ELC TI'!B37</f>
        <v>0</v>
      </c>
      <c r="B33" s="74" t="str">
        <f>'ELC TI'!C37</f>
        <v xml:space="preserve">Exterior </v>
      </c>
      <c r="C33" s="74">
        <f>'ELC TI'!D37</f>
        <v>5120</v>
      </c>
      <c r="D33" s="74" t="str">
        <f>'ELC TI'!E37</f>
        <v>SF</v>
      </c>
      <c r="E33" s="75">
        <f>'ELC TI'!S37</f>
        <v>7680</v>
      </c>
      <c r="F33" s="75">
        <f>'ELC TI'!T37</f>
        <v>0</v>
      </c>
      <c r="G33" s="74"/>
    </row>
    <row r="34" spans="1:7" x14ac:dyDescent="0.25">
      <c r="A34" s="74">
        <f>'ELC TI'!B38</f>
        <v>0</v>
      </c>
      <c r="B34" s="262" t="str">
        <f>'ELC TI'!C38</f>
        <v>Division 09 Subtotal</v>
      </c>
      <c r="C34" s="262">
        <f>'ELC TI'!D38</f>
        <v>0</v>
      </c>
      <c r="D34" s="262">
        <f>'ELC TI'!E38</f>
        <v>0</v>
      </c>
      <c r="E34" s="264">
        <f>'ELC TI'!S38</f>
        <v>152185</v>
      </c>
      <c r="F34" s="75">
        <f>'ELC TI'!T38</f>
        <v>0</v>
      </c>
      <c r="G34" s="74"/>
    </row>
    <row r="35" spans="1:7" x14ac:dyDescent="0.25">
      <c r="A35" s="74" t="str">
        <f>'ELC TI'!B39</f>
        <v>10.1400</v>
      </c>
      <c r="B35" s="74" t="str">
        <f>'ELC TI'!C39</f>
        <v>Signage</v>
      </c>
      <c r="C35" s="74">
        <f>'ELC TI'!D39</f>
        <v>0</v>
      </c>
      <c r="D35" s="74">
        <f>'ELC TI'!E39</f>
        <v>0</v>
      </c>
      <c r="E35" s="75" t="str">
        <f>'ELC TI'!S39</f>
        <v>--</v>
      </c>
      <c r="F35" s="75">
        <f>'ELC TI'!T39</f>
        <v>0</v>
      </c>
      <c r="G35" s="74"/>
    </row>
    <row r="36" spans="1:7" x14ac:dyDescent="0.25">
      <c r="A36" s="74">
        <f>'ELC TI'!B40</f>
        <v>0</v>
      </c>
      <c r="B36" s="74" t="str">
        <f>'ELC TI'!C40</f>
        <v>Misc Rooms</v>
      </c>
      <c r="C36" s="74">
        <f>'ELC TI'!D40</f>
        <v>18</v>
      </c>
      <c r="D36" s="74" t="str">
        <f>'ELC TI'!E40</f>
        <v>EA</v>
      </c>
      <c r="E36" s="75">
        <f>'ELC TI'!S40</f>
        <v>2025</v>
      </c>
      <c r="F36" s="75">
        <f>'ELC TI'!T40</f>
        <v>0</v>
      </c>
      <c r="G36" s="74"/>
    </row>
    <row r="37" spans="1:7" x14ac:dyDescent="0.25">
      <c r="A37" s="74">
        <f>'ELC TI'!B41</f>
        <v>0</v>
      </c>
      <c r="B37" s="74" t="str">
        <f>'ELC TI'!C41</f>
        <v>Stairwell</v>
      </c>
      <c r="C37" s="74">
        <f>'ELC TI'!D41</f>
        <v>5</v>
      </c>
      <c r="D37" s="74" t="str">
        <f>'ELC TI'!E41</f>
        <v>EA</v>
      </c>
      <c r="E37" s="75">
        <f>'ELC TI'!S41</f>
        <v>600</v>
      </c>
      <c r="F37" s="75">
        <f>'ELC TI'!T41</f>
        <v>0</v>
      </c>
      <c r="G37" s="74"/>
    </row>
    <row r="38" spans="1:7" x14ac:dyDescent="0.25">
      <c r="A38" s="74">
        <f>'ELC TI'!B42</f>
        <v>0</v>
      </c>
      <c r="B38" s="74" t="str">
        <f>'ELC TI'!C42</f>
        <v>Bldg Address Sign</v>
      </c>
      <c r="C38" s="74">
        <f>'ELC TI'!D42</f>
        <v>1</v>
      </c>
      <c r="D38" s="74" t="str">
        <f>'ELC TI'!E42</f>
        <v>EA</v>
      </c>
      <c r="E38" s="75">
        <f>'ELC TI'!S42</f>
        <v>400</v>
      </c>
      <c r="F38" s="75">
        <f>'ELC TI'!T42</f>
        <v>0</v>
      </c>
      <c r="G38" s="74"/>
    </row>
    <row r="39" spans="1:7" x14ac:dyDescent="0.25">
      <c r="A39" s="74" t="str">
        <f>'ELC TI'!B43</f>
        <v>10.2113</v>
      </c>
      <c r="B39" s="74" t="str">
        <f>'ELC TI'!C43</f>
        <v>Toilet Compartments</v>
      </c>
      <c r="C39" s="74">
        <f>'ELC TI'!D43</f>
        <v>8</v>
      </c>
      <c r="D39" s="74" t="str">
        <f>'ELC TI'!E43</f>
        <v>EA</v>
      </c>
      <c r="E39" s="75">
        <f>'ELC TI'!S43</f>
        <v>12800</v>
      </c>
      <c r="F39" s="75">
        <f>'ELC TI'!T43</f>
        <v>0</v>
      </c>
      <c r="G39" s="74"/>
    </row>
    <row r="40" spans="1:7" x14ac:dyDescent="0.25">
      <c r="A40" s="74" t="str">
        <f>'ELC TI'!B44</f>
        <v>10.2613</v>
      </c>
      <c r="B40" s="74" t="str">
        <f>'ELC TI'!C44</f>
        <v>Corner Guards</v>
      </c>
      <c r="C40" s="74">
        <f>'ELC TI'!D44</f>
        <v>15</v>
      </c>
      <c r="D40" s="74" t="str">
        <f>'ELC TI'!E44</f>
        <v>EA</v>
      </c>
      <c r="E40" s="75">
        <f>'ELC TI'!S44</f>
        <v>975</v>
      </c>
      <c r="F40" s="75">
        <f>'ELC TI'!T44</f>
        <v>0</v>
      </c>
      <c r="G40" s="74"/>
    </row>
    <row r="41" spans="1:7" x14ac:dyDescent="0.25">
      <c r="A41" s="74" t="str">
        <f>'ELC TI'!B45</f>
        <v>10.2800</v>
      </c>
      <c r="B41" s="74" t="str">
        <f>'ELC TI'!C45</f>
        <v>Bathroom Accessories</v>
      </c>
      <c r="C41" s="74">
        <f>'ELC TI'!D45</f>
        <v>6</v>
      </c>
      <c r="D41" s="74" t="str">
        <f>'ELC TI'!E45</f>
        <v>EA</v>
      </c>
      <c r="E41" s="75">
        <f>'ELC TI'!S45</f>
        <v>8000</v>
      </c>
      <c r="F41" s="75">
        <f>'ELC TI'!T45</f>
        <v>0</v>
      </c>
      <c r="G41" s="74"/>
    </row>
    <row r="42" spans="1:7" x14ac:dyDescent="0.25">
      <c r="A42" s="74" t="str">
        <f>'ELC TI'!B46</f>
        <v>10.4400</v>
      </c>
      <c r="B42" s="74" t="str">
        <f>'ELC TI'!C46</f>
        <v>Fire Protection Specialties</v>
      </c>
      <c r="C42" s="74">
        <f>'ELC TI'!D46</f>
        <v>5</v>
      </c>
      <c r="D42" s="74" t="str">
        <f>'ELC TI'!E46</f>
        <v>EA</v>
      </c>
      <c r="E42" s="75">
        <f>'ELC TI'!S46</f>
        <v>2250</v>
      </c>
      <c r="F42" s="75">
        <f>'ELC TI'!T46</f>
        <v>0</v>
      </c>
      <c r="G42" s="74"/>
    </row>
    <row r="43" spans="1:7" x14ac:dyDescent="0.25">
      <c r="A43" s="74">
        <f>'ELC TI'!B47</f>
        <v>0</v>
      </c>
      <c r="B43" s="262" t="str">
        <f>'ELC TI'!C47</f>
        <v>Division 10 Subtotal</v>
      </c>
      <c r="C43" s="262">
        <f>'ELC TI'!D47</f>
        <v>0</v>
      </c>
      <c r="D43" s="262">
        <f>'ELC TI'!E47</f>
        <v>0</v>
      </c>
      <c r="E43" s="264">
        <f>'ELC TI'!S47</f>
        <v>27050</v>
      </c>
      <c r="F43" s="75">
        <f>'ELC TI'!T47</f>
        <v>0</v>
      </c>
      <c r="G43" s="74"/>
    </row>
    <row r="44" spans="1:7" x14ac:dyDescent="0.25">
      <c r="A44" s="74" t="str">
        <f>'ELC TI'!B48</f>
        <v>11.3100</v>
      </c>
      <c r="B44" s="74" t="str">
        <f>'ELC TI'!C48</f>
        <v>Residential Appliances</v>
      </c>
      <c r="C44" s="74">
        <f>'ELC TI'!D48</f>
        <v>2</v>
      </c>
      <c r="D44" s="74" t="str">
        <f>'ELC TI'!E48</f>
        <v>EA</v>
      </c>
      <c r="E44" s="75" t="str">
        <f>'ELC TI'!S48</f>
        <v>--</v>
      </c>
      <c r="F44" s="75">
        <f>'ELC TI'!T48</f>
        <v>0</v>
      </c>
      <c r="G44" s="74"/>
    </row>
    <row r="45" spans="1:7" x14ac:dyDescent="0.25">
      <c r="A45" s="74">
        <f>'ELC TI'!B49</f>
        <v>0</v>
      </c>
      <c r="B45" s="74" t="str">
        <f>'ELC TI'!C49</f>
        <v>Refrigerator - Infant 1 &amp; 2</v>
      </c>
      <c r="C45" s="74">
        <f>'ELC TI'!D49</f>
        <v>2</v>
      </c>
      <c r="D45" s="74" t="str">
        <f>'ELC TI'!E49</f>
        <v>EA</v>
      </c>
      <c r="E45" s="75">
        <f>'ELC TI'!S49</f>
        <v>3000</v>
      </c>
      <c r="F45" s="75">
        <f>'ELC TI'!T49</f>
        <v>0</v>
      </c>
      <c r="G45" s="74"/>
    </row>
    <row r="46" spans="1:7" x14ac:dyDescent="0.25">
      <c r="A46" s="74">
        <f>'ELC TI'!B50</f>
        <v>0</v>
      </c>
      <c r="B46" s="74" t="str">
        <f>'ELC TI'!C50</f>
        <v>Refrigerator - Kitchen</v>
      </c>
      <c r="C46" s="74">
        <f>'ELC TI'!D50</f>
        <v>3</v>
      </c>
      <c r="D46" s="74" t="str">
        <f>'ELC TI'!E50</f>
        <v>EA</v>
      </c>
      <c r="E46" s="75">
        <f>'ELC TI'!S50</f>
        <v>9000</v>
      </c>
      <c r="F46" s="75">
        <f>'ELC TI'!T50</f>
        <v>0</v>
      </c>
      <c r="G46" s="74"/>
    </row>
    <row r="47" spans="1:7" x14ac:dyDescent="0.25">
      <c r="A47" s="74">
        <f>'ELC TI'!B51</f>
        <v>0</v>
      </c>
      <c r="B47" s="74" t="str">
        <f>'ELC TI'!C51</f>
        <v>Range</v>
      </c>
      <c r="C47" s="74">
        <f>'ELC TI'!D51</f>
        <v>1</v>
      </c>
      <c r="D47" s="74" t="str">
        <f>'ELC TI'!E51</f>
        <v>EA</v>
      </c>
      <c r="E47" s="75">
        <f>'ELC TI'!S51</f>
        <v>2500</v>
      </c>
      <c r="F47" s="75">
        <f>'ELC TI'!T51</f>
        <v>0</v>
      </c>
      <c r="G47" s="74"/>
    </row>
    <row r="48" spans="1:7" x14ac:dyDescent="0.25">
      <c r="A48" s="74">
        <f>'ELC TI'!B52</f>
        <v>0</v>
      </c>
      <c r="B48" s="74" t="str">
        <f>'ELC TI'!C52</f>
        <v>Range Hood</v>
      </c>
      <c r="C48" s="74">
        <f>'ELC TI'!D52</f>
        <v>1</v>
      </c>
      <c r="D48" s="74" t="str">
        <f>'ELC TI'!E52</f>
        <v>EA</v>
      </c>
      <c r="E48" s="75">
        <f>'ELC TI'!S52</f>
        <v>1500</v>
      </c>
      <c r="F48" s="75">
        <f>'ELC TI'!T52</f>
        <v>0</v>
      </c>
      <c r="G48" s="74"/>
    </row>
    <row r="49" spans="1:7" x14ac:dyDescent="0.25">
      <c r="A49" s="74">
        <f>'ELC TI'!B53</f>
        <v>0</v>
      </c>
      <c r="B49" s="262" t="str">
        <f>'ELC TI'!C53</f>
        <v>Division 11 Subtotal</v>
      </c>
      <c r="C49" s="262">
        <f>'ELC TI'!D53</f>
        <v>0</v>
      </c>
      <c r="D49" s="262">
        <f>'ELC TI'!E53</f>
        <v>0</v>
      </c>
      <c r="E49" s="264">
        <f>'ELC TI'!S53</f>
        <v>16000</v>
      </c>
      <c r="F49" s="75">
        <f>'ELC TI'!T53</f>
        <v>0</v>
      </c>
      <c r="G49" s="74"/>
    </row>
    <row r="50" spans="1:7" x14ac:dyDescent="0.25">
      <c r="A50" s="74" t="str">
        <f>'ELC TI'!B54</f>
        <v>12.2100</v>
      </c>
      <c r="B50" s="74" t="str">
        <f>'ELC TI'!C54</f>
        <v>Roller Shades</v>
      </c>
      <c r="C50" s="74">
        <f>'ELC TI'!D54</f>
        <v>32</v>
      </c>
      <c r="D50" s="74" t="str">
        <f>'ELC TI'!E54</f>
        <v>EA</v>
      </c>
      <c r="E50" s="75">
        <f>'ELC TI'!S54</f>
        <v>13600</v>
      </c>
      <c r="F50" s="75">
        <f>'ELC TI'!T54</f>
        <v>0</v>
      </c>
      <c r="G50" s="74"/>
    </row>
    <row r="51" spans="1:7" x14ac:dyDescent="0.25">
      <c r="A51" s="74" t="str">
        <f>'ELC TI'!B55</f>
        <v>12.3000</v>
      </c>
      <c r="B51" s="74" t="str">
        <f>'ELC TI'!C55</f>
        <v>Casework</v>
      </c>
      <c r="C51" s="74">
        <f>'ELC TI'!D55</f>
        <v>237</v>
      </c>
      <c r="D51" s="74" t="str">
        <f>'ELC TI'!E55</f>
        <v>LF</v>
      </c>
      <c r="E51" s="75">
        <f>'ELC TI'!S55</f>
        <v>41475</v>
      </c>
      <c r="F51" s="75">
        <f>'ELC TI'!T55</f>
        <v>0</v>
      </c>
      <c r="G51" s="74"/>
    </row>
    <row r="52" spans="1:7" x14ac:dyDescent="0.25">
      <c r="A52" s="74">
        <f>'ELC TI'!B56</f>
        <v>0</v>
      </c>
      <c r="B52" s="74" t="str">
        <f>'ELC TI'!C56</f>
        <v>Cubbies</v>
      </c>
      <c r="C52" s="74">
        <f>'ELC TI'!D56</f>
        <v>7</v>
      </c>
      <c r="D52" s="74" t="str">
        <f>'ELC TI'!E56</f>
        <v>EA</v>
      </c>
      <c r="E52" s="75">
        <f>'ELC TI'!S56</f>
        <v>24500</v>
      </c>
      <c r="F52" s="75">
        <f>'ELC TI'!T56</f>
        <v>0</v>
      </c>
      <c r="G52" s="74"/>
    </row>
    <row r="53" spans="1:7" x14ac:dyDescent="0.25">
      <c r="A53" s="74" t="str">
        <f>'ELC TI'!B57</f>
        <v>12.3600</v>
      </c>
      <c r="B53" s="74" t="str">
        <f>'ELC TI'!C57</f>
        <v>Countertops - PLam</v>
      </c>
      <c r="C53" s="74">
        <f>'ELC TI'!D57</f>
        <v>276</v>
      </c>
      <c r="D53" s="74" t="str">
        <f>'ELC TI'!E57</f>
        <v>SF</v>
      </c>
      <c r="E53" s="75">
        <f>'ELC TI'!S57</f>
        <v>6900</v>
      </c>
      <c r="F53" s="75">
        <f>'ELC TI'!T57</f>
        <v>0</v>
      </c>
      <c r="G53" s="74"/>
    </row>
    <row r="54" spans="1:7" x14ac:dyDescent="0.25">
      <c r="A54" s="74">
        <f>'ELC TI'!B58</f>
        <v>0</v>
      </c>
      <c r="B54" s="74" t="str">
        <f>'ELC TI'!C58</f>
        <v>Window Sills - PLam</v>
      </c>
      <c r="C54" s="74">
        <f>'ELC TI'!D58</f>
        <v>140</v>
      </c>
      <c r="D54" s="74" t="str">
        <f>'ELC TI'!E58</f>
        <v>LF</v>
      </c>
      <c r="E54" s="75">
        <f>'ELC TI'!S58</f>
        <v>2100</v>
      </c>
      <c r="F54" s="75">
        <f>'ELC TI'!T58</f>
        <v>0</v>
      </c>
      <c r="G54" s="74"/>
    </row>
    <row r="55" spans="1:7" x14ac:dyDescent="0.25">
      <c r="A55" s="74" t="str">
        <f>'ELC TI'!B59</f>
        <v>12.9300</v>
      </c>
      <c r="B55" s="74" t="str">
        <f>'ELC TI'!C59</f>
        <v>Site Furnishings</v>
      </c>
      <c r="C55" s="74">
        <f>'ELC TI'!D59</f>
        <v>0</v>
      </c>
      <c r="D55" s="74">
        <f>'ELC TI'!E59</f>
        <v>0</v>
      </c>
      <c r="E55" s="75" t="str">
        <f>'ELC TI'!S59</f>
        <v>--</v>
      </c>
      <c r="F55" s="75">
        <f>'ELC TI'!T59</f>
        <v>0</v>
      </c>
      <c r="G55" s="74"/>
    </row>
    <row r="56" spans="1:7" x14ac:dyDescent="0.25">
      <c r="A56" s="74">
        <f>'ELC TI'!B60</f>
        <v>0</v>
      </c>
      <c r="B56" s="74" t="str">
        <f>'ELC TI'!C60</f>
        <v>Play Area Deck (No Details)</v>
      </c>
      <c r="C56" s="74">
        <f>'ELC TI'!D60</f>
        <v>1</v>
      </c>
      <c r="D56" s="74" t="str">
        <f>'ELC TI'!E60</f>
        <v>EA</v>
      </c>
      <c r="E56" s="75">
        <f>'ELC TI'!S60</f>
        <v>7000</v>
      </c>
      <c r="F56" s="75" t="str">
        <f>'ELC TI'!T60</f>
        <v>ALLW</v>
      </c>
      <c r="G56" s="74"/>
    </row>
    <row r="57" spans="1:7" x14ac:dyDescent="0.25">
      <c r="A57" s="74">
        <f>'ELC TI'!B61</f>
        <v>0</v>
      </c>
      <c r="B57" s="74" t="str">
        <f>'ELC TI'!C61</f>
        <v>Covered Pavilion (No Details)</v>
      </c>
      <c r="C57" s="74">
        <f>'ELC TI'!D61</f>
        <v>1</v>
      </c>
      <c r="D57" s="74" t="str">
        <f>'ELC TI'!E61</f>
        <v>EA</v>
      </c>
      <c r="E57" s="75">
        <f>'ELC TI'!S61</f>
        <v>10000</v>
      </c>
      <c r="F57" s="75" t="str">
        <f>'ELC TI'!T61</f>
        <v>ALLW</v>
      </c>
      <c r="G57" s="74"/>
    </row>
    <row r="58" spans="1:7" x14ac:dyDescent="0.25">
      <c r="A58" s="74">
        <f>'ELC TI'!B62</f>
        <v>0</v>
      </c>
      <c r="B58" s="74" t="str">
        <f>'ELC TI'!C62</f>
        <v>Site Bench's</v>
      </c>
      <c r="C58" s="74">
        <f>'ELC TI'!D62</f>
        <v>5</v>
      </c>
      <c r="D58" s="74" t="str">
        <f>'ELC TI'!E62</f>
        <v>EA</v>
      </c>
      <c r="E58" s="75">
        <f>'ELC TI'!S62</f>
        <v>5750</v>
      </c>
      <c r="F58" s="75">
        <f>'ELC TI'!T62</f>
        <v>0</v>
      </c>
      <c r="G58" s="74"/>
    </row>
    <row r="59" spans="1:7" x14ac:dyDescent="0.25">
      <c r="A59" s="74">
        <f>'ELC TI'!B63</f>
        <v>0</v>
      </c>
      <c r="B59" s="262" t="str">
        <f>'ELC TI'!C63</f>
        <v>Division 12 Subtotal</v>
      </c>
      <c r="C59" s="262">
        <f>'ELC TI'!D63</f>
        <v>0</v>
      </c>
      <c r="D59" s="262">
        <f>'ELC TI'!E63</f>
        <v>0</v>
      </c>
      <c r="E59" s="264">
        <f>'ELC TI'!S63</f>
        <v>111325</v>
      </c>
      <c r="F59" s="75">
        <f>'ELC TI'!T63</f>
        <v>0</v>
      </c>
      <c r="G59" s="74"/>
    </row>
    <row r="60" spans="1:7" x14ac:dyDescent="0.25">
      <c r="A60" s="74" t="str">
        <f>'ELC TI'!B64</f>
        <v>13.0000</v>
      </c>
      <c r="B60" s="74" t="str">
        <f>'ELC TI'!C64</f>
        <v>Playground Equipment</v>
      </c>
      <c r="C60" s="74">
        <f>'ELC TI'!D64</f>
        <v>1</v>
      </c>
      <c r="D60" s="74" t="str">
        <f>'ELC TI'!E64</f>
        <v>LS</v>
      </c>
      <c r="E60" s="75">
        <f>'ELC TI'!S64</f>
        <v>100000</v>
      </c>
      <c r="F60" s="75" t="str">
        <f>'ELC TI'!T64</f>
        <v>ALLW</v>
      </c>
      <c r="G60" s="74"/>
    </row>
    <row r="61" spans="1:7" x14ac:dyDescent="0.25">
      <c r="A61" s="74">
        <f>'ELC TI'!B65</f>
        <v>0</v>
      </c>
      <c r="B61" s="262" t="str">
        <f>'ELC TI'!C65</f>
        <v>Division 13 Subtotal</v>
      </c>
      <c r="C61" s="262">
        <f>'ELC TI'!D65</f>
        <v>0</v>
      </c>
      <c r="D61" s="262">
        <f>'ELC TI'!E65</f>
        <v>0</v>
      </c>
      <c r="E61" s="264">
        <f>'ELC TI'!S65</f>
        <v>100000</v>
      </c>
      <c r="F61" s="75">
        <f>'ELC TI'!T65</f>
        <v>0</v>
      </c>
      <c r="G61" s="74"/>
    </row>
    <row r="62" spans="1:7" x14ac:dyDescent="0.25">
      <c r="A62" s="74" t="str">
        <f>'ELC TI'!B66</f>
        <v>21.0000</v>
      </c>
      <c r="B62" s="74" t="str">
        <f>'ELC TI'!C66</f>
        <v>Fire Suppression</v>
      </c>
      <c r="C62" s="74">
        <f>'ELC TI'!D66</f>
        <v>9300</v>
      </c>
      <c r="D62" s="74" t="str">
        <f>'ELC TI'!E66</f>
        <v>SF</v>
      </c>
      <c r="E62" s="75">
        <f>'ELC TI'!S66</f>
        <v>13950</v>
      </c>
      <c r="F62" s="75">
        <f>'ELC TI'!T66</f>
        <v>0</v>
      </c>
      <c r="G62" s="74"/>
    </row>
    <row r="63" spans="1:7" x14ac:dyDescent="0.25">
      <c r="A63" s="74">
        <f>'ELC TI'!B67</f>
        <v>0</v>
      </c>
      <c r="B63" s="262" t="str">
        <f>'ELC TI'!C67</f>
        <v>Division 21 Subtotal</v>
      </c>
      <c r="C63" s="262">
        <f>'ELC TI'!D67</f>
        <v>0</v>
      </c>
      <c r="D63" s="262">
        <f>'ELC TI'!E67</f>
        <v>0</v>
      </c>
      <c r="E63" s="264">
        <f>'ELC TI'!S67</f>
        <v>13950</v>
      </c>
      <c r="F63" s="75">
        <f>'ELC TI'!T67</f>
        <v>0</v>
      </c>
      <c r="G63" s="74"/>
    </row>
    <row r="64" spans="1:7" x14ac:dyDescent="0.25">
      <c r="A64" s="74" t="str">
        <f>'ELC TI'!B68</f>
        <v>22.0000</v>
      </c>
      <c r="B64" s="74" t="str">
        <f>'ELC TI'!C68</f>
        <v>Plumbing</v>
      </c>
      <c r="C64" s="74">
        <f>'ELC TI'!D68</f>
        <v>9300</v>
      </c>
      <c r="D64" s="74" t="str">
        <f>'ELC TI'!E68</f>
        <v>SF</v>
      </c>
      <c r="E64" s="75">
        <f>'ELC TI'!S68</f>
        <v>370650</v>
      </c>
      <c r="F64" s="75">
        <f>'ELC TI'!T68</f>
        <v>0</v>
      </c>
      <c r="G64" s="74"/>
    </row>
    <row r="65" spans="1:7" x14ac:dyDescent="0.25">
      <c r="A65" s="74">
        <f>'ELC TI'!B69</f>
        <v>0</v>
      </c>
      <c r="B65" s="262" t="str">
        <f>'ELC TI'!C69</f>
        <v>Division 22 Subtotal</v>
      </c>
      <c r="C65" s="262">
        <f>'ELC TI'!D69</f>
        <v>0</v>
      </c>
      <c r="D65" s="262">
        <f>'ELC TI'!E69</f>
        <v>0</v>
      </c>
      <c r="E65" s="264">
        <f>'ELC TI'!S69</f>
        <v>370650</v>
      </c>
      <c r="F65" s="75">
        <f>'ELC TI'!T69</f>
        <v>0</v>
      </c>
      <c r="G65" s="74"/>
    </row>
    <row r="66" spans="1:7" x14ac:dyDescent="0.25">
      <c r="A66" s="74" t="str">
        <f>'ELC TI'!B70</f>
        <v>23.0000</v>
      </c>
      <c r="B66" s="74" t="str">
        <f>'ELC TI'!C70</f>
        <v>HVAC</v>
      </c>
      <c r="C66" s="74">
        <f>'ELC TI'!D70</f>
        <v>9300</v>
      </c>
      <c r="D66" s="74" t="str">
        <f>'ELC TI'!E70</f>
        <v>SF</v>
      </c>
      <c r="E66" s="75" t="str">
        <f>'ELC TI'!S70</f>
        <v>ABV</v>
      </c>
      <c r="F66" s="75">
        <f>'ELC TI'!T70</f>
        <v>0</v>
      </c>
      <c r="G66" s="74"/>
    </row>
    <row r="67" spans="1:7" x14ac:dyDescent="0.25">
      <c r="A67" s="74">
        <f>'ELC TI'!B71</f>
        <v>0</v>
      </c>
      <c r="B67" s="262" t="str">
        <f>'ELC TI'!C71</f>
        <v>Division 23 Subtotal</v>
      </c>
      <c r="C67" s="262">
        <f>'ELC TI'!D71</f>
        <v>0</v>
      </c>
      <c r="D67" s="262">
        <f>'ELC TI'!E71</f>
        <v>0</v>
      </c>
      <c r="E67" s="264" t="str">
        <f>'ELC TI'!S71</f>
        <v>ABV</v>
      </c>
      <c r="F67" s="75">
        <f>'ELC TI'!T71</f>
        <v>0</v>
      </c>
      <c r="G67" s="74"/>
    </row>
    <row r="68" spans="1:7" x14ac:dyDescent="0.25">
      <c r="A68" s="74" t="str">
        <f>'ELC TI'!B72</f>
        <v>26.0000</v>
      </c>
      <c r="B68" s="74" t="str">
        <f>'ELC TI'!C72</f>
        <v>Electrical</v>
      </c>
      <c r="C68" s="74">
        <f>'ELC TI'!D72</f>
        <v>9300</v>
      </c>
      <c r="D68" s="74" t="str">
        <f>'ELC TI'!E72</f>
        <v>SF</v>
      </c>
      <c r="E68" s="75">
        <f>'ELC TI'!S72</f>
        <v>175750</v>
      </c>
      <c r="F68" s="75">
        <f>'ELC TI'!T72</f>
        <v>0</v>
      </c>
      <c r="G68" s="74"/>
    </row>
    <row r="69" spans="1:7" x14ac:dyDescent="0.25">
      <c r="A69" s="74">
        <f>'ELC TI'!B73</f>
        <v>0</v>
      </c>
      <c r="B69" s="262" t="str">
        <f>'ELC TI'!C73</f>
        <v>Division 26 Subtotal</v>
      </c>
      <c r="C69" s="262">
        <f>'ELC TI'!D73</f>
        <v>0</v>
      </c>
      <c r="D69" s="262">
        <f>'ELC TI'!E73</f>
        <v>0</v>
      </c>
      <c r="E69" s="264">
        <f>'ELC TI'!S73</f>
        <v>175750</v>
      </c>
      <c r="F69" s="75">
        <f>'ELC TI'!T73</f>
        <v>0</v>
      </c>
      <c r="G69" s="74"/>
    </row>
    <row r="70" spans="1:7" x14ac:dyDescent="0.25">
      <c r="A70" s="74"/>
      <c r="B70" s="262"/>
      <c r="C70" s="262"/>
      <c r="D70" s="262"/>
      <c r="E70" s="264"/>
      <c r="F70" s="75"/>
      <c r="G70" s="74"/>
    </row>
    <row r="71" spans="1:7" x14ac:dyDescent="0.25">
      <c r="A71" s="74"/>
      <c r="B71" s="262" t="s">
        <v>790</v>
      </c>
      <c r="C71" s="262"/>
      <c r="D71" s="262"/>
      <c r="E71" s="264">
        <f>Residential!AG269</f>
        <v>24136.574283865113</v>
      </c>
      <c r="F71" s="75"/>
      <c r="G71" s="74"/>
    </row>
    <row r="72" spans="1:7" x14ac:dyDescent="0.25">
      <c r="A72" s="74"/>
      <c r="B72" s="262" t="s">
        <v>139</v>
      </c>
      <c r="C72" s="262"/>
      <c r="D72" s="262"/>
      <c r="E72" s="264">
        <f>Residential!AG270</f>
        <v>23821.393355966866</v>
      </c>
      <c r="F72" s="75"/>
      <c r="G72" s="74"/>
    </row>
    <row r="73" spans="1:7" x14ac:dyDescent="0.25">
      <c r="A73" s="74"/>
      <c r="B73" s="262" t="s">
        <v>146</v>
      </c>
      <c r="C73" s="262"/>
      <c r="D73" s="262"/>
      <c r="E73" s="264">
        <f>Residential!AG271</f>
        <v>72385.539430984718</v>
      </c>
      <c r="F73" s="264"/>
      <c r="G73" s="74"/>
    </row>
    <row r="74" spans="1:7" x14ac:dyDescent="0.25">
      <c r="A74" s="74">
        <f>'ELC TI'!B74</f>
        <v>0</v>
      </c>
      <c r="B74" s="74">
        <f>'ELC TI'!C74</f>
        <v>0</v>
      </c>
      <c r="C74" s="74">
        <f>'ELC TI'!D74</f>
        <v>0</v>
      </c>
      <c r="D74" s="74">
        <f>'ELC TI'!E74</f>
        <v>0</v>
      </c>
      <c r="E74" s="75"/>
      <c r="F74" s="75">
        <f>'ELC TI'!T74</f>
        <v>0</v>
      </c>
      <c r="G74" s="74"/>
    </row>
    <row r="75" spans="1:7" x14ac:dyDescent="0.25">
      <c r="A75" s="74">
        <f>'ELC TI'!B75</f>
        <v>0</v>
      </c>
      <c r="B75" s="75" t="s">
        <v>16</v>
      </c>
      <c r="C75" s="74">
        <f>'ELC Core &amp; Shell'!D115</f>
        <v>0</v>
      </c>
      <c r="D75" s="74">
        <f>'ELC TI'!E75</f>
        <v>0</v>
      </c>
      <c r="E75" s="75">
        <f>Residential!S246</f>
        <v>1096693</v>
      </c>
      <c r="F75" s="75">
        <f>'ELC TI'!T75</f>
        <v>0</v>
      </c>
      <c r="G75" s="74"/>
    </row>
    <row r="76" spans="1:7" x14ac:dyDescent="0.25">
      <c r="A76" s="74">
        <f>'ELC TI'!B76</f>
        <v>0</v>
      </c>
      <c r="B76" s="266" t="s">
        <v>85</v>
      </c>
      <c r="C76" s="269">
        <f>Residential!R254</f>
        <v>3.95E-2</v>
      </c>
      <c r="D76" s="74">
        <f>'ELC TI'!E76</f>
        <v>0</v>
      </c>
      <c r="E76" s="75">
        <f>Residential!S254</f>
        <v>48073</v>
      </c>
      <c r="F76" s="75">
        <f>'ELC TI'!T76</f>
        <v>0</v>
      </c>
      <c r="G76" s="74"/>
    </row>
    <row r="77" spans="1:7" x14ac:dyDescent="0.25">
      <c r="A77" s="74">
        <f>'ELC TI'!B77</f>
        <v>0</v>
      </c>
      <c r="B77" s="266" t="s">
        <v>725</v>
      </c>
      <c r="C77" s="269">
        <f>Residential!R258</f>
        <v>0.05</v>
      </c>
      <c r="D77" s="74">
        <f>'ELC TI'!E77</f>
        <v>0</v>
      </c>
      <c r="E77" s="75">
        <f>Residential!S258</f>
        <v>60851.825353540829</v>
      </c>
      <c r="F77" s="75">
        <f>'ELC TI'!T77</f>
        <v>0</v>
      </c>
      <c r="G77" s="74"/>
    </row>
    <row r="78" spans="1:7" x14ac:dyDescent="0.25">
      <c r="A78" s="74">
        <f>'ELC TI'!B78</f>
        <v>0</v>
      </c>
      <c r="B78" s="74"/>
      <c r="C78" s="74">
        <f>'ELC Core &amp; Shell'!D118</f>
        <v>0</v>
      </c>
      <c r="D78" s="74">
        <f>'ELC TI'!E78</f>
        <v>0</v>
      </c>
      <c r="E78" s="75">
        <f>'ELC TI'!S78</f>
        <v>0</v>
      </c>
      <c r="F78" s="75">
        <f>'ELC TI'!T78</f>
        <v>0</v>
      </c>
      <c r="G78" s="74"/>
    </row>
    <row r="79" spans="1:7" x14ac:dyDescent="0.25">
      <c r="A79" s="74">
        <f>'ELC TI'!B79</f>
        <v>0</v>
      </c>
      <c r="B79" s="264" t="s">
        <v>35</v>
      </c>
      <c r="C79" s="74">
        <f>'ELC Core &amp; Shell'!D119</f>
        <v>0</v>
      </c>
      <c r="D79" s="74">
        <f>'ELC TI'!E79</f>
        <v>0</v>
      </c>
      <c r="E79" s="264">
        <f>Residential!S262</f>
        <v>1325961.3324243575</v>
      </c>
      <c r="F79" s="75">
        <f>'ELC TI'!T79</f>
        <v>0</v>
      </c>
      <c r="G79" s="74"/>
    </row>
    <row r="80" spans="1:7" x14ac:dyDescent="0.25">
      <c r="A80" s="74">
        <f>'ELC TI'!B84</f>
        <v>0</v>
      </c>
      <c r="B80" s="74">
        <f>'ELC TI'!C84</f>
        <v>0</v>
      </c>
      <c r="C80" s="74">
        <f>'ELC TI'!D84</f>
        <v>0</v>
      </c>
      <c r="D80" s="74">
        <f>'ELC TI'!E84</f>
        <v>0</v>
      </c>
      <c r="E80" s="75">
        <f>'ELC TI'!S84</f>
        <v>0</v>
      </c>
      <c r="F80" s="75">
        <f>'ELC TI'!T84</f>
        <v>0</v>
      </c>
      <c r="G80" s="74"/>
    </row>
  </sheetData>
  <pageMargins left="0.25" right="0.25" top="1" bottom="0.5" header="0.5" footer="0.3"/>
  <pageSetup scale="70" fitToHeight="0" orientation="portrait" r:id="rId1"/>
  <headerFooter>
    <oddHeader xml:space="preserve">&amp;L&amp;"-,Bold"&amp;11Barkley Family Housing&amp;C&amp;"-,Bold"&amp;11&amp;K01+000 20.013.90
Schedules of Values -DD Estimate
ELC Tenant Improvement&amp;R&amp;"-,Bold"&amp;11&amp;D
</oddHeader>
    <oddFooter>&amp;L&amp;"Calibri,Regular"&amp;8&amp;Z&amp;F-&amp;A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33</vt:i4>
      </vt:variant>
    </vt:vector>
  </HeadingPairs>
  <TitlesOfParts>
    <vt:vector size="52" baseType="lpstr">
      <vt:lpstr>Summary</vt:lpstr>
      <vt:lpstr>Parking Garage</vt:lpstr>
      <vt:lpstr>PG SOV</vt:lpstr>
      <vt:lpstr>Residential</vt:lpstr>
      <vt:lpstr>Res SOV</vt:lpstr>
      <vt:lpstr>ELC Core &amp; Shell</vt:lpstr>
      <vt:lpstr>ELC C&amp;S SOV</vt:lpstr>
      <vt:lpstr>ELC TI</vt:lpstr>
      <vt:lpstr>ELC TI SOV</vt:lpstr>
      <vt:lpstr>Template</vt:lpstr>
      <vt:lpstr>Div 05 Struc Steel</vt:lpstr>
      <vt:lpstr>Div 6 Rough Carp</vt:lpstr>
      <vt:lpstr>Div 06 Finish Carp</vt:lpstr>
      <vt:lpstr>Div 07 Insul</vt:lpstr>
      <vt:lpstr>Div 07 Siding</vt:lpstr>
      <vt:lpstr>Div 09 GWB</vt:lpstr>
      <vt:lpstr>Div 09 Paint</vt:lpstr>
      <vt:lpstr>Div 10</vt:lpstr>
      <vt:lpstr>Div 12</vt:lpstr>
      <vt:lpstr>'Div 05 Struc Steel'!Print_Area</vt:lpstr>
      <vt:lpstr>'Div 06 Finish Carp'!Print_Area</vt:lpstr>
      <vt:lpstr>'Div 07 Insul'!Print_Area</vt:lpstr>
      <vt:lpstr>'Div 07 Siding'!Print_Area</vt:lpstr>
      <vt:lpstr>'Div 09 GWB'!Print_Area</vt:lpstr>
      <vt:lpstr>'Div 09 Paint'!Print_Area</vt:lpstr>
      <vt:lpstr>'Div 10'!Print_Area</vt:lpstr>
      <vt:lpstr>'Div 12'!Print_Area</vt:lpstr>
      <vt:lpstr>'Div 6 Rough Carp'!Print_Area</vt:lpstr>
      <vt:lpstr>'ELC C&amp;S SOV'!Print_Area</vt:lpstr>
      <vt:lpstr>'ELC Core &amp; Shell'!Print_Area</vt:lpstr>
      <vt:lpstr>'ELC TI'!Print_Area</vt:lpstr>
      <vt:lpstr>'ELC TI SOV'!Print_Area</vt:lpstr>
      <vt:lpstr>'Parking Garage'!Print_Area</vt:lpstr>
      <vt:lpstr>'PG SOV'!Print_Area</vt:lpstr>
      <vt:lpstr>'Res SOV'!Print_Area</vt:lpstr>
      <vt:lpstr>Residential!Print_Area</vt:lpstr>
      <vt:lpstr>Summary!Print_Area</vt:lpstr>
      <vt:lpstr>Template!Print_Area</vt:lpstr>
      <vt:lpstr>'Div 05 Struc Steel'!Print_Titles</vt:lpstr>
      <vt:lpstr>'Div 06 Finish Carp'!Print_Titles</vt:lpstr>
      <vt:lpstr>'Div 07 Insul'!Print_Titles</vt:lpstr>
      <vt:lpstr>'Div 07 Siding'!Print_Titles</vt:lpstr>
      <vt:lpstr>'Div 09 GWB'!Print_Titles</vt:lpstr>
      <vt:lpstr>'Div 09 Paint'!Print_Titles</vt:lpstr>
      <vt:lpstr>'Div 10'!Print_Titles</vt:lpstr>
      <vt:lpstr>'Div 12'!Print_Titles</vt:lpstr>
      <vt:lpstr>'Div 6 Rough Carp'!Print_Titles</vt:lpstr>
      <vt:lpstr>'ELC Core &amp; Shell'!Print_Titles</vt:lpstr>
      <vt:lpstr>'ELC TI'!Print_Titles</vt:lpstr>
      <vt:lpstr>'Parking Garage'!Print_Titles</vt:lpstr>
      <vt:lpstr>Residential!Print_Titles</vt:lpstr>
      <vt:lpstr>Template!Print_Titles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Hazenberg</dc:creator>
  <cp:lastModifiedBy>Anik</cp:lastModifiedBy>
  <cp:lastPrinted>2021-01-15T00:38:51Z</cp:lastPrinted>
  <dcterms:created xsi:type="dcterms:W3CDTF">1998-08-25T18:20:54Z</dcterms:created>
  <dcterms:modified xsi:type="dcterms:W3CDTF">2021-03-20T10:11:12Z</dcterms:modified>
</cp:coreProperties>
</file>