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GoogleDrive\python\Bank_Info\"/>
    </mc:Choice>
  </mc:AlternateContent>
  <xr:revisionPtr revIDLastSave="0" documentId="13_ncr:1_{82A70B4C-EB37-4649-9B97-5F1011F62B84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heet2" sheetId="2" r:id="rId1"/>
    <sheet name="Sheet3" sheetId="3" state="hidden" r:id="rId2"/>
    <sheet name="Sheet4" sheetId="4" state="hidden" r:id="rId3"/>
    <sheet name="Sheet5" sheetId="5" state="hidden" r:id="rId4"/>
  </sheets>
  <definedNames>
    <definedName name="_xlnm.Print_Titles" localSheetId="0">Sheet2!$A:$A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8" i="5" l="1"/>
  <c r="L74" i="5"/>
  <c r="L65" i="5"/>
  <c r="K78" i="5" l="1"/>
  <c r="K65" i="5"/>
  <c r="J84" i="5"/>
  <c r="I84" i="5"/>
  <c r="J62" i="5"/>
  <c r="J65" i="5" s="1"/>
  <c r="I62" i="5"/>
  <c r="I65" i="5"/>
  <c r="H72" i="5"/>
  <c r="F70" i="5"/>
  <c r="F73" i="5" s="1"/>
  <c r="E70" i="5"/>
  <c r="E73" i="5"/>
  <c r="E65" i="5"/>
  <c r="F65" i="5"/>
  <c r="D70" i="5"/>
  <c r="D73" i="5"/>
  <c r="D72" i="5"/>
  <c r="C66" i="5"/>
  <c r="C75" i="5" s="1"/>
  <c r="C70" i="5"/>
  <c r="D66" i="5"/>
  <c r="D65" i="5"/>
  <c r="D64" i="5"/>
  <c r="C73" i="5"/>
  <c r="C72" i="5"/>
  <c r="C65" i="5"/>
  <c r="C64" i="5"/>
  <c r="B72" i="5"/>
  <c r="K19" i="5" l="1"/>
  <c r="L19" i="5"/>
  <c r="I43" i="5" l="1"/>
  <c r="I42" i="5"/>
  <c r="I44" i="5"/>
  <c r="J28" i="5"/>
  <c r="J24" i="5"/>
  <c r="J27" i="5" s="1"/>
  <c r="I24" i="5"/>
  <c r="J26" i="5"/>
  <c r="J19" i="5"/>
  <c r="J18" i="5"/>
  <c r="I26" i="5"/>
  <c r="I22" i="5"/>
  <c r="I19" i="5"/>
  <c r="I18" i="5"/>
  <c r="H26" i="5"/>
  <c r="D19" i="5"/>
  <c r="E19" i="5"/>
  <c r="F19" i="5"/>
  <c r="D26" i="5"/>
  <c r="E26" i="5"/>
  <c r="F26" i="5"/>
  <c r="D18" i="5"/>
  <c r="E18" i="5"/>
  <c r="F18" i="5"/>
  <c r="E28" i="5"/>
  <c r="F28" i="5"/>
  <c r="D28" i="5"/>
  <c r="C28" i="5"/>
  <c r="C26" i="5"/>
  <c r="C19" i="5"/>
  <c r="C18" i="5"/>
  <c r="I27" i="5" l="1"/>
  <c r="B26" i="5"/>
  <c r="F12" i="4" l="1"/>
  <c r="F8" i="4"/>
  <c r="F7" i="4"/>
  <c r="E7" i="4"/>
</calcChain>
</file>

<file path=xl/sharedStrings.xml><?xml version="1.0" encoding="utf-8"?>
<sst xmlns="http://schemas.openxmlformats.org/spreadsheetml/2006/main" count="331" uniqueCount="125">
  <si>
    <t>UCB</t>
  </si>
  <si>
    <t>MTB</t>
  </si>
  <si>
    <t>Trust</t>
  </si>
  <si>
    <t>Bank Asia</t>
  </si>
  <si>
    <t>DBBL</t>
  </si>
  <si>
    <t>The City</t>
  </si>
  <si>
    <t>Exim</t>
  </si>
  <si>
    <t>Mercantile</t>
  </si>
  <si>
    <t>Dhaka</t>
  </si>
  <si>
    <t>One Bank Ltd</t>
  </si>
  <si>
    <t>Paid Up Capital</t>
  </si>
  <si>
    <t>Statutory</t>
  </si>
  <si>
    <t>Profit Surplus/Retained Earning</t>
  </si>
  <si>
    <t>Advance</t>
  </si>
  <si>
    <t>Deposit</t>
  </si>
  <si>
    <t>AB Bank</t>
  </si>
  <si>
    <t>Jamuna</t>
  </si>
  <si>
    <t>Standard</t>
  </si>
  <si>
    <t>EBL</t>
  </si>
  <si>
    <t>Dividend Equilization</t>
  </si>
  <si>
    <t>General Provision</t>
  </si>
  <si>
    <t>Subordinated Debt</t>
  </si>
  <si>
    <t>Revaluation Reserve</t>
  </si>
  <si>
    <t>Tier 1 Ratio</t>
  </si>
  <si>
    <t>Tier 2 Ratio</t>
  </si>
  <si>
    <t>Al Arafah</t>
  </si>
  <si>
    <t>IBBL</t>
  </si>
  <si>
    <t>General Reserve</t>
  </si>
  <si>
    <t>IFIC</t>
  </si>
  <si>
    <t>Particulars</t>
  </si>
  <si>
    <t>Shahjalal</t>
  </si>
  <si>
    <t>First Security</t>
  </si>
  <si>
    <t>Conventional Commercial Banks</t>
  </si>
  <si>
    <t>1. AB Bank Limited</t>
  </si>
  <si>
    <t>2. Bangladesh Commerce Bank Limited</t>
  </si>
  <si>
    <t>3. Bank Asia Limited</t>
  </si>
  <si>
    <t>4. BRAC Bank Limited</t>
  </si>
  <si>
    <t>5. City Bank Limited</t>
  </si>
  <si>
    <t>6. Dhaka Bank Limited</t>
  </si>
  <si>
    <t>7. Dutch-Bangla Bank Limited</t>
  </si>
  <si>
    <t>8. Eastern Bank Limited</t>
  </si>
  <si>
    <t>9. IFIC Bank Limited</t>
  </si>
  <si>
    <t>10. Jamuna Bank Limited</t>
  </si>
  <si>
    <t>11. Meghna Bank Limited</t>
  </si>
  <si>
    <t>12. Mercantile Bank Limited</t>
  </si>
  <si>
    <t>13. Midland Bank</t>
  </si>
  <si>
    <t>14. Modhumoti Bank Limited</t>
  </si>
  <si>
    <t>15. Mutual Trust Bank Limited</t>
  </si>
  <si>
    <t>16. National Bank Limited</t>
  </si>
  <si>
    <t>17. National Credit &amp; Commerce Bank Limited</t>
  </si>
  <si>
    <t>18. NRB Bank Limited</t>
  </si>
  <si>
    <t>19. NRB Commercial Bank Limited</t>
  </si>
  <si>
    <t>20. NRB Global Bank Limited</t>
  </si>
  <si>
    <t>21. One Bank Limited</t>
  </si>
  <si>
    <t>22. Premier Bank Limited</t>
  </si>
  <si>
    <t>23. Prime Bank Limited</t>
  </si>
  <si>
    <t>24. Pubali Bank Limited</t>
  </si>
  <si>
    <t>25. South Bangla Agriculture &amp; Commerce Bank Limited</t>
  </si>
  <si>
    <t>26. Southeast Bank Limited</t>
  </si>
  <si>
    <t>27. Standard Bank Limited</t>
  </si>
  <si>
    <t>28. The Farmers Bank Limited</t>
  </si>
  <si>
    <t>29. Trust Bank Limited</t>
  </si>
  <si>
    <t>30. United Commercial Bank Limited</t>
  </si>
  <si>
    <t>31. Uttara Bank Limited</t>
  </si>
  <si>
    <t>32. Shimanto Bank Ltd</t>
  </si>
  <si>
    <t>Islamic Shariah based Commercial Banks</t>
  </si>
  <si>
    <t>1. Al-Arafah Islami Bank Limited</t>
  </si>
  <si>
    <t>2. EXIM Bank Limited</t>
  </si>
  <si>
    <t>3. First Security Islami Bank Limited</t>
  </si>
  <si>
    <t>4. ICB Islamic Bank Limited</t>
  </si>
  <si>
    <t>5. Islami Bank Bangladesh Limited</t>
  </si>
  <si>
    <t>6. Shahjalal Islami Bank Limited</t>
  </si>
  <si>
    <t>7. Social Islami Bank Limited</t>
  </si>
  <si>
    <t>8. Union Bank Limited</t>
  </si>
  <si>
    <t>Pubali</t>
  </si>
  <si>
    <t>Total Tier 1 Capital</t>
  </si>
  <si>
    <t>Total Tier 2 Capital</t>
  </si>
  <si>
    <t>Regulatory Adjustment</t>
  </si>
  <si>
    <t>BRAC</t>
  </si>
  <si>
    <t>Share Premium</t>
  </si>
  <si>
    <t>Minority Interest in Subsidiaries</t>
  </si>
  <si>
    <t>NBL</t>
  </si>
  <si>
    <t>Required CRAR (10%+1.25%)</t>
  </si>
  <si>
    <t>NCC</t>
  </si>
  <si>
    <t>Other Reserve</t>
  </si>
  <si>
    <t>Prime</t>
  </si>
  <si>
    <t>Prime Bank</t>
  </si>
  <si>
    <t>Premier</t>
  </si>
  <si>
    <t>SouthEast</t>
  </si>
  <si>
    <t>Social Islami</t>
  </si>
  <si>
    <t>Loan Deposit Ratio</t>
  </si>
  <si>
    <t>Maintained CRAR</t>
  </si>
  <si>
    <t>Total Asset</t>
  </si>
  <si>
    <t>Credit Risk</t>
  </si>
  <si>
    <t>Balance Sheet</t>
  </si>
  <si>
    <t>Off Balance Sheet</t>
  </si>
  <si>
    <t>Market Risk</t>
  </si>
  <si>
    <t>Equity</t>
  </si>
  <si>
    <t>FEX</t>
  </si>
  <si>
    <t>HFT</t>
  </si>
  <si>
    <t>Operational Risk</t>
  </si>
  <si>
    <t xml:space="preserve">Exposure </t>
  </si>
  <si>
    <t>RWA</t>
  </si>
  <si>
    <t>Pubali Bank</t>
  </si>
  <si>
    <t>Advances</t>
  </si>
  <si>
    <t>Call Lending</t>
  </si>
  <si>
    <t>Deposits</t>
  </si>
  <si>
    <t>Capital</t>
  </si>
  <si>
    <t>Total Risk Weighted Asset</t>
  </si>
  <si>
    <t>(Fixed Asset)</t>
  </si>
  <si>
    <t>Off Balance Sheet Exposure</t>
  </si>
  <si>
    <t>Borrowing</t>
  </si>
  <si>
    <t>RWA Breakup</t>
  </si>
  <si>
    <t>Mercantile Bank</t>
  </si>
  <si>
    <t>NCC Bank</t>
  </si>
  <si>
    <t>The City Bank</t>
  </si>
  <si>
    <t>UBL</t>
  </si>
  <si>
    <t>Total Regulatory Capital</t>
  </si>
  <si>
    <t>Cash Dividend</t>
  </si>
  <si>
    <t>Stock Dividend</t>
  </si>
  <si>
    <t>Statutory Reserve</t>
  </si>
  <si>
    <t>Dividend Equilization Reserve</t>
  </si>
  <si>
    <t>Regulatory Adjustment (Tier-1)</t>
  </si>
  <si>
    <t>Regulatory Adjustment (Tier-2)</t>
  </si>
  <si>
    <t>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</si>
</sst>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.00_);\(#,##0.00\);_(&quot;-&quot;??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0" borderId="2" xfId="0" applyFill="1" applyBorder="1"/>
    <xf numFmtId="2" fontId="0" fillId="0" borderId="2" xfId="0" applyNumberFormat="1" applyFill="1" applyBorder="1"/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2" xfId="0" applyNumberFormat="1" applyFill="1" applyBorder="1"/>
    <xf numFmtId="9" fontId="0" fillId="0" borderId="2" xfId="0" applyNumberFormat="1" applyBorder="1"/>
    <xf numFmtId="9" fontId="0" fillId="0" borderId="2" xfId="0" applyNumberFormat="1" applyFill="1" applyBorder="1"/>
    <xf numFmtId="0" fontId="2" fillId="0" borderId="2" xfId="0" applyFont="1" applyBorder="1"/>
    <xf numFmtId="0" fontId="2" fillId="0" borderId="2" xfId="0" applyFont="1" applyFill="1" applyBorder="1"/>
    <xf numFmtId="10" fontId="0" fillId="0" borderId="2" xfId="1" applyNumberFormat="1" applyFont="1" applyFill="1" applyBorder="1"/>
    <xf numFmtId="0" fontId="3" fillId="0" borderId="0" xfId="0" applyFont="1" applyAlignment="1">
      <alignment horizontal="left" vertical="center" wrapText="1" indent="1"/>
    </xf>
    <xf numFmtId="0" fontId="4" fillId="0" borderId="0" xfId="2" applyAlignment="1">
      <alignment horizontal="left" vertical="center" wrapText="1" indent="1"/>
    </xf>
    <xf numFmtId="0" fontId="5" fillId="0" borderId="2" xfId="0" applyFont="1" applyBorder="1"/>
    <xf numFmtId="2" fontId="2" fillId="0" borderId="2" xfId="0" applyNumberFormat="1" applyFont="1" applyBorder="1"/>
    <xf numFmtId="0" fontId="2" fillId="0" borderId="0" xfId="0" applyFont="1"/>
    <xf numFmtId="0" fontId="5" fillId="0" borderId="2" xfId="0" applyFont="1" applyBorder="1" applyAlignment="1">
      <alignment horizontal="left" indent="1"/>
    </xf>
    <xf numFmtId="10" fontId="5" fillId="0" borderId="2" xfId="1" applyNumberFormat="1" applyFont="1" applyBorder="1"/>
    <xf numFmtId="10" fontId="5" fillId="0" borderId="2" xfId="1" applyNumberFormat="1" applyFont="1" applyFill="1" applyBorder="1"/>
    <xf numFmtId="10" fontId="5" fillId="0" borderId="2" xfId="0" applyNumberFormat="1" applyFont="1" applyBorder="1"/>
    <xf numFmtId="10" fontId="5" fillId="0" borderId="2" xfId="0" applyNumberFormat="1" applyFont="1" applyFill="1" applyBorder="1"/>
    <xf numFmtId="0" fontId="5" fillId="0" borderId="0" xfId="0" applyFont="1"/>
    <xf numFmtId="164" fontId="0" fillId="0" borderId="2" xfId="0" applyNumberFormat="1" applyBorder="1"/>
    <xf numFmtId="0" fontId="0" fillId="0" borderId="0" xfId="0" applyFont="1"/>
    <xf numFmtId="0" fontId="6" fillId="0" borderId="0" xfId="0" applyFont="1" applyAlignment="1">
      <alignment horizontal="left" indent="1"/>
    </xf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3" fontId="0" fillId="0" borderId="0" xfId="0" applyNumberFormat="1"/>
    <xf numFmtId="0" fontId="2" fillId="0" borderId="1" xfId="0" applyFont="1" applyBorder="1"/>
    <xf numFmtId="4" fontId="0" fillId="0" borderId="2" xfId="0" applyNumberFormat="1" applyBorder="1"/>
    <xf numFmtId="4" fontId="0" fillId="0" borderId="2" xfId="0" applyNumberFormat="1" applyFill="1" applyBorder="1"/>
    <xf numFmtId="4" fontId="2" fillId="0" borderId="2" xfId="0" applyNumberFormat="1" applyFont="1" applyBorder="1"/>
    <xf numFmtId="0" fontId="0" fillId="0" borderId="2" xfId="0" applyFont="1" applyBorder="1"/>
    <xf numFmtId="0" fontId="6" fillId="0" borderId="2" xfId="0" applyFont="1" applyBorder="1" applyAlignment="1">
      <alignment horizontal="left" indent="1"/>
    </xf>
    <xf numFmtId="4" fontId="0" fillId="0" borderId="7" xfId="0" applyNumberFormat="1" applyFill="1" applyBorder="1"/>
    <xf numFmtId="2" fontId="0" fillId="0" borderId="3" xfId="0" applyNumberFormat="1" applyFill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2" fontId="2" fillId="0" borderId="3" xfId="0" applyNumberFormat="1" applyFont="1" applyBorder="1"/>
    <xf numFmtId="10" fontId="5" fillId="0" borderId="3" xfId="0" applyNumberFormat="1" applyFont="1" applyBorder="1"/>
    <xf numFmtId="4" fontId="0" fillId="0" borderId="3" xfId="0" applyNumberFormat="1" applyFill="1" applyBorder="1"/>
    <xf numFmtId="10" fontId="2" fillId="0" borderId="3" xfId="0" applyNumberFormat="1" applyFont="1" applyBorder="1"/>
    <xf numFmtId="4" fontId="0" fillId="0" borderId="0" xfId="0" applyNumberFormat="1" applyFill="1" applyBorder="1"/>
    <xf numFmtId="10" fontId="0" fillId="0" borderId="0" xfId="0" applyNumberFormat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0" fontId="5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Bank_Ltd_(Bangladesh)" TargetMode="External"/><Relationship Id="rId13" Type="http://schemas.openxmlformats.org/officeDocument/2006/relationships/hyperlink" Target="https://en.wikipedia.org/wiki/Midland_Bank" TargetMode="External"/><Relationship Id="rId18" Type="http://schemas.openxmlformats.org/officeDocument/2006/relationships/hyperlink" Target="https://en.wikipedia.org/wiki/NRB_Bank" TargetMode="External"/><Relationship Id="rId26" Type="http://schemas.openxmlformats.org/officeDocument/2006/relationships/hyperlink" Target="https://en.wikipedia.org/wiki/Southeast_Bank_Limited" TargetMode="External"/><Relationship Id="rId39" Type="http://schemas.openxmlformats.org/officeDocument/2006/relationships/hyperlink" Target="https://en.wikipedia.org/wiki/Social_Islami_Bank" TargetMode="External"/><Relationship Id="rId3" Type="http://schemas.openxmlformats.org/officeDocument/2006/relationships/hyperlink" Target="https://en.wikipedia.org/wiki/Bank_Asia_Limited" TargetMode="External"/><Relationship Id="rId21" Type="http://schemas.openxmlformats.org/officeDocument/2006/relationships/hyperlink" Target="https://en.wikipedia.org/wiki/One_Bank_Limited" TargetMode="External"/><Relationship Id="rId34" Type="http://schemas.openxmlformats.org/officeDocument/2006/relationships/hyperlink" Target="https://en.wikipedia.org/wiki/Exim_Bank_(Bangladesh)" TargetMode="External"/><Relationship Id="rId7" Type="http://schemas.openxmlformats.org/officeDocument/2006/relationships/hyperlink" Target="https://en.wikipedia.org/wiki/Dutch_Bangla_Bank" TargetMode="External"/><Relationship Id="rId12" Type="http://schemas.openxmlformats.org/officeDocument/2006/relationships/hyperlink" Target="https://en.wikipedia.org/wiki/Mercantile_Bank_Limited,_Bangladesh" TargetMode="External"/><Relationship Id="rId17" Type="http://schemas.openxmlformats.org/officeDocument/2006/relationships/hyperlink" Target="https://en.wikipedia.org/wiki/NCC_Bank" TargetMode="External"/><Relationship Id="rId25" Type="http://schemas.openxmlformats.org/officeDocument/2006/relationships/hyperlink" Target="https://en.wikipedia.org/w/index.php?title=South_Bangla_Agriculture_%26_Commerce_Bank_Limited&amp;action=edit&amp;redlink=1" TargetMode="External"/><Relationship Id="rId33" Type="http://schemas.openxmlformats.org/officeDocument/2006/relationships/hyperlink" Target="https://en.wikipedia.org/wiki/Al-Arafah_Islami_Bank_Limited" TargetMode="External"/><Relationship Id="rId38" Type="http://schemas.openxmlformats.org/officeDocument/2006/relationships/hyperlink" Target="https://en.wikipedia.org/wiki/Shahjalal_Islami_Bank_Limited" TargetMode="External"/><Relationship Id="rId2" Type="http://schemas.openxmlformats.org/officeDocument/2006/relationships/hyperlink" Target="https://en.wikipedia.org/wiki/Bangladesh_Commerce_Bank_Limited" TargetMode="External"/><Relationship Id="rId16" Type="http://schemas.openxmlformats.org/officeDocument/2006/relationships/hyperlink" Target="https://en.wikipedia.org/wiki/National_Bank_Limited" TargetMode="External"/><Relationship Id="rId20" Type="http://schemas.openxmlformats.org/officeDocument/2006/relationships/hyperlink" Target="https://en.wikipedia.org/w/index.php?title=NRB_Global_Bank_Limited&amp;action=edit&amp;redlink=1" TargetMode="External"/><Relationship Id="rId29" Type="http://schemas.openxmlformats.org/officeDocument/2006/relationships/hyperlink" Target="https://en.wikipedia.org/wiki/Trust_Bank_Limited_(Bangladesh)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AB_Bank" TargetMode="External"/><Relationship Id="rId6" Type="http://schemas.openxmlformats.org/officeDocument/2006/relationships/hyperlink" Target="https://en.wikipedia.org/wiki/Dhaka_Bank_Limited" TargetMode="External"/><Relationship Id="rId11" Type="http://schemas.openxmlformats.org/officeDocument/2006/relationships/hyperlink" Target="https://en.wikipedia.org/wiki/Meghna_Bank_Limited" TargetMode="External"/><Relationship Id="rId24" Type="http://schemas.openxmlformats.org/officeDocument/2006/relationships/hyperlink" Target="https://en.wikipedia.org/wiki/Pubali_Bank" TargetMode="External"/><Relationship Id="rId32" Type="http://schemas.openxmlformats.org/officeDocument/2006/relationships/hyperlink" Target="https://en.wikipedia.org/wiki/Shimanto_Bank_Ltd" TargetMode="External"/><Relationship Id="rId37" Type="http://schemas.openxmlformats.org/officeDocument/2006/relationships/hyperlink" Target="https://en.wikipedia.org/wiki/Islami_Bank_Bangladesh_Ltd" TargetMode="External"/><Relationship Id="rId40" Type="http://schemas.openxmlformats.org/officeDocument/2006/relationships/hyperlink" Target="https://en.wikipedia.org/wiki/Union_Bank_Limited" TargetMode="External"/><Relationship Id="rId5" Type="http://schemas.openxmlformats.org/officeDocument/2006/relationships/hyperlink" Target="https://en.wikipedia.org/wiki/The_City_Bank" TargetMode="External"/><Relationship Id="rId15" Type="http://schemas.openxmlformats.org/officeDocument/2006/relationships/hyperlink" Target="https://en.wikipedia.org/wiki/Mutual_Trust_Bank_Limited" TargetMode="External"/><Relationship Id="rId23" Type="http://schemas.openxmlformats.org/officeDocument/2006/relationships/hyperlink" Target="https://en.wikipedia.org/wiki/Prime_Bank_Limited" TargetMode="External"/><Relationship Id="rId28" Type="http://schemas.openxmlformats.org/officeDocument/2006/relationships/hyperlink" Target="https://en.wikipedia.org/w/index.php?title=The_Farmers_Bank_Limited&amp;action=edit&amp;redlink=1" TargetMode="External"/><Relationship Id="rId36" Type="http://schemas.openxmlformats.org/officeDocument/2006/relationships/hyperlink" Target="https://en.wikipedia.org/w/index.php?title=ICB_Islamic_Bank_Limited&amp;action=edit&amp;redlink=1" TargetMode="External"/><Relationship Id="rId10" Type="http://schemas.openxmlformats.org/officeDocument/2006/relationships/hyperlink" Target="https://en.wikipedia.org/wiki/Jamuna_Bank" TargetMode="External"/><Relationship Id="rId19" Type="http://schemas.openxmlformats.org/officeDocument/2006/relationships/hyperlink" Target="https://en.wikipedia.org/w/index.php?title=NRB_Commercial_Bank&amp;action=edit&amp;redlink=1" TargetMode="External"/><Relationship Id="rId31" Type="http://schemas.openxmlformats.org/officeDocument/2006/relationships/hyperlink" Target="https://en.wikipedia.org/wiki/Uttara_Bank" TargetMode="External"/><Relationship Id="rId4" Type="http://schemas.openxmlformats.org/officeDocument/2006/relationships/hyperlink" Target="https://en.wikipedia.org/wiki/BRAC_Bank" TargetMode="External"/><Relationship Id="rId9" Type="http://schemas.openxmlformats.org/officeDocument/2006/relationships/hyperlink" Target="https://en.wikipedia.org/wiki/IFIC_Bank" TargetMode="External"/><Relationship Id="rId14" Type="http://schemas.openxmlformats.org/officeDocument/2006/relationships/hyperlink" Target="https://en.wikipedia.org/w/index.php?title=Modhumoti_Bank_Limited&amp;action=edit&amp;redlink=1" TargetMode="External"/><Relationship Id="rId22" Type="http://schemas.openxmlformats.org/officeDocument/2006/relationships/hyperlink" Target="https://en.wikipedia.org/wiki/Premier_Bank_Limited" TargetMode="External"/><Relationship Id="rId27" Type="http://schemas.openxmlformats.org/officeDocument/2006/relationships/hyperlink" Target="https://en.wikipedia.org/wiki/Standard_Bank_Limited" TargetMode="External"/><Relationship Id="rId30" Type="http://schemas.openxmlformats.org/officeDocument/2006/relationships/hyperlink" Target="https://en.wikipedia.org/w/index.php?title=United_Commercial_Bank_Limited&amp;action=edit&amp;redlink=1" TargetMode="External"/><Relationship Id="rId35" Type="http://schemas.openxmlformats.org/officeDocument/2006/relationships/hyperlink" Target="https://en.wikipedia.org/wiki/First_Security_Islami_Bank_Limit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6"/>
  <sheetViews>
    <sheetView tabSelected="1" zoomScale="80" zoomScaleNormal="80" workbookViewId="0">
      <pane xSplit="1" topLeftCell="B1" activePane="topRight" state="frozen"/>
      <selection activeCell="A23" sqref="A23"/>
      <selection pane="topRight" activeCell="B2" sqref="B2"/>
    </sheetView>
  </sheetViews>
  <sheetFormatPr defaultRowHeight="15" x14ac:dyDescent="0.25"/>
  <cols>
    <col min="1" max="1" width="36" style="53" customWidth="1"/>
    <col min="2" max="2" width="13" customWidth="1"/>
    <col min="3" max="3" width="9.140625" customWidth="1"/>
    <col min="4" max="4" width="12.28515625" customWidth="1"/>
    <col min="5" max="5" width="9.140625" style="49" customWidth="1"/>
    <col min="6" max="6" width="9.42578125" style="49" customWidth="1"/>
    <col min="7" max="7" width="11.7109375" style="49" bestFit="1" customWidth="1"/>
    <col min="8" max="8" width="10.85546875" customWidth="1"/>
    <col min="9" max="9" width="9" customWidth="1"/>
    <col min="10" max="10" width="10" customWidth="1"/>
    <col min="11" max="11" width="10.85546875" customWidth="1"/>
    <col min="12" max="12" width="12.140625" customWidth="1"/>
    <col min="13" max="13" width="9.42578125" customWidth="1"/>
    <col min="14" max="14" width="10.5703125" customWidth="1"/>
    <col min="15" max="15" width="12.140625" customWidth="1"/>
    <col min="16" max="16" width="11" customWidth="1"/>
    <col min="17" max="17" width="10" customWidth="1"/>
    <col min="18" max="18" width="8.85546875" customWidth="1"/>
    <col min="19" max="19" width="10" customWidth="1"/>
    <col min="20" max="20" width="10.140625" customWidth="1"/>
    <col min="21" max="21" width="9.140625" customWidth="1"/>
    <col min="22" max="22" width="11.7109375" customWidth="1"/>
    <col min="23" max="23" width="9" bestFit="1" customWidth="1"/>
    <col min="24" max="28" width="10.5703125" bestFit="1" customWidth="1"/>
    <col min="29" max="29" width="12.140625" customWidth="1"/>
  </cols>
  <sheetData>
    <row r="1" spans="1:29" x14ac:dyDescent="0.25">
      <c r="A1" s="54" t="s">
        <v>29</v>
      </c>
      <c r="B1" s="50" t="s">
        <v>124</v>
      </c>
      <c r="C1" s="50" t="s">
        <v>0</v>
      </c>
      <c r="D1" s="50" t="s">
        <v>15</v>
      </c>
      <c r="E1" s="50" t="s">
        <v>1</v>
      </c>
      <c r="F1" s="51" t="s">
        <v>2</v>
      </c>
      <c r="G1" s="50" t="s">
        <v>16</v>
      </c>
      <c r="H1" s="51" t="s">
        <v>3</v>
      </c>
      <c r="I1" s="51" t="s">
        <v>4</v>
      </c>
      <c r="J1" s="50" t="s">
        <v>5</v>
      </c>
      <c r="K1" s="51" t="s">
        <v>88</v>
      </c>
      <c r="L1" s="50" t="s">
        <v>89</v>
      </c>
      <c r="M1" s="50" t="s">
        <v>6</v>
      </c>
      <c r="N1" s="50" t="s">
        <v>30</v>
      </c>
      <c r="O1" s="50" t="s">
        <v>7</v>
      </c>
      <c r="P1" s="50" t="s">
        <v>8</v>
      </c>
      <c r="Q1" s="50" t="s">
        <v>17</v>
      </c>
      <c r="R1" s="50" t="s">
        <v>18</v>
      </c>
      <c r="S1" s="50" t="s">
        <v>25</v>
      </c>
      <c r="T1" s="50" t="s">
        <v>26</v>
      </c>
      <c r="U1" s="50" t="s">
        <v>28</v>
      </c>
      <c r="V1" s="51" t="s">
        <v>31</v>
      </c>
      <c r="W1" s="51" t="s">
        <v>74</v>
      </c>
      <c r="X1" s="51" t="s">
        <v>78</v>
      </c>
      <c r="Y1" s="51" t="s">
        <v>83</v>
      </c>
      <c r="Z1" s="50" t="s">
        <v>81</v>
      </c>
      <c r="AA1" s="51" t="s">
        <v>85</v>
      </c>
      <c r="AB1" s="50" t="s">
        <v>87</v>
      </c>
      <c r="AC1" s="52" t="s">
        <v>116</v>
      </c>
    </row>
    <row r="2" spans="1:29" x14ac:dyDescent="0.25">
      <c r="A2" s="55" t="s">
        <v>10</v>
      </c>
      <c r="B2" s="33">
        <v>663.66552799999999</v>
      </c>
      <c r="C2" s="33">
        <v>1054.1300000000001</v>
      </c>
      <c r="D2" s="33">
        <v>673.89</v>
      </c>
      <c r="E2" s="34">
        <v>443.18</v>
      </c>
      <c r="F2" s="34">
        <v>506.33</v>
      </c>
      <c r="G2" s="34">
        <v>614.1</v>
      </c>
      <c r="H2" s="34">
        <v>881.26</v>
      </c>
      <c r="I2" s="34">
        <v>200</v>
      </c>
      <c r="J2" s="34">
        <v>875.8</v>
      </c>
      <c r="K2" s="34">
        <v>916.95</v>
      </c>
      <c r="L2" s="34">
        <v>738.3</v>
      </c>
      <c r="M2" s="34">
        <v>1412.25</v>
      </c>
      <c r="N2" s="34">
        <v>734.69</v>
      </c>
      <c r="O2" s="34">
        <v>739.16</v>
      </c>
      <c r="P2" s="34">
        <v>687.9</v>
      </c>
      <c r="Q2" s="34">
        <v>754</v>
      </c>
      <c r="R2" s="34">
        <v>702.86</v>
      </c>
      <c r="S2" s="34">
        <v>994.31</v>
      </c>
      <c r="T2" s="34">
        <v>1609.99</v>
      </c>
      <c r="U2" s="34">
        <v>563.79999999999995</v>
      </c>
      <c r="V2" s="34">
        <v>678.87</v>
      </c>
      <c r="W2" s="34">
        <v>880.74</v>
      </c>
      <c r="X2" s="34">
        <v>710.44</v>
      </c>
      <c r="Y2" s="34">
        <v>883.22</v>
      </c>
      <c r="Z2" s="34">
        <v>1975.38</v>
      </c>
      <c r="AA2" s="34">
        <v>1029.3499999999999</v>
      </c>
      <c r="AB2" s="34">
        <v>682.08</v>
      </c>
      <c r="AC2" s="34">
        <v>400.08</v>
      </c>
    </row>
    <row r="3" spans="1:29" x14ac:dyDescent="0.25">
      <c r="A3" s="55" t="s">
        <v>120</v>
      </c>
      <c r="B3" s="33">
        <v>443.49295089999998</v>
      </c>
      <c r="C3" s="33">
        <v>937.51</v>
      </c>
      <c r="D3" s="33">
        <v>649.55999999999995</v>
      </c>
      <c r="E3" s="34">
        <v>318.77999999999997</v>
      </c>
      <c r="F3" s="34">
        <v>402.74</v>
      </c>
      <c r="G3" s="34">
        <v>399.83</v>
      </c>
      <c r="H3" s="34">
        <v>653.36</v>
      </c>
      <c r="I3" s="34">
        <v>813.44</v>
      </c>
      <c r="J3" s="34">
        <v>609.16999999999996</v>
      </c>
      <c r="K3" s="34">
        <v>917</v>
      </c>
      <c r="L3" s="34">
        <v>431.88</v>
      </c>
      <c r="M3" s="34">
        <v>784.65</v>
      </c>
      <c r="N3" s="34">
        <v>440.36</v>
      </c>
      <c r="O3" s="34">
        <v>544.92999999999995</v>
      </c>
      <c r="P3" s="34">
        <v>585.03</v>
      </c>
      <c r="Q3" s="34">
        <v>417.52</v>
      </c>
      <c r="R3" s="34">
        <v>699.17</v>
      </c>
      <c r="S3" s="34">
        <v>649.01</v>
      </c>
      <c r="T3" s="34">
        <v>1609.99</v>
      </c>
      <c r="U3" s="34">
        <v>464.9</v>
      </c>
      <c r="V3" s="34">
        <v>241.21</v>
      </c>
      <c r="W3" s="34">
        <v>930.02</v>
      </c>
      <c r="X3" s="34">
        <v>347.04</v>
      </c>
      <c r="Y3" s="34">
        <v>592.75</v>
      </c>
      <c r="Z3" s="34">
        <v>1139.24</v>
      </c>
      <c r="AA3" s="34">
        <v>920.4</v>
      </c>
      <c r="AB3" s="34">
        <v>334.2</v>
      </c>
      <c r="AC3" s="34">
        <v>433.08</v>
      </c>
    </row>
    <row r="4" spans="1:29" x14ac:dyDescent="0.25">
      <c r="A4" s="55" t="s">
        <v>27</v>
      </c>
      <c r="B4" s="33">
        <v>0</v>
      </c>
      <c r="C4" s="33">
        <v>2.66</v>
      </c>
      <c r="D4" s="33">
        <v>129.88999999999999</v>
      </c>
      <c r="E4" s="34">
        <v>61.68</v>
      </c>
      <c r="F4" s="34"/>
      <c r="G4" s="34"/>
      <c r="H4" s="34">
        <v>0.82</v>
      </c>
      <c r="I4" s="34"/>
      <c r="J4" s="34">
        <v>1.1399999999999999</v>
      </c>
      <c r="K4" s="34">
        <v>24.77</v>
      </c>
      <c r="L4" s="33"/>
      <c r="M4" s="33"/>
      <c r="N4" s="33"/>
      <c r="O4" s="33"/>
      <c r="P4" s="34">
        <v>12.21</v>
      </c>
      <c r="Q4" s="33"/>
      <c r="R4" s="34">
        <v>13</v>
      </c>
      <c r="S4" s="33"/>
      <c r="T4" s="33">
        <v>400.41</v>
      </c>
      <c r="U4" s="34">
        <v>15.5</v>
      </c>
      <c r="V4" s="33">
        <v>40.29</v>
      </c>
      <c r="W4" s="33"/>
      <c r="X4" s="33"/>
      <c r="Y4" s="33">
        <v>1.02</v>
      </c>
      <c r="Z4" s="33">
        <v>5.25</v>
      </c>
      <c r="AA4" s="33">
        <v>2.8</v>
      </c>
      <c r="AB4" s="33"/>
      <c r="AC4" s="33">
        <v>83.56</v>
      </c>
    </row>
    <row r="5" spans="1:29" x14ac:dyDescent="0.25">
      <c r="A5" s="55" t="s">
        <v>84</v>
      </c>
      <c r="B5" s="33"/>
      <c r="C5" s="33"/>
      <c r="D5" s="33"/>
      <c r="E5" s="34"/>
      <c r="F5" s="34"/>
      <c r="G5" s="34"/>
      <c r="H5" s="34"/>
      <c r="I5" s="34"/>
      <c r="J5" s="34"/>
      <c r="K5" s="34"/>
      <c r="L5" s="33"/>
      <c r="M5" s="33"/>
      <c r="N5" s="33"/>
      <c r="O5" s="33"/>
      <c r="P5" s="34"/>
      <c r="Q5" s="33"/>
      <c r="R5" s="34"/>
      <c r="S5" s="33"/>
      <c r="T5" s="33"/>
      <c r="U5" s="34"/>
      <c r="V5" s="33">
        <v>0.99</v>
      </c>
      <c r="W5" s="33"/>
      <c r="X5" s="33"/>
      <c r="Y5" s="33"/>
      <c r="Z5" s="33"/>
      <c r="AA5" s="33"/>
      <c r="AB5" s="33"/>
      <c r="AC5" s="33"/>
    </row>
    <row r="6" spans="1:29" x14ac:dyDescent="0.25">
      <c r="A6" s="55" t="s">
        <v>79</v>
      </c>
      <c r="B6" s="33"/>
      <c r="C6" s="33">
        <v>145.5</v>
      </c>
      <c r="D6" s="33"/>
      <c r="E6" s="34"/>
      <c r="F6" s="34"/>
      <c r="G6" s="34"/>
      <c r="H6" s="34"/>
      <c r="I6" s="34">
        <v>1.1100000000000001</v>
      </c>
      <c r="J6" s="34">
        <v>66.09</v>
      </c>
      <c r="K6" s="34"/>
      <c r="L6" s="33"/>
      <c r="M6" s="33"/>
      <c r="N6" s="33"/>
      <c r="O6" s="33"/>
      <c r="P6" s="34"/>
      <c r="Q6" s="33"/>
      <c r="R6" s="34"/>
      <c r="S6" s="33"/>
      <c r="T6" s="33">
        <v>0.19900000000000001</v>
      </c>
      <c r="U6" s="34"/>
      <c r="V6" s="33"/>
      <c r="W6" s="33"/>
      <c r="X6" s="33">
        <v>518.17999999999995</v>
      </c>
      <c r="Y6" s="33"/>
      <c r="Z6" s="33"/>
      <c r="AA6" s="33">
        <v>224.12</v>
      </c>
      <c r="AB6" s="33"/>
      <c r="AC6" s="33"/>
    </row>
    <row r="7" spans="1:29" x14ac:dyDescent="0.25">
      <c r="A7" s="55" t="s">
        <v>121</v>
      </c>
      <c r="B7" s="33">
        <v>0</v>
      </c>
      <c r="C7" s="33">
        <v>0</v>
      </c>
      <c r="D7" s="33">
        <v>0</v>
      </c>
      <c r="E7" s="34"/>
      <c r="F7" s="34"/>
      <c r="G7" s="34">
        <v>3.07</v>
      </c>
      <c r="H7" s="34"/>
      <c r="I7" s="34">
        <v>156.68</v>
      </c>
      <c r="J7" s="34">
        <v>17.690000000000001</v>
      </c>
      <c r="K7" s="34"/>
      <c r="L7" s="33"/>
      <c r="M7" s="33">
        <v>6.28</v>
      </c>
      <c r="N7" s="33"/>
      <c r="O7" s="33">
        <v>4.57</v>
      </c>
      <c r="P7" s="33"/>
      <c r="Q7" s="33"/>
      <c r="R7" s="34">
        <v>35.6</v>
      </c>
      <c r="S7" s="33"/>
      <c r="T7" s="33">
        <v>3.2</v>
      </c>
      <c r="U7" s="33"/>
      <c r="V7" s="33"/>
      <c r="W7" s="33"/>
      <c r="X7" s="33">
        <v>35.520000000000003</v>
      </c>
      <c r="Y7" s="33"/>
      <c r="Z7" s="33"/>
      <c r="AA7" s="33"/>
      <c r="AB7" s="33"/>
      <c r="AC7" s="33">
        <v>6.44</v>
      </c>
    </row>
    <row r="8" spans="1:29" x14ac:dyDescent="0.25">
      <c r="A8" s="55" t="s">
        <v>12</v>
      </c>
      <c r="B8" s="33">
        <v>135.84212590000001</v>
      </c>
      <c r="C8" s="33">
        <v>170.21</v>
      </c>
      <c r="D8" s="33">
        <v>783.62</v>
      </c>
      <c r="E8" s="34">
        <v>84.12</v>
      </c>
      <c r="F8" s="34">
        <v>238.59</v>
      </c>
      <c r="G8" s="34">
        <v>119.73</v>
      </c>
      <c r="H8" s="34">
        <v>126.8</v>
      </c>
      <c r="I8" s="34">
        <v>443.77</v>
      </c>
      <c r="J8" s="34">
        <v>297.26</v>
      </c>
      <c r="K8" s="34">
        <v>319.7</v>
      </c>
      <c r="L8" s="34">
        <v>148.19999999999999</v>
      </c>
      <c r="M8" s="34">
        <v>243.87</v>
      </c>
      <c r="N8" s="34">
        <v>110.61</v>
      </c>
      <c r="O8" s="34">
        <v>153.87</v>
      </c>
      <c r="P8" s="34">
        <v>94.23</v>
      </c>
      <c r="Q8" s="34">
        <v>83.27</v>
      </c>
      <c r="R8" s="34">
        <v>301.25</v>
      </c>
      <c r="S8" s="34">
        <v>219.96</v>
      </c>
      <c r="T8" s="34">
        <v>171.72</v>
      </c>
      <c r="U8" s="34">
        <v>226.9</v>
      </c>
      <c r="V8" s="34">
        <v>79.39</v>
      </c>
      <c r="W8" s="34">
        <v>409.42</v>
      </c>
      <c r="X8" s="34">
        <v>552.44000000000005</v>
      </c>
      <c r="Y8" s="34">
        <v>141.65</v>
      </c>
      <c r="Z8" s="33">
        <v>382.35</v>
      </c>
      <c r="AA8" s="34">
        <v>196.11</v>
      </c>
      <c r="AB8" s="34">
        <v>157.47</v>
      </c>
      <c r="AC8" s="33">
        <v>165.2</v>
      </c>
    </row>
    <row r="9" spans="1:29" x14ac:dyDescent="0.25">
      <c r="A9" s="55" t="s">
        <v>80</v>
      </c>
      <c r="B9" s="3">
        <v>2.16</v>
      </c>
      <c r="C9" s="3"/>
      <c r="D9" s="3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2.1999999999999999E-2</v>
      </c>
      <c r="U9" s="5"/>
      <c r="V9" s="5">
        <v>30</v>
      </c>
      <c r="W9" s="5"/>
      <c r="X9" s="5">
        <v>147.58000000000001</v>
      </c>
      <c r="Y9" s="2"/>
      <c r="Z9" s="2">
        <v>0.01</v>
      </c>
      <c r="AA9" s="2"/>
      <c r="AB9" s="2"/>
      <c r="AC9" s="2"/>
    </row>
    <row r="10" spans="1:29" x14ac:dyDescent="0.25">
      <c r="A10" s="55" t="s">
        <v>122</v>
      </c>
      <c r="B10" s="25">
        <v>-1.89</v>
      </c>
      <c r="C10" s="25">
        <v>0</v>
      </c>
      <c r="D10" s="25">
        <v>-257.36</v>
      </c>
      <c r="E10" s="25">
        <v>-6.82</v>
      </c>
      <c r="F10" s="25">
        <v>-114.08</v>
      </c>
      <c r="G10" s="25">
        <v>-0.82</v>
      </c>
      <c r="H10" s="25">
        <v>-6.3</v>
      </c>
      <c r="I10" s="25">
        <v>-181.24</v>
      </c>
      <c r="J10" s="25">
        <v>-188.66</v>
      </c>
      <c r="K10" s="25">
        <v>-10.86</v>
      </c>
      <c r="L10" s="25">
        <v>0</v>
      </c>
      <c r="M10" s="25">
        <v>0</v>
      </c>
      <c r="N10" s="25">
        <v>0</v>
      </c>
      <c r="O10" s="25">
        <v>-9.52</v>
      </c>
      <c r="P10" s="25">
        <v>-23.93</v>
      </c>
      <c r="Q10" s="25">
        <v>0</v>
      </c>
      <c r="R10" s="25">
        <v>-126.04</v>
      </c>
      <c r="S10" s="25">
        <v>0</v>
      </c>
      <c r="T10" s="25">
        <v>0</v>
      </c>
      <c r="U10" s="25">
        <v>-11.02</v>
      </c>
      <c r="V10" s="25">
        <v>-19.72</v>
      </c>
      <c r="W10" s="25">
        <v>0</v>
      </c>
      <c r="X10" s="25">
        <v>-248.82</v>
      </c>
      <c r="Y10" s="25">
        <v>-7.26</v>
      </c>
      <c r="Z10" s="25">
        <v>-287.07</v>
      </c>
      <c r="AA10" s="25">
        <v>-16.62</v>
      </c>
      <c r="AB10" s="25">
        <v>-204.82</v>
      </c>
      <c r="AC10" s="25">
        <v>0</v>
      </c>
    </row>
    <row r="11" spans="1:29" s="18" customFormat="1" x14ac:dyDescent="0.25">
      <c r="A11" s="54" t="s">
        <v>75</v>
      </c>
      <c r="B11" s="35">
        <v>1243.2706047999998</v>
      </c>
      <c r="C11" s="35">
        <v>2310.0100000000002</v>
      </c>
      <c r="D11" s="35">
        <v>1980.5999999999995</v>
      </c>
      <c r="E11" s="35">
        <v>900.93999999999994</v>
      </c>
      <c r="F11" s="35">
        <v>1033.58</v>
      </c>
      <c r="G11" s="35">
        <v>1135.9100000000001</v>
      </c>
      <c r="H11" s="35">
        <v>1655.9399999999998</v>
      </c>
      <c r="I11" s="35">
        <v>1433.76</v>
      </c>
      <c r="J11" s="35">
        <v>1678.4899999999998</v>
      </c>
      <c r="K11" s="35">
        <v>2167.56</v>
      </c>
      <c r="L11" s="35">
        <v>1318.3799999999999</v>
      </c>
      <c r="M11" s="35">
        <v>2447.0500000000002</v>
      </c>
      <c r="N11" s="35">
        <v>1285.6600000000001</v>
      </c>
      <c r="O11" s="35">
        <v>1433.0099999999998</v>
      </c>
      <c r="P11" s="35">
        <v>1355.4399999999998</v>
      </c>
      <c r="Q11" s="35">
        <v>1254.79</v>
      </c>
      <c r="R11" s="35">
        <v>1625.84</v>
      </c>
      <c r="S11" s="35">
        <v>1863.28</v>
      </c>
      <c r="T11" s="35">
        <v>3795.5309999999995</v>
      </c>
      <c r="U11" s="35">
        <v>1260.08</v>
      </c>
      <c r="V11" s="35">
        <v>1051.03</v>
      </c>
      <c r="W11" s="35">
        <v>2220.1799999999998</v>
      </c>
      <c r="X11" s="35">
        <v>2062.3799999999997</v>
      </c>
      <c r="Y11" s="35">
        <v>1611.38</v>
      </c>
      <c r="Z11" s="35">
        <v>3215.16</v>
      </c>
      <c r="AA11" s="35">
        <v>2356.1600000000003</v>
      </c>
      <c r="AB11" s="35">
        <v>968.93000000000006</v>
      </c>
      <c r="AC11" s="35">
        <v>1088.3600000000001</v>
      </c>
    </row>
    <row r="12" spans="1:29" s="24" customFormat="1" x14ac:dyDescent="0.25">
      <c r="A12" s="56" t="s">
        <v>23</v>
      </c>
      <c r="B12" s="20">
        <v>8.72E-2</v>
      </c>
      <c r="C12" s="20">
        <v>7.8200000000000006E-2</v>
      </c>
      <c r="D12" s="20">
        <v>6.8900000000000003E-2</v>
      </c>
      <c r="E12" s="20">
        <v>7.4099999999999999E-2</v>
      </c>
      <c r="F12" s="21">
        <v>8.3900000000000002E-2</v>
      </c>
      <c r="G12" s="21">
        <v>7.8E-2</v>
      </c>
      <c r="H12" s="21">
        <v>8.3900000000000002E-2</v>
      </c>
      <c r="I12" s="21">
        <v>9.1999999999999998E-2</v>
      </c>
      <c r="J12" s="21">
        <v>9.3200000000000005E-2</v>
      </c>
      <c r="K12" s="21">
        <v>7.7299999999999994E-2</v>
      </c>
      <c r="L12" s="20">
        <v>7.9299999999999995E-2</v>
      </c>
      <c r="M12" s="20">
        <v>9.5600000000000004E-2</v>
      </c>
      <c r="N12" s="20">
        <v>0.1031</v>
      </c>
      <c r="O12" s="20">
        <v>9.1600000000000001E-2</v>
      </c>
      <c r="P12" s="21">
        <v>8.6199999999999999E-2</v>
      </c>
      <c r="Q12" s="21">
        <v>8.5999999999999993E-2</v>
      </c>
      <c r="R12" s="21">
        <v>0.10730000000000001</v>
      </c>
      <c r="S12" s="21">
        <v>0.1192</v>
      </c>
      <c r="T12" s="21">
        <v>8.77E-2</v>
      </c>
      <c r="U12" s="21">
        <v>7.7100000000000002E-2</v>
      </c>
      <c r="V12" s="20">
        <v>7.7399999999999997E-2</v>
      </c>
      <c r="W12" s="21">
        <v>9.3600000000000003E-2</v>
      </c>
      <c r="X12" s="21">
        <v>0.1036</v>
      </c>
      <c r="Y12" s="22">
        <v>0.10929999999999999</v>
      </c>
      <c r="Z12" s="22">
        <v>0.1137</v>
      </c>
      <c r="AA12" s="22">
        <v>9.1800000000000007E-2</v>
      </c>
      <c r="AB12" s="23">
        <v>7.7499999999999999E-2</v>
      </c>
      <c r="AC12" s="22">
        <v>0.1178</v>
      </c>
    </row>
    <row r="13" spans="1:29" x14ac:dyDescent="0.25">
      <c r="A13" s="55" t="s">
        <v>20</v>
      </c>
      <c r="B13" s="3">
        <v>220</v>
      </c>
      <c r="C13" s="3">
        <v>332.36</v>
      </c>
      <c r="D13" s="3">
        <v>506</v>
      </c>
      <c r="E13" s="5">
        <v>155.96</v>
      </c>
      <c r="F13" s="5">
        <v>243.56</v>
      </c>
      <c r="G13" s="5">
        <v>188.87</v>
      </c>
      <c r="H13" s="5">
        <v>403</v>
      </c>
      <c r="I13" s="5">
        <v>232.66</v>
      </c>
      <c r="J13" s="5">
        <v>273.51</v>
      </c>
      <c r="K13" s="5">
        <v>356.95</v>
      </c>
      <c r="L13" s="5">
        <v>269.45999999999998</v>
      </c>
      <c r="M13" s="5">
        <v>257.39</v>
      </c>
      <c r="N13" s="5">
        <v>152.94999999999999</v>
      </c>
      <c r="O13" s="5">
        <v>470.97</v>
      </c>
      <c r="P13" s="5">
        <v>445.87</v>
      </c>
      <c r="Q13" s="5">
        <v>136.09</v>
      </c>
      <c r="R13" s="5">
        <v>254.6</v>
      </c>
      <c r="S13" s="5">
        <v>180.27</v>
      </c>
      <c r="T13" s="5">
        <v>623.4</v>
      </c>
      <c r="U13" s="5">
        <v>178.3</v>
      </c>
      <c r="V13" s="3">
        <v>257.51</v>
      </c>
      <c r="W13" s="2">
        <v>317.36</v>
      </c>
      <c r="X13" s="5">
        <v>258.06</v>
      </c>
      <c r="Y13" s="5">
        <v>141.72999999999999</v>
      </c>
      <c r="Z13" s="2">
        <v>377.59000000000003</v>
      </c>
      <c r="AA13" s="2">
        <v>491.48</v>
      </c>
      <c r="AB13" s="2">
        <v>65.959999999999994</v>
      </c>
      <c r="AC13" s="2">
        <v>89.85</v>
      </c>
    </row>
    <row r="14" spans="1:29" x14ac:dyDescent="0.25">
      <c r="A14" s="55" t="s">
        <v>21</v>
      </c>
      <c r="B14" s="3">
        <v>532</v>
      </c>
      <c r="C14" s="3">
        <v>620</v>
      </c>
      <c r="D14" s="3">
        <v>650</v>
      </c>
      <c r="E14" s="5">
        <v>425</v>
      </c>
      <c r="F14" s="5">
        <v>600</v>
      </c>
      <c r="G14" s="5">
        <v>200</v>
      </c>
      <c r="H14" s="5">
        <v>319.7</v>
      </c>
      <c r="I14" s="5">
        <v>370</v>
      </c>
      <c r="J14" s="5">
        <v>300</v>
      </c>
      <c r="K14" s="5">
        <v>740</v>
      </c>
      <c r="L14" s="5">
        <v>300</v>
      </c>
      <c r="M14" s="5">
        <v>250</v>
      </c>
      <c r="N14" s="5">
        <v>400</v>
      </c>
      <c r="O14" s="3">
        <v>300</v>
      </c>
      <c r="P14" s="5">
        <v>340</v>
      </c>
      <c r="Q14" s="5">
        <v>200</v>
      </c>
      <c r="R14" s="5">
        <v>250</v>
      </c>
      <c r="S14" s="5">
        <v>300</v>
      </c>
      <c r="T14" s="5">
        <v>300</v>
      </c>
      <c r="U14" s="5">
        <v>350</v>
      </c>
      <c r="V14" s="3">
        <v>138</v>
      </c>
      <c r="W14" s="2"/>
      <c r="X14" s="5">
        <v>60</v>
      </c>
      <c r="Y14" s="2"/>
      <c r="Z14" s="2">
        <v>102.4</v>
      </c>
      <c r="AA14" s="2">
        <v>250</v>
      </c>
      <c r="AB14" s="2">
        <v>520</v>
      </c>
      <c r="AC14" s="2"/>
    </row>
    <row r="15" spans="1:29" x14ac:dyDescent="0.25">
      <c r="A15" s="55" t="s">
        <v>22</v>
      </c>
      <c r="B15" s="3">
        <v>6.42</v>
      </c>
      <c r="C15" s="3">
        <v>97.14</v>
      </c>
      <c r="D15" s="3">
        <v>84.96</v>
      </c>
      <c r="E15" s="5">
        <v>26.01</v>
      </c>
      <c r="F15" s="5">
        <v>2.7000000000000003E-2</v>
      </c>
      <c r="G15" s="5">
        <v>85.01</v>
      </c>
      <c r="H15" s="5">
        <v>134.13</v>
      </c>
      <c r="I15" s="5">
        <v>47.52</v>
      </c>
      <c r="J15" s="5">
        <v>235.57</v>
      </c>
      <c r="K15" s="5">
        <v>233.54</v>
      </c>
      <c r="L15" s="5">
        <v>31.67</v>
      </c>
      <c r="M15" s="5">
        <v>103.39</v>
      </c>
      <c r="N15" s="3"/>
      <c r="O15" s="3">
        <v>32.18</v>
      </c>
      <c r="P15" s="5">
        <v>19.45</v>
      </c>
      <c r="Q15" s="5">
        <v>1.31</v>
      </c>
      <c r="R15" s="5">
        <v>224.73</v>
      </c>
      <c r="S15" s="5">
        <v>97.91</v>
      </c>
      <c r="T15" s="5">
        <v>344.97</v>
      </c>
      <c r="U15" s="5">
        <v>5.8</v>
      </c>
      <c r="V15" s="5">
        <v>18.11</v>
      </c>
      <c r="W15" s="2">
        <v>96.53</v>
      </c>
      <c r="X15" s="5">
        <v>34.619999999999997</v>
      </c>
      <c r="Y15" s="5">
        <v>19.22</v>
      </c>
      <c r="Z15" s="2">
        <v>63.1</v>
      </c>
      <c r="AA15" s="2">
        <v>23.09</v>
      </c>
      <c r="AB15" s="2">
        <v>9.23</v>
      </c>
      <c r="AC15" s="2">
        <v>126.24</v>
      </c>
    </row>
    <row r="16" spans="1:29" x14ac:dyDescent="0.25">
      <c r="A16" s="55" t="s">
        <v>123</v>
      </c>
      <c r="B16" s="25">
        <v>0</v>
      </c>
      <c r="C16" s="25">
        <v>0</v>
      </c>
      <c r="D16" s="25">
        <v>-34.979999999999997</v>
      </c>
      <c r="E16" s="25">
        <v>-10.41</v>
      </c>
      <c r="F16" s="25">
        <v>-1.0999999999999999E-2</v>
      </c>
      <c r="G16" s="25">
        <v>0</v>
      </c>
      <c r="H16" s="25">
        <v>-53.7</v>
      </c>
      <c r="I16" s="25">
        <v>-19.010000000000002</v>
      </c>
      <c r="J16" s="25">
        <v>0</v>
      </c>
      <c r="K16" s="25">
        <v>-93.42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-7.24</v>
      </c>
      <c r="W16" s="25">
        <v>0</v>
      </c>
      <c r="X16" s="25">
        <v>-13.86</v>
      </c>
      <c r="Y16" s="25">
        <v>-7.69</v>
      </c>
      <c r="Z16" s="25">
        <v>-25.23</v>
      </c>
      <c r="AA16" s="25">
        <v>-39.31</v>
      </c>
      <c r="AB16" s="25">
        <v>-3.69</v>
      </c>
      <c r="AC16" s="25">
        <v>-50.5</v>
      </c>
    </row>
    <row r="17" spans="1:29" s="18" customFormat="1" x14ac:dyDescent="0.25">
      <c r="A17" s="54" t="s">
        <v>76</v>
      </c>
      <c r="B17" s="17">
        <v>758.42</v>
      </c>
      <c r="C17" s="17">
        <v>1049.5</v>
      </c>
      <c r="D17" s="17">
        <v>1205.98</v>
      </c>
      <c r="E17" s="17">
        <v>596.56000000000006</v>
      </c>
      <c r="F17" s="17">
        <v>843.57600000000002</v>
      </c>
      <c r="G17" s="17">
        <v>473.88</v>
      </c>
      <c r="H17" s="17">
        <v>803.13</v>
      </c>
      <c r="I17" s="17">
        <v>631.16999999999996</v>
      </c>
      <c r="J17" s="17">
        <v>809.07999999999993</v>
      </c>
      <c r="K17" s="17">
        <v>1237.07</v>
      </c>
      <c r="L17" s="17">
        <v>601.13</v>
      </c>
      <c r="M17" s="17">
        <v>610.78</v>
      </c>
      <c r="N17" s="17">
        <v>552.95000000000005</v>
      </c>
      <c r="O17" s="17">
        <v>803.15</v>
      </c>
      <c r="P17" s="17">
        <v>805.32</v>
      </c>
      <c r="Q17" s="17">
        <v>337.40000000000003</v>
      </c>
      <c r="R17" s="17">
        <v>729.33</v>
      </c>
      <c r="S17" s="17">
        <v>578.17999999999995</v>
      </c>
      <c r="T17" s="17">
        <v>1268.3699999999999</v>
      </c>
      <c r="U17" s="17">
        <v>534.09999999999991</v>
      </c>
      <c r="V17" s="17">
        <v>406.38</v>
      </c>
      <c r="W17" s="17">
        <v>413.89</v>
      </c>
      <c r="X17" s="17">
        <v>338.82</v>
      </c>
      <c r="Y17" s="17">
        <v>153.26</v>
      </c>
      <c r="Z17" s="17">
        <v>517.86</v>
      </c>
      <c r="AA17" s="17">
        <v>725.26</v>
      </c>
      <c r="AB17" s="17">
        <v>591.5</v>
      </c>
      <c r="AC17" s="17">
        <v>165.58999999999997</v>
      </c>
    </row>
    <row r="18" spans="1:29" s="24" customFormat="1" x14ac:dyDescent="0.25">
      <c r="A18" s="56" t="s">
        <v>24</v>
      </c>
      <c r="B18" s="20">
        <v>5.1700000000000003E-2</v>
      </c>
      <c r="C18" s="20">
        <v>3.5700000000000003E-2</v>
      </c>
      <c r="D18" s="20">
        <v>4.2099999999999999E-2</v>
      </c>
      <c r="E18" s="21">
        <v>3.8800000000000001E-2</v>
      </c>
      <c r="F18" s="21">
        <v>6.2300000000000001E-2</v>
      </c>
      <c r="G18" s="21">
        <v>3.0200000000000001E-2</v>
      </c>
      <c r="H18" s="21">
        <v>4.0300000000000002E-2</v>
      </c>
      <c r="I18" s="21">
        <v>3.9E-2</v>
      </c>
      <c r="J18" s="21">
        <v>4.2500000000000003E-2</v>
      </c>
      <c r="K18" s="21">
        <v>4.4200000000000003E-2</v>
      </c>
      <c r="L18" s="20">
        <v>3.6200000000000003E-2</v>
      </c>
      <c r="M18" s="20">
        <v>2.2700000000000001E-2</v>
      </c>
      <c r="N18" s="20">
        <v>1.23E-2</v>
      </c>
      <c r="O18" s="20">
        <v>1.67E-2</v>
      </c>
      <c r="P18" s="21">
        <v>5.0499999999999996E-2</v>
      </c>
      <c r="Q18" s="21">
        <v>2.7799999999999998E-2</v>
      </c>
      <c r="R18" s="21">
        <v>4.2199999999999994E-2</v>
      </c>
      <c r="S18" s="21">
        <v>2.9900000000000003E-2</v>
      </c>
      <c r="T18" s="21">
        <v>2.0799999999999999E-2</v>
      </c>
      <c r="U18" s="21">
        <v>3.5299999999999998E-2</v>
      </c>
      <c r="V18" s="20">
        <v>2.9899999999999999E-2</v>
      </c>
      <c r="W18" s="22">
        <v>1.8599999999999998E-2</v>
      </c>
      <c r="X18" s="22">
        <v>1.8599999999999998E-2</v>
      </c>
      <c r="Y18" s="22">
        <v>1.04E-2</v>
      </c>
      <c r="Z18" s="22">
        <v>1.8200000000000001E-2</v>
      </c>
      <c r="AA18" s="22">
        <v>3.1199999999999999E-2</v>
      </c>
      <c r="AB18" s="23">
        <v>4.7300000000000002E-2</v>
      </c>
      <c r="AC18" s="22">
        <v>1.7899999999999999E-2</v>
      </c>
    </row>
    <row r="19" spans="1:29" s="24" customFormat="1" x14ac:dyDescent="0.25">
      <c r="A19" s="54" t="s">
        <v>117</v>
      </c>
      <c r="B19" s="35">
        <v>2001.6906047999996</v>
      </c>
      <c r="C19" s="35">
        <v>3359.51</v>
      </c>
      <c r="D19" s="35">
        <v>3186.5799999999995</v>
      </c>
      <c r="E19" s="35">
        <v>1497.5</v>
      </c>
      <c r="F19" s="35">
        <v>1877.1559999999999</v>
      </c>
      <c r="G19" s="35">
        <v>1609.79</v>
      </c>
      <c r="H19" s="35">
        <v>2459.0699999999997</v>
      </c>
      <c r="I19" s="35">
        <v>2064.9299999999998</v>
      </c>
      <c r="J19" s="35">
        <v>2487.5699999999997</v>
      </c>
      <c r="K19" s="35">
        <v>3404.63</v>
      </c>
      <c r="L19" s="35">
        <v>1919.5099999999998</v>
      </c>
      <c r="M19" s="35">
        <v>3057.83</v>
      </c>
      <c r="N19" s="35">
        <v>1838.6100000000001</v>
      </c>
      <c r="O19" s="35">
        <v>2236.16</v>
      </c>
      <c r="P19" s="35">
        <v>2160.7599999999998</v>
      </c>
      <c r="Q19" s="35">
        <v>1592.19</v>
      </c>
      <c r="R19" s="35">
        <v>2355.17</v>
      </c>
      <c r="S19" s="35">
        <v>2441.46</v>
      </c>
      <c r="T19" s="35">
        <v>5063.9009999999998</v>
      </c>
      <c r="U19" s="35">
        <v>1794.1799999999998</v>
      </c>
      <c r="V19" s="35">
        <v>1457.4099999999999</v>
      </c>
      <c r="W19" s="35">
        <v>2634.0699999999997</v>
      </c>
      <c r="X19" s="35">
        <v>2401.1999999999998</v>
      </c>
      <c r="Y19" s="35">
        <v>1764.64</v>
      </c>
      <c r="Z19" s="35">
        <v>3733.02</v>
      </c>
      <c r="AA19" s="35">
        <v>3081.42</v>
      </c>
      <c r="AB19" s="35">
        <v>1560.43</v>
      </c>
      <c r="AC19" s="35">
        <v>1253.95</v>
      </c>
    </row>
    <row r="20" spans="1:29" s="24" customFormat="1" x14ac:dyDescent="0.25">
      <c r="A20" s="56" t="s">
        <v>91</v>
      </c>
      <c r="B20" s="20">
        <v>0.1389</v>
      </c>
      <c r="C20" s="20">
        <v>0.1139</v>
      </c>
      <c r="D20" s="20">
        <v>0.111</v>
      </c>
      <c r="E20" s="21">
        <v>0.1129</v>
      </c>
      <c r="F20" s="21">
        <v>0.1462</v>
      </c>
      <c r="G20" s="21">
        <v>0.1082</v>
      </c>
      <c r="H20" s="21">
        <v>0.1242</v>
      </c>
      <c r="I20" s="21">
        <v>0.13100000000000001</v>
      </c>
      <c r="J20" s="21">
        <v>0.13569999999999999</v>
      </c>
      <c r="K20" s="21">
        <v>0.1215</v>
      </c>
      <c r="L20" s="20">
        <v>0.11550000000000001</v>
      </c>
      <c r="M20" s="20">
        <v>0.1183</v>
      </c>
      <c r="N20" s="20">
        <v>0.1154</v>
      </c>
      <c r="O20" s="20">
        <v>0.10829999999999999</v>
      </c>
      <c r="P20" s="21">
        <v>0.13669999999999999</v>
      </c>
      <c r="Q20" s="21">
        <v>0.11539999999999999</v>
      </c>
      <c r="R20" s="21">
        <v>0.14960000000000001</v>
      </c>
      <c r="S20" s="21">
        <v>0.14910000000000001</v>
      </c>
      <c r="T20" s="21">
        <v>0.1084</v>
      </c>
      <c r="U20" s="21">
        <v>0.1125</v>
      </c>
      <c r="V20" s="20">
        <v>0.10730000000000001</v>
      </c>
      <c r="W20" s="22">
        <v>0.11219999999999999</v>
      </c>
      <c r="X20" s="22">
        <v>0.1222</v>
      </c>
      <c r="Y20" s="22">
        <v>0.1197</v>
      </c>
      <c r="Z20" s="22">
        <v>0.13100000000000001</v>
      </c>
      <c r="AA20" s="22">
        <v>0.123</v>
      </c>
      <c r="AB20" s="22">
        <v>0.12479999999999999</v>
      </c>
      <c r="AC20" s="22">
        <v>0.13569999999999999</v>
      </c>
    </row>
    <row r="21" spans="1:29" x14ac:dyDescent="0.25">
      <c r="A21" s="55" t="s">
        <v>13</v>
      </c>
      <c r="B21" s="33">
        <v>13211.08</v>
      </c>
      <c r="C21" s="33">
        <v>22433.78</v>
      </c>
      <c r="D21" s="33">
        <v>22654.65</v>
      </c>
      <c r="E21" s="34">
        <v>11083.45</v>
      </c>
      <c r="F21" s="34">
        <v>14443.84</v>
      </c>
      <c r="G21" s="34">
        <v>11709.96</v>
      </c>
      <c r="H21" s="34">
        <v>16653.990000000002</v>
      </c>
      <c r="I21" s="34">
        <v>16564.78</v>
      </c>
      <c r="J21" s="34">
        <v>17604.62</v>
      </c>
      <c r="K21" s="34">
        <v>19186.560000000001</v>
      </c>
      <c r="L21" s="34">
        <v>17377.61</v>
      </c>
      <c r="M21" s="34">
        <v>22339.69</v>
      </c>
      <c r="N21" s="34">
        <v>12609.68</v>
      </c>
      <c r="O21" s="34">
        <v>15411.62</v>
      </c>
      <c r="P21" s="34">
        <v>13483.34</v>
      </c>
      <c r="Q21" s="34">
        <v>10503.91</v>
      </c>
      <c r="R21" s="34">
        <v>15637.13</v>
      </c>
      <c r="S21" s="34">
        <v>19651.939999999999</v>
      </c>
      <c r="T21" s="34">
        <v>61141.89</v>
      </c>
      <c r="U21" s="34">
        <v>14125.88</v>
      </c>
      <c r="V21" s="34">
        <v>24170.17</v>
      </c>
      <c r="W21" s="33">
        <v>20301.12</v>
      </c>
      <c r="X21" s="33">
        <v>17584.14</v>
      </c>
      <c r="Y21" s="33">
        <v>12907.01</v>
      </c>
      <c r="Z21" s="33">
        <v>21391.53</v>
      </c>
      <c r="AA21" s="33">
        <v>17248.990000000002</v>
      </c>
      <c r="AB21" s="33">
        <v>11372.38</v>
      </c>
      <c r="AC21" s="33">
        <v>8331.11</v>
      </c>
    </row>
    <row r="22" spans="1:29" x14ac:dyDescent="0.25">
      <c r="A22" s="55" t="s">
        <v>14</v>
      </c>
      <c r="B22" s="33">
        <v>15321.89</v>
      </c>
      <c r="C22" s="33">
        <v>25695.73</v>
      </c>
      <c r="D22" s="33">
        <v>24539.439999999999</v>
      </c>
      <c r="E22" s="34">
        <v>13159.36</v>
      </c>
      <c r="F22" s="34">
        <v>17273.84</v>
      </c>
      <c r="G22" s="34">
        <v>14155.1</v>
      </c>
      <c r="H22" s="34">
        <v>19157.3</v>
      </c>
      <c r="I22" s="34">
        <v>20718.53</v>
      </c>
      <c r="J22" s="34">
        <v>17441.75</v>
      </c>
      <c r="K22" s="34">
        <v>22997.34</v>
      </c>
      <c r="L22" s="34">
        <v>19029.330000000002</v>
      </c>
      <c r="M22" s="34">
        <v>24822.36</v>
      </c>
      <c r="N22" s="34">
        <v>12403.38</v>
      </c>
      <c r="O22" s="34">
        <v>15578.36</v>
      </c>
      <c r="P22" s="34">
        <v>15675.69</v>
      </c>
      <c r="Q22" s="34">
        <v>12255.38</v>
      </c>
      <c r="R22" s="34">
        <v>14020.51</v>
      </c>
      <c r="S22" s="34">
        <v>19970.39</v>
      </c>
      <c r="T22" s="34">
        <v>68104.45</v>
      </c>
      <c r="U22" s="34">
        <v>16013.26</v>
      </c>
      <c r="V22" s="34">
        <v>27141</v>
      </c>
      <c r="W22" s="33">
        <v>24727.85</v>
      </c>
      <c r="X22" s="33">
        <v>18147.88</v>
      </c>
      <c r="Y22" s="33">
        <v>13270.36</v>
      </c>
      <c r="Z22" s="33">
        <v>24071.99</v>
      </c>
      <c r="AA22" s="33">
        <v>19783.53</v>
      </c>
      <c r="AB22" s="33">
        <v>13144.25</v>
      </c>
      <c r="AC22" s="33">
        <v>13473.33</v>
      </c>
    </row>
    <row r="23" spans="1:29" x14ac:dyDescent="0.25">
      <c r="A23" s="55" t="s">
        <v>90</v>
      </c>
      <c r="B23" s="6">
        <v>0.86219999999999997</v>
      </c>
      <c r="C23" s="6">
        <v>0.87309999999999999</v>
      </c>
      <c r="D23" s="6">
        <v>0.92320000000000002</v>
      </c>
      <c r="E23" s="13">
        <v>0.84224840721737226</v>
      </c>
      <c r="F23" s="13">
        <v>0.83620000000000005</v>
      </c>
      <c r="G23" s="13">
        <v>0.82726084591419335</v>
      </c>
      <c r="H23" s="13">
        <v>0.86929999999999996</v>
      </c>
      <c r="I23" s="13">
        <v>0.79949999999999999</v>
      </c>
      <c r="J23" s="13">
        <v>1.0093000000000001</v>
      </c>
      <c r="K23" s="13">
        <v>0.83430000000000004</v>
      </c>
      <c r="L23" s="13">
        <v>0.91310000000000002</v>
      </c>
      <c r="M23" s="13">
        <v>0.9</v>
      </c>
      <c r="N23" s="6">
        <v>1.0165999999999999</v>
      </c>
      <c r="O23" s="13">
        <v>0.98930000000000007</v>
      </c>
      <c r="P23" s="6">
        <v>0.86009999999999998</v>
      </c>
      <c r="Q23" s="13">
        <v>0.85709999999999997</v>
      </c>
      <c r="R23" s="13">
        <v>1.1153</v>
      </c>
      <c r="S23" s="13">
        <v>0.98409999999999997</v>
      </c>
      <c r="T23" s="13">
        <v>0.89780000000000004</v>
      </c>
      <c r="U23" s="13">
        <v>0.88209999999999988</v>
      </c>
      <c r="V23" s="6">
        <v>0.89054087911278135</v>
      </c>
      <c r="W23" s="6">
        <v>0.82098201016263039</v>
      </c>
      <c r="X23" s="6">
        <v>0.96893631652843193</v>
      </c>
      <c r="Y23" s="6">
        <v>0.97261943157533026</v>
      </c>
      <c r="Z23" s="6">
        <v>0.8886481757428446</v>
      </c>
      <c r="AA23" s="6">
        <v>0.87188636203953507</v>
      </c>
      <c r="AB23" s="6">
        <v>0.86519809041976525</v>
      </c>
      <c r="AC23" s="6">
        <v>0.61834082591311879</v>
      </c>
    </row>
    <row r="24" spans="1:29" x14ac:dyDescent="0.25">
      <c r="A24" s="55" t="s">
        <v>118</v>
      </c>
      <c r="B24" s="9">
        <v>0.13</v>
      </c>
      <c r="C24" s="9">
        <v>0.15</v>
      </c>
      <c r="D24" s="2"/>
      <c r="E24" s="4"/>
      <c r="F24" s="10">
        <v>0.15</v>
      </c>
      <c r="G24" s="8">
        <v>0.20499999999999999</v>
      </c>
      <c r="H24" s="9">
        <v>0.15</v>
      </c>
      <c r="I24" s="9">
        <v>0.3</v>
      </c>
      <c r="J24" s="9">
        <v>0.24</v>
      </c>
      <c r="K24" s="9">
        <v>0.2</v>
      </c>
      <c r="L24" s="9">
        <v>0.15</v>
      </c>
      <c r="M24" s="9">
        <v>0.15</v>
      </c>
      <c r="N24" s="9">
        <v>0.1</v>
      </c>
      <c r="O24" s="9">
        <v>7.0000000000000007E-2</v>
      </c>
      <c r="P24" s="9">
        <v>0.1</v>
      </c>
      <c r="Q24" s="9">
        <v>0.05</v>
      </c>
      <c r="R24" s="9">
        <v>0.2</v>
      </c>
      <c r="S24" s="9">
        <v>0.2</v>
      </c>
      <c r="T24" s="9">
        <v>0.1</v>
      </c>
      <c r="U24" s="2"/>
      <c r="V24" s="10">
        <v>0.05</v>
      </c>
      <c r="W24" s="9">
        <v>0.05</v>
      </c>
      <c r="X24" s="9">
        <v>0.1</v>
      </c>
      <c r="Y24" s="9">
        <v>0.16</v>
      </c>
      <c r="Z24" s="2"/>
      <c r="AA24" s="9">
        <v>0.16</v>
      </c>
      <c r="AB24" s="9">
        <v>0.1</v>
      </c>
      <c r="AC24" s="9">
        <v>0.2</v>
      </c>
    </row>
    <row r="25" spans="1:29" x14ac:dyDescent="0.25">
      <c r="A25" s="55" t="s">
        <v>119</v>
      </c>
      <c r="B25" s="9">
        <v>0.1</v>
      </c>
      <c r="C25" s="2"/>
      <c r="D25" s="7">
        <v>0.125</v>
      </c>
      <c r="E25" s="10">
        <v>0.15</v>
      </c>
      <c r="F25" s="10">
        <v>0.1</v>
      </c>
      <c r="G25" s="4"/>
      <c r="H25" s="9">
        <v>0.05</v>
      </c>
      <c r="I25" s="2"/>
      <c r="J25" s="2"/>
      <c r="K25" s="2"/>
      <c r="L25" s="9">
        <v>0.05</v>
      </c>
      <c r="M25" s="2"/>
      <c r="N25" s="9">
        <v>0.05</v>
      </c>
      <c r="O25" s="9">
        <v>0.08</v>
      </c>
      <c r="P25" s="9">
        <v>0.05</v>
      </c>
      <c r="Q25" s="9">
        <v>0.05</v>
      </c>
      <c r="R25" s="9">
        <v>0.05</v>
      </c>
      <c r="S25" s="2"/>
      <c r="T25" s="2"/>
      <c r="U25" s="9">
        <v>0.12</v>
      </c>
      <c r="V25" s="10">
        <v>0.05</v>
      </c>
      <c r="W25" s="9">
        <v>0.08</v>
      </c>
      <c r="X25" s="9">
        <v>0.2</v>
      </c>
      <c r="Y25" s="2"/>
      <c r="Z25" s="9">
        <v>0.2</v>
      </c>
      <c r="AA25" s="2"/>
      <c r="AB25" s="9">
        <v>0.02</v>
      </c>
      <c r="AC25" s="2"/>
    </row>
    <row r="26" spans="1:29" x14ac:dyDescent="0.25">
      <c r="A26" s="55" t="s">
        <v>92</v>
      </c>
      <c r="B26" s="33">
        <v>18812.224230200001</v>
      </c>
      <c r="C26" s="33">
        <v>32944.370000000003</v>
      </c>
      <c r="D26" s="33">
        <v>31716.880000000001</v>
      </c>
      <c r="E26" s="33">
        <v>16448.04</v>
      </c>
      <c r="F26" s="33">
        <v>21155</v>
      </c>
      <c r="G26" s="33">
        <v>16919.5</v>
      </c>
      <c r="H26" s="33">
        <v>25486.61</v>
      </c>
      <c r="I26" s="33">
        <v>27684.43</v>
      </c>
      <c r="J26" s="33">
        <v>25940.23</v>
      </c>
      <c r="K26" s="33">
        <v>29179.8</v>
      </c>
      <c r="L26" s="33">
        <v>22781.53</v>
      </c>
      <c r="M26" s="33">
        <v>29113.19</v>
      </c>
      <c r="N26" s="33">
        <v>17095.3</v>
      </c>
      <c r="O26" s="33">
        <v>20503.54</v>
      </c>
      <c r="P26" s="33">
        <v>20327.689999999999</v>
      </c>
      <c r="Q26" s="33">
        <v>15165.39</v>
      </c>
      <c r="R26" s="33">
        <v>21237.72</v>
      </c>
      <c r="S26" s="33">
        <v>27290</v>
      </c>
      <c r="T26" s="33">
        <v>79792.66</v>
      </c>
      <c r="U26" s="33">
        <v>20025.11</v>
      </c>
      <c r="V26" s="33">
        <v>30562.06</v>
      </c>
      <c r="W26" s="33">
        <v>32036.19</v>
      </c>
      <c r="X26" s="33">
        <v>26832.400000000001</v>
      </c>
      <c r="Y26" s="33">
        <v>17406.400000000001</v>
      </c>
      <c r="Z26" s="33">
        <v>30655.48</v>
      </c>
      <c r="AA26" s="33">
        <v>25755.34</v>
      </c>
      <c r="AB26" s="33">
        <v>16826.14</v>
      </c>
      <c r="AC26" s="33">
        <v>16232.21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scale="98" fitToWidth="0" orientation="landscape" r:id="rId1"/>
  <headerFooter>
    <oddHeader>&amp;C
&amp;RFigure in BDT Crore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"/>
  <sheetViews>
    <sheetView topLeftCell="A22" workbookViewId="0">
      <selection sqref="A1:A42"/>
    </sheetView>
  </sheetViews>
  <sheetFormatPr defaultRowHeight="15" x14ac:dyDescent="0.25"/>
  <cols>
    <col min="1" max="1" width="29.7109375" customWidth="1"/>
  </cols>
  <sheetData>
    <row r="1" spans="1:1" ht="27" customHeight="1" x14ac:dyDescent="0.25">
      <c r="A1" s="14" t="s">
        <v>32</v>
      </c>
    </row>
    <row r="2" spans="1:1" ht="15" customHeight="1" x14ac:dyDescent="0.25">
      <c r="A2" s="15" t="s">
        <v>33</v>
      </c>
    </row>
    <row r="3" spans="1:1" ht="15" customHeight="1" x14ac:dyDescent="0.25">
      <c r="A3" s="15" t="s">
        <v>34</v>
      </c>
    </row>
    <row r="4" spans="1:1" ht="15" customHeight="1" x14ac:dyDescent="0.25">
      <c r="A4" s="15" t="s">
        <v>35</v>
      </c>
    </row>
    <row r="5" spans="1:1" ht="15" customHeight="1" x14ac:dyDescent="0.25">
      <c r="A5" s="15" t="s">
        <v>36</v>
      </c>
    </row>
    <row r="6" spans="1:1" ht="15" customHeight="1" x14ac:dyDescent="0.25">
      <c r="A6" s="15" t="s">
        <v>37</v>
      </c>
    </row>
    <row r="7" spans="1:1" ht="15" customHeight="1" x14ac:dyDescent="0.25">
      <c r="A7" s="15" t="s">
        <v>38</v>
      </c>
    </row>
    <row r="8" spans="1:1" ht="15" customHeight="1" x14ac:dyDescent="0.25">
      <c r="A8" s="15" t="s">
        <v>39</v>
      </c>
    </row>
    <row r="9" spans="1:1" ht="15" customHeight="1" x14ac:dyDescent="0.25">
      <c r="A9" s="15" t="s">
        <v>40</v>
      </c>
    </row>
    <row r="10" spans="1:1" ht="15" customHeight="1" x14ac:dyDescent="0.25">
      <c r="A10" s="15" t="s">
        <v>41</v>
      </c>
    </row>
    <row r="11" spans="1:1" ht="15" customHeight="1" x14ac:dyDescent="0.25">
      <c r="A11" s="15" t="s">
        <v>42</v>
      </c>
    </row>
    <row r="12" spans="1:1" ht="15" customHeight="1" x14ac:dyDescent="0.25">
      <c r="A12" s="15" t="s">
        <v>43</v>
      </c>
    </row>
    <row r="13" spans="1:1" ht="15" customHeight="1" x14ac:dyDescent="0.25">
      <c r="A13" s="15" t="s">
        <v>44</v>
      </c>
    </row>
    <row r="14" spans="1:1" ht="15" customHeight="1" x14ac:dyDescent="0.25">
      <c r="A14" s="15" t="s">
        <v>45</v>
      </c>
    </row>
    <row r="15" spans="1:1" ht="15" customHeight="1" x14ac:dyDescent="0.25">
      <c r="A15" s="15" t="s">
        <v>46</v>
      </c>
    </row>
    <row r="16" spans="1:1" ht="15" customHeight="1" x14ac:dyDescent="0.25">
      <c r="A16" s="15" t="s">
        <v>47</v>
      </c>
    </row>
    <row r="17" spans="1:1" ht="15" customHeight="1" x14ac:dyDescent="0.25">
      <c r="A17" s="15" t="s">
        <v>48</v>
      </c>
    </row>
    <row r="18" spans="1:1" ht="15" customHeight="1" x14ac:dyDescent="0.25">
      <c r="A18" s="15" t="s">
        <v>49</v>
      </c>
    </row>
    <row r="19" spans="1:1" ht="15" customHeight="1" x14ac:dyDescent="0.25">
      <c r="A19" s="15" t="s">
        <v>50</v>
      </c>
    </row>
    <row r="20" spans="1:1" ht="15" customHeight="1" x14ac:dyDescent="0.25">
      <c r="A20" s="15" t="s">
        <v>51</v>
      </c>
    </row>
    <row r="21" spans="1:1" ht="15" customHeight="1" x14ac:dyDescent="0.25">
      <c r="A21" s="15" t="s">
        <v>52</v>
      </c>
    </row>
    <row r="22" spans="1:1" ht="15" customHeight="1" x14ac:dyDescent="0.25">
      <c r="A22" s="15" t="s">
        <v>53</v>
      </c>
    </row>
    <row r="23" spans="1:1" ht="15" customHeight="1" x14ac:dyDescent="0.25">
      <c r="A23" s="15" t="s">
        <v>54</v>
      </c>
    </row>
    <row r="24" spans="1:1" ht="15" customHeight="1" x14ac:dyDescent="0.25">
      <c r="A24" s="15" t="s">
        <v>55</v>
      </c>
    </row>
    <row r="25" spans="1:1" ht="15" customHeight="1" x14ac:dyDescent="0.25">
      <c r="A25" s="15" t="s">
        <v>56</v>
      </c>
    </row>
    <row r="26" spans="1:1" ht="15" customHeight="1" x14ac:dyDescent="0.25">
      <c r="A26" s="15" t="s">
        <v>57</v>
      </c>
    </row>
    <row r="27" spans="1:1" ht="15" customHeight="1" x14ac:dyDescent="0.25">
      <c r="A27" s="15" t="s">
        <v>58</v>
      </c>
    </row>
    <row r="28" spans="1:1" ht="15" customHeight="1" x14ac:dyDescent="0.25">
      <c r="A28" s="15" t="s">
        <v>59</v>
      </c>
    </row>
    <row r="29" spans="1:1" ht="15" customHeight="1" x14ac:dyDescent="0.25">
      <c r="A29" s="15" t="s">
        <v>60</v>
      </c>
    </row>
    <row r="30" spans="1:1" ht="15" customHeight="1" x14ac:dyDescent="0.25">
      <c r="A30" s="15" t="s">
        <v>61</v>
      </c>
    </row>
    <row r="31" spans="1:1" ht="15" customHeight="1" x14ac:dyDescent="0.25">
      <c r="A31" s="15" t="s">
        <v>62</v>
      </c>
    </row>
    <row r="32" spans="1:1" ht="15" customHeight="1" x14ac:dyDescent="0.25">
      <c r="A32" s="15" t="s">
        <v>63</v>
      </c>
    </row>
    <row r="33" spans="1:1" ht="15" customHeight="1" x14ac:dyDescent="0.25">
      <c r="A33" s="15" t="s">
        <v>64</v>
      </c>
    </row>
    <row r="34" spans="1:1" ht="30.75" customHeight="1" x14ac:dyDescent="0.25">
      <c r="A34" s="14" t="s">
        <v>65</v>
      </c>
    </row>
    <row r="35" spans="1:1" ht="15" customHeight="1" x14ac:dyDescent="0.25">
      <c r="A35" s="15" t="s">
        <v>66</v>
      </c>
    </row>
    <row r="36" spans="1:1" ht="15" customHeight="1" x14ac:dyDescent="0.25">
      <c r="A36" s="15" t="s">
        <v>67</v>
      </c>
    </row>
    <row r="37" spans="1:1" ht="15" customHeight="1" x14ac:dyDescent="0.25">
      <c r="A37" s="15" t="s">
        <v>68</v>
      </c>
    </row>
    <row r="38" spans="1:1" ht="15" customHeight="1" x14ac:dyDescent="0.25">
      <c r="A38" s="15" t="s">
        <v>69</v>
      </c>
    </row>
    <row r="39" spans="1:1" ht="15" customHeight="1" x14ac:dyDescent="0.25">
      <c r="A39" s="15" t="s">
        <v>70</v>
      </c>
    </row>
    <row r="40" spans="1:1" ht="15" customHeight="1" x14ac:dyDescent="0.25">
      <c r="A40" s="15" t="s">
        <v>71</v>
      </c>
    </row>
    <row r="41" spans="1:1" ht="15" customHeight="1" x14ac:dyDescent="0.25">
      <c r="A41" s="15" t="s">
        <v>72</v>
      </c>
    </row>
    <row r="42" spans="1:1" ht="15" customHeight="1" x14ac:dyDescent="0.25">
      <c r="A42" s="15" t="s">
        <v>73</v>
      </c>
    </row>
  </sheetData>
  <hyperlinks>
    <hyperlink ref="A2" r:id="rId1" tooltip="AB Bank" display="https://en.wikipedia.org/wiki/AB_Bank" xr:uid="{00000000-0004-0000-0500-000000000000}"/>
    <hyperlink ref="A3" r:id="rId2" tooltip="Bangladesh Commerce Bank Limited" display="https://en.wikipedia.org/wiki/Bangladesh_Commerce_Bank_Limited" xr:uid="{00000000-0004-0000-0500-000001000000}"/>
    <hyperlink ref="A4" r:id="rId3" tooltip="Bank Asia Limited" display="https://en.wikipedia.org/wiki/Bank_Asia_Limited" xr:uid="{00000000-0004-0000-0500-000002000000}"/>
    <hyperlink ref="A5" r:id="rId4" tooltip="BRAC Bank" display="https://en.wikipedia.org/wiki/BRAC_Bank" xr:uid="{00000000-0004-0000-0500-000003000000}"/>
    <hyperlink ref="A6" r:id="rId5" tooltip="The City Bank" display="https://en.wikipedia.org/wiki/The_City_Bank" xr:uid="{00000000-0004-0000-0500-000004000000}"/>
    <hyperlink ref="A7" r:id="rId6" tooltip="Dhaka Bank Limited" display="https://en.wikipedia.org/wiki/Dhaka_Bank_Limited" xr:uid="{00000000-0004-0000-0500-000005000000}"/>
    <hyperlink ref="A8" r:id="rId7" tooltip="Dutch Bangla Bank" display="https://en.wikipedia.org/wiki/Dutch_Bangla_Bank" xr:uid="{00000000-0004-0000-0500-000006000000}"/>
    <hyperlink ref="A9" r:id="rId8" tooltip="Eastern Bank Ltd (Bangladesh)" display="https://en.wikipedia.org/wiki/Eastern_Bank_Ltd_(Bangladesh)" xr:uid="{00000000-0004-0000-0500-000007000000}"/>
    <hyperlink ref="A10" r:id="rId9" tooltip="IFIC Bank" display="https://en.wikipedia.org/wiki/IFIC_Bank" xr:uid="{00000000-0004-0000-0500-000008000000}"/>
    <hyperlink ref="A11" r:id="rId10" tooltip="Jamuna Bank" display="https://en.wikipedia.org/wiki/Jamuna_Bank" xr:uid="{00000000-0004-0000-0500-000009000000}"/>
    <hyperlink ref="A12" r:id="rId11" tooltip="Meghna Bank Limited" display="https://en.wikipedia.org/wiki/Meghna_Bank_Limited" xr:uid="{00000000-0004-0000-0500-00000A000000}"/>
    <hyperlink ref="A13" r:id="rId12" tooltip="Mercantile Bank Limited, Bangladesh" display="https://en.wikipedia.org/wiki/Mercantile_Bank_Limited,_Bangladesh" xr:uid="{00000000-0004-0000-0500-00000B000000}"/>
    <hyperlink ref="A14" r:id="rId13" tooltip="Midland Bank" display="https://en.wikipedia.org/wiki/Midland_Bank" xr:uid="{00000000-0004-0000-0500-00000C000000}"/>
    <hyperlink ref="A15" r:id="rId14" tooltip="Modhumoti Bank Limited (page does not exist)" display="https://en.wikipedia.org/w/index.php?title=Modhumoti_Bank_Limited&amp;action=edit&amp;redlink=1" xr:uid="{00000000-0004-0000-0500-00000D000000}"/>
    <hyperlink ref="A16" r:id="rId15" tooltip="Mutual Trust Bank Limited" display="https://en.wikipedia.org/wiki/Mutual_Trust_Bank_Limited" xr:uid="{00000000-0004-0000-0500-00000E000000}"/>
    <hyperlink ref="A17" r:id="rId16" tooltip="National Bank Limited" display="https://en.wikipedia.org/wiki/National_Bank_Limited" xr:uid="{00000000-0004-0000-0500-00000F000000}"/>
    <hyperlink ref="A18" r:id="rId17" tooltip="NCC Bank" display="https://en.wikipedia.org/wiki/NCC_Bank" xr:uid="{00000000-0004-0000-0500-000010000000}"/>
    <hyperlink ref="A19" r:id="rId18" tooltip="NRB Bank" display="https://en.wikipedia.org/wiki/NRB_Bank" xr:uid="{00000000-0004-0000-0500-000011000000}"/>
    <hyperlink ref="A20" r:id="rId19" tooltip="NRB Commercial Bank (page does not exist)" display="https://en.wikipedia.org/w/index.php?title=NRB_Commercial_Bank&amp;action=edit&amp;redlink=1" xr:uid="{00000000-0004-0000-0500-000012000000}"/>
    <hyperlink ref="A21" r:id="rId20" tooltip="NRB Global Bank Limited (page does not exist)" display="https://en.wikipedia.org/w/index.php?title=NRB_Global_Bank_Limited&amp;action=edit&amp;redlink=1" xr:uid="{00000000-0004-0000-0500-000013000000}"/>
    <hyperlink ref="A22" r:id="rId21" tooltip="One Bank Limited" display="https://en.wikipedia.org/wiki/One_Bank_Limited" xr:uid="{00000000-0004-0000-0500-000014000000}"/>
    <hyperlink ref="A23" r:id="rId22" tooltip="Premier Bank Limited" display="https://en.wikipedia.org/wiki/Premier_Bank_Limited" xr:uid="{00000000-0004-0000-0500-000015000000}"/>
    <hyperlink ref="A24" r:id="rId23" tooltip="Prime Bank Limited" display="https://en.wikipedia.org/wiki/Prime_Bank_Limited" xr:uid="{00000000-0004-0000-0500-000016000000}"/>
    <hyperlink ref="A25" r:id="rId24" tooltip="Pubali Bank" display="https://en.wikipedia.org/wiki/Pubali_Bank" xr:uid="{00000000-0004-0000-0500-000017000000}"/>
    <hyperlink ref="A26" r:id="rId25" tooltip="South Bangla Agriculture &amp; Commerce Bank Limited (page does not exist)" display="https://en.wikipedia.org/w/index.php?title=South_Bangla_Agriculture_%26_Commerce_Bank_Limited&amp;action=edit&amp;redlink=1" xr:uid="{00000000-0004-0000-0500-000018000000}"/>
    <hyperlink ref="A27" r:id="rId26" tooltip="Southeast Bank Limited" display="https://en.wikipedia.org/wiki/Southeast_Bank_Limited" xr:uid="{00000000-0004-0000-0500-000019000000}"/>
    <hyperlink ref="A28" r:id="rId27" tooltip="Standard Bank Limited" display="https://en.wikipedia.org/wiki/Standard_Bank_Limited" xr:uid="{00000000-0004-0000-0500-00001A000000}"/>
    <hyperlink ref="A29" r:id="rId28" tooltip="The Farmers Bank Limited (page does not exist)" display="https://en.wikipedia.org/w/index.php?title=The_Farmers_Bank_Limited&amp;action=edit&amp;redlink=1" xr:uid="{00000000-0004-0000-0500-00001B000000}"/>
    <hyperlink ref="A30" r:id="rId29" tooltip="Trust Bank Limited (Bangladesh)" display="https://en.wikipedia.org/wiki/Trust_Bank_Limited_(Bangladesh)" xr:uid="{00000000-0004-0000-0500-00001C000000}"/>
    <hyperlink ref="A31" r:id="rId30" tooltip="United Commercial Bank Limited (page does not exist)" display="https://en.wikipedia.org/w/index.php?title=United_Commercial_Bank_Limited&amp;action=edit&amp;redlink=1" xr:uid="{00000000-0004-0000-0500-00001D000000}"/>
    <hyperlink ref="A32" r:id="rId31" tooltip="Uttara Bank" display="https://en.wikipedia.org/wiki/Uttara_Bank" xr:uid="{00000000-0004-0000-0500-00001E000000}"/>
    <hyperlink ref="A33" r:id="rId32" tooltip="Shimanto Bank Ltd" display="https://en.wikipedia.org/wiki/Shimanto_Bank_Ltd" xr:uid="{00000000-0004-0000-0500-00001F000000}"/>
    <hyperlink ref="A35" r:id="rId33" tooltip="Al-Arafah Islami Bank Limited" display="https://en.wikipedia.org/wiki/Al-Arafah_Islami_Bank_Limited" xr:uid="{00000000-0004-0000-0500-000020000000}"/>
    <hyperlink ref="A36" r:id="rId34" tooltip="Exim Bank (Bangladesh)" display="https://en.wikipedia.org/wiki/Exim_Bank_(Bangladesh)" xr:uid="{00000000-0004-0000-0500-000021000000}"/>
    <hyperlink ref="A37" r:id="rId35" tooltip="First Security Islami Bank Limited" display="https://en.wikipedia.org/wiki/First_Security_Islami_Bank_Limited" xr:uid="{00000000-0004-0000-0500-000022000000}"/>
    <hyperlink ref="A38" r:id="rId36" tooltip="ICB Islamic Bank Limited (page does not exist)" display="https://en.wikipedia.org/w/index.php?title=ICB_Islamic_Bank_Limited&amp;action=edit&amp;redlink=1" xr:uid="{00000000-0004-0000-0500-000023000000}"/>
    <hyperlink ref="A39" r:id="rId37" tooltip="Islami Bank Bangladesh Ltd" display="https://en.wikipedia.org/wiki/Islami_Bank_Bangladesh_Ltd" xr:uid="{00000000-0004-0000-0500-000024000000}"/>
    <hyperlink ref="A40" r:id="rId38" tooltip="Shahjalal Islami Bank Limited" display="https://en.wikipedia.org/wiki/Shahjalal_Islami_Bank_Limited" xr:uid="{00000000-0004-0000-0500-000025000000}"/>
    <hyperlink ref="A41" r:id="rId39" tooltip="Social Islami Bank" display="https://en.wikipedia.org/wiki/Social_Islami_Bank" xr:uid="{00000000-0004-0000-0500-000026000000}"/>
    <hyperlink ref="A42" r:id="rId40" tooltip="Union Bank Limited" display="https://en.wikipedia.org/wiki/Union_Bank_Limited" xr:uid="{00000000-0004-0000-0500-000027000000}"/>
  </hyperlinks>
  <pageMargins left="0.7" right="0.7" top="0.75" bottom="0.75" header="0.3" footer="0.3"/>
  <pageSetup paperSize="9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F12"/>
  <sheetViews>
    <sheetView workbookViewId="0">
      <selection activeCell="B5" sqref="B5:B12"/>
    </sheetView>
  </sheetViews>
  <sheetFormatPr defaultColWidth="8.7109375" defaultRowHeight="15" x14ac:dyDescent="0.25"/>
  <cols>
    <col min="2" max="2" width="18.28515625" bestFit="1" customWidth="1"/>
    <col min="3" max="3" width="13.140625" hidden="1" customWidth="1"/>
    <col min="4" max="4" width="0" hidden="1" customWidth="1"/>
  </cols>
  <sheetData>
    <row r="2" spans="2:32" x14ac:dyDescent="0.25">
      <c r="B2" s="11" t="s">
        <v>29</v>
      </c>
      <c r="C2" s="11" t="s">
        <v>9</v>
      </c>
      <c r="D2" s="11" t="s">
        <v>0</v>
      </c>
      <c r="E2" s="57" t="s">
        <v>15</v>
      </c>
      <c r="F2" s="58"/>
      <c r="G2" s="58"/>
      <c r="H2" s="59"/>
      <c r="I2" s="11" t="s">
        <v>1</v>
      </c>
      <c r="J2" s="12" t="s">
        <v>2</v>
      </c>
      <c r="K2" s="11" t="s">
        <v>16</v>
      </c>
      <c r="L2" s="12" t="s">
        <v>3</v>
      </c>
      <c r="M2" s="12" t="s">
        <v>4</v>
      </c>
      <c r="N2" s="11" t="s">
        <v>5</v>
      </c>
      <c r="O2" s="12" t="s">
        <v>88</v>
      </c>
      <c r="P2" s="11" t="s">
        <v>89</v>
      </c>
      <c r="Q2" s="11" t="s">
        <v>6</v>
      </c>
      <c r="R2" s="16" t="s">
        <v>30</v>
      </c>
      <c r="S2" s="11" t="s">
        <v>7</v>
      </c>
      <c r="T2" s="11" t="s">
        <v>8</v>
      </c>
      <c r="U2" s="11" t="s">
        <v>17</v>
      </c>
      <c r="V2" s="11" t="s">
        <v>18</v>
      </c>
      <c r="W2" s="11" t="s">
        <v>25</v>
      </c>
      <c r="X2" s="11" t="s">
        <v>26</v>
      </c>
      <c r="Y2" s="11" t="s">
        <v>28</v>
      </c>
      <c r="Z2" s="12" t="s">
        <v>31</v>
      </c>
      <c r="AA2" s="12" t="s">
        <v>74</v>
      </c>
      <c r="AB2" s="12" t="s">
        <v>78</v>
      </c>
      <c r="AC2" s="12" t="s">
        <v>83</v>
      </c>
      <c r="AD2" s="11" t="s">
        <v>81</v>
      </c>
      <c r="AE2" s="12" t="s">
        <v>85</v>
      </c>
      <c r="AF2" s="11" t="s">
        <v>87</v>
      </c>
    </row>
    <row r="3" spans="2:32" x14ac:dyDescent="0.25">
      <c r="B3" s="28"/>
      <c r="C3" s="28"/>
      <c r="D3" s="28"/>
      <c r="E3" s="60">
        <v>2016</v>
      </c>
      <c r="F3" s="60"/>
      <c r="G3" s="60">
        <v>2015</v>
      </c>
      <c r="H3" s="60"/>
      <c r="I3" s="28"/>
      <c r="J3" s="29"/>
      <c r="K3" s="28"/>
      <c r="L3" s="29"/>
      <c r="M3" s="29"/>
      <c r="N3" s="28"/>
      <c r="O3" s="29"/>
      <c r="P3" s="28"/>
      <c r="Q3" s="28"/>
      <c r="R3" s="30"/>
      <c r="S3" s="28"/>
      <c r="T3" s="28"/>
      <c r="U3" s="28"/>
      <c r="V3" s="28"/>
      <c r="W3" s="28"/>
      <c r="X3" s="28"/>
      <c r="Y3" s="28"/>
      <c r="Z3" s="29"/>
      <c r="AA3" s="29"/>
      <c r="AB3" s="29"/>
      <c r="AC3" s="29"/>
      <c r="AD3" s="28"/>
      <c r="AE3" s="29"/>
      <c r="AF3" s="28"/>
    </row>
    <row r="4" spans="2:32" x14ac:dyDescent="0.25">
      <c r="B4" s="28"/>
      <c r="C4" s="28"/>
      <c r="D4" s="28"/>
      <c r="E4" s="28" t="s">
        <v>101</v>
      </c>
      <c r="F4" s="28" t="s">
        <v>102</v>
      </c>
      <c r="G4" s="28" t="s">
        <v>101</v>
      </c>
      <c r="H4" s="28" t="s">
        <v>102</v>
      </c>
      <c r="I4" s="28"/>
      <c r="J4" s="29"/>
      <c r="K4" s="28"/>
      <c r="L4" s="29"/>
      <c r="M4" s="29"/>
      <c r="N4" s="28"/>
      <c r="O4" s="29"/>
      <c r="P4" s="28"/>
      <c r="Q4" s="28"/>
      <c r="R4" s="30"/>
      <c r="S4" s="28"/>
      <c r="T4" s="28"/>
      <c r="U4" s="28"/>
      <c r="V4" s="28"/>
      <c r="W4" s="28"/>
      <c r="X4" s="28"/>
      <c r="Y4" s="28"/>
      <c r="Z4" s="29"/>
      <c r="AA4" s="29"/>
      <c r="AB4" s="29"/>
      <c r="AC4" s="29"/>
      <c r="AD4" s="28"/>
      <c r="AE4" s="29"/>
      <c r="AF4" s="28"/>
    </row>
    <row r="5" spans="2:32" x14ac:dyDescent="0.25">
      <c r="B5" s="26" t="s">
        <v>93</v>
      </c>
    </row>
    <row r="6" spans="2:32" x14ac:dyDescent="0.25">
      <c r="B6" s="27" t="s">
        <v>94</v>
      </c>
      <c r="E6">
        <v>29281.82</v>
      </c>
      <c r="F6">
        <v>21815.03</v>
      </c>
    </row>
    <row r="7" spans="2:32" x14ac:dyDescent="0.25">
      <c r="B7" s="27" t="s">
        <v>95</v>
      </c>
      <c r="E7" s="31">
        <f>42739092226/10000000</f>
        <v>4273.9092226000002</v>
      </c>
      <c r="F7" s="31">
        <f>34969765767/10000000</f>
        <v>3496.9765766999999</v>
      </c>
    </row>
    <row r="8" spans="2:32" x14ac:dyDescent="0.25">
      <c r="B8" t="s">
        <v>96</v>
      </c>
      <c r="F8" s="31">
        <f>8767854108/10000000</f>
        <v>876.78541080000002</v>
      </c>
    </row>
    <row r="9" spans="2:32" x14ac:dyDescent="0.25">
      <c r="B9" s="27" t="s">
        <v>97</v>
      </c>
      <c r="F9">
        <v>375.3</v>
      </c>
      <c r="H9">
        <v>303.3</v>
      </c>
    </row>
    <row r="10" spans="2:32" x14ac:dyDescent="0.25">
      <c r="B10" s="27" t="s">
        <v>98</v>
      </c>
      <c r="F10">
        <v>18.2</v>
      </c>
      <c r="H10">
        <v>31.4</v>
      </c>
    </row>
    <row r="11" spans="2:32" x14ac:dyDescent="0.25">
      <c r="B11" s="27" t="s">
        <v>99</v>
      </c>
      <c r="F11">
        <v>483.3</v>
      </c>
      <c r="H11">
        <v>444.9</v>
      </c>
    </row>
    <row r="12" spans="2:32" x14ac:dyDescent="0.25">
      <c r="B12" t="s">
        <v>100</v>
      </c>
      <c r="F12" s="31">
        <f>22140630345/10000000</f>
        <v>2214.0630345</v>
      </c>
    </row>
  </sheetData>
  <mergeCells count="3">
    <mergeCell ref="E2:H2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137"/>
  <sheetViews>
    <sheetView topLeftCell="A100" workbookViewId="0">
      <selection activeCell="H113" sqref="H113"/>
    </sheetView>
  </sheetViews>
  <sheetFormatPr defaultRowHeight="15" x14ac:dyDescent="0.25"/>
  <cols>
    <col min="2" max="2" width="30" bestFit="1" customWidth="1"/>
    <col min="8" max="8" width="30" bestFit="1" customWidth="1"/>
    <col min="9" max="9" width="11.140625" bestFit="1" customWidth="1"/>
  </cols>
  <sheetData>
    <row r="1" spans="2:12" ht="15.75" thickBot="1" x14ac:dyDescent="0.3">
      <c r="C1" s="32">
        <v>2016</v>
      </c>
      <c r="D1" s="32">
        <v>2015</v>
      </c>
      <c r="E1" s="32">
        <v>2014</v>
      </c>
      <c r="F1" s="32">
        <v>2013</v>
      </c>
      <c r="I1" s="32">
        <v>2016</v>
      </c>
      <c r="J1" s="32">
        <v>2015</v>
      </c>
      <c r="K1" s="32">
        <v>2014</v>
      </c>
      <c r="L1" s="32">
        <v>2013</v>
      </c>
    </row>
    <row r="2" spans="2:12" x14ac:dyDescent="0.25">
      <c r="B2" s="18" t="s">
        <v>103</v>
      </c>
      <c r="H2" s="18" t="s">
        <v>86</v>
      </c>
    </row>
    <row r="3" spans="2:12" x14ac:dyDescent="0.25">
      <c r="B3" s="2" t="s">
        <v>104</v>
      </c>
      <c r="C3" s="33">
        <v>20301.12</v>
      </c>
      <c r="D3" s="33">
        <v>17312.54</v>
      </c>
      <c r="E3" s="33">
        <v>14997.45</v>
      </c>
      <c r="F3" s="33">
        <v>13694.05</v>
      </c>
      <c r="H3" s="2" t="s">
        <v>104</v>
      </c>
      <c r="I3" s="34">
        <v>17248.96</v>
      </c>
      <c r="J3" s="45">
        <v>14518.12</v>
      </c>
      <c r="K3" s="34">
        <v>14736.7</v>
      </c>
      <c r="L3" s="34">
        <v>15358.9</v>
      </c>
    </row>
    <row r="4" spans="2:12" x14ac:dyDescent="0.25">
      <c r="B4" s="2" t="s">
        <v>105</v>
      </c>
      <c r="C4" s="33">
        <v>55.13</v>
      </c>
      <c r="D4" s="33">
        <v>93.53</v>
      </c>
      <c r="E4" s="33">
        <v>98.83</v>
      </c>
      <c r="F4" s="33">
        <v>56.87</v>
      </c>
      <c r="H4" s="2" t="s">
        <v>105</v>
      </c>
      <c r="I4" s="34">
        <v>54</v>
      </c>
      <c r="J4" s="45">
        <v>42</v>
      </c>
      <c r="K4" s="2">
        <v>0</v>
      </c>
      <c r="L4" s="2">
        <v>0</v>
      </c>
    </row>
    <row r="5" spans="2:12" x14ac:dyDescent="0.25">
      <c r="B5" s="2" t="s">
        <v>111</v>
      </c>
      <c r="C5" s="33">
        <v>630.59</v>
      </c>
      <c r="D5" s="33">
        <v>254.36</v>
      </c>
      <c r="E5" s="33">
        <v>337.68</v>
      </c>
      <c r="F5" s="33">
        <v>414.93</v>
      </c>
      <c r="H5" s="2" t="s">
        <v>111</v>
      </c>
      <c r="I5" s="34">
        <v>1308.83</v>
      </c>
      <c r="J5" s="45">
        <v>1074.95</v>
      </c>
      <c r="K5" s="2">
        <v>808.32</v>
      </c>
      <c r="L5" s="2">
        <v>427.37</v>
      </c>
    </row>
    <row r="6" spans="2:12" x14ac:dyDescent="0.25">
      <c r="B6" s="2" t="s">
        <v>106</v>
      </c>
      <c r="C6" s="33">
        <v>24727.85</v>
      </c>
      <c r="D6" s="33">
        <v>22480.86</v>
      </c>
      <c r="E6" s="33">
        <v>19309.02</v>
      </c>
      <c r="F6" s="33">
        <v>17787.82</v>
      </c>
      <c r="H6" s="2" t="s">
        <v>106</v>
      </c>
      <c r="I6" s="34">
        <v>19783.53</v>
      </c>
      <c r="J6" s="45">
        <v>19481.45</v>
      </c>
      <c r="K6" s="34">
        <v>20483.8</v>
      </c>
      <c r="L6" s="34">
        <v>20190.7</v>
      </c>
    </row>
    <row r="7" spans="2:12" x14ac:dyDescent="0.25">
      <c r="K7" s="1"/>
      <c r="L7" s="1"/>
    </row>
    <row r="8" spans="2:12" x14ac:dyDescent="0.25">
      <c r="B8" s="18" t="s">
        <v>107</v>
      </c>
      <c r="H8" s="18" t="s">
        <v>107</v>
      </c>
      <c r="K8" s="1"/>
      <c r="L8" s="1"/>
    </row>
    <row r="9" spans="2:12" x14ac:dyDescent="0.25">
      <c r="B9" s="2" t="s">
        <v>10</v>
      </c>
      <c r="C9" s="34">
        <v>880.74</v>
      </c>
      <c r="D9" s="33">
        <v>880.37</v>
      </c>
      <c r="E9" s="33">
        <v>880.74</v>
      </c>
      <c r="F9" s="33">
        <v>880.74</v>
      </c>
      <c r="H9" s="2" t="s">
        <v>10</v>
      </c>
      <c r="I9" s="39">
        <v>1029.3499999999999</v>
      </c>
      <c r="J9" s="45">
        <v>1029.3499999999999</v>
      </c>
      <c r="K9" s="5">
        <v>1029.3499999999999</v>
      </c>
      <c r="L9" s="34">
        <v>1029.3499999999999</v>
      </c>
    </row>
    <row r="10" spans="2:12" x14ac:dyDescent="0.25">
      <c r="B10" s="2" t="s">
        <v>11</v>
      </c>
      <c r="C10" s="34">
        <v>930.03</v>
      </c>
      <c r="D10" s="33">
        <v>930.03</v>
      </c>
      <c r="E10" s="33">
        <v>840.02</v>
      </c>
      <c r="F10" s="33">
        <v>717.15</v>
      </c>
      <c r="H10" s="2" t="s">
        <v>11</v>
      </c>
      <c r="I10" s="39">
        <v>920.4</v>
      </c>
      <c r="J10" s="45">
        <v>873.5</v>
      </c>
      <c r="K10" s="2">
        <v>818.46</v>
      </c>
      <c r="L10" s="2">
        <v>752.86</v>
      </c>
    </row>
    <row r="11" spans="2:12" x14ac:dyDescent="0.25">
      <c r="B11" s="2" t="s">
        <v>27</v>
      </c>
      <c r="C11" s="33"/>
      <c r="D11" s="33"/>
      <c r="E11" s="33"/>
      <c r="F11" s="33"/>
      <c r="H11" s="2" t="s">
        <v>27</v>
      </c>
      <c r="I11" s="34">
        <v>2.8</v>
      </c>
      <c r="J11" s="45">
        <v>2.8</v>
      </c>
      <c r="K11" s="2">
        <v>2.8</v>
      </c>
      <c r="L11" s="2">
        <v>2.8</v>
      </c>
    </row>
    <row r="12" spans="2:12" x14ac:dyDescent="0.25">
      <c r="B12" s="2" t="s">
        <v>84</v>
      </c>
      <c r="C12" s="33"/>
      <c r="D12" s="33"/>
      <c r="E12" s="33"/>
      <c r="F12" s="33"/>
      <c r="H12" s="2" t="s">
        <v>84</v>
      </c>
      <c r="I12" s="40"/>
      <c r="J12" s="40"/>
      <c r="K12" s="2"/>
      <c r="L12" s="3"/>
    </row>
    <row r="13" spans="2:12" x14ac:dyDescent="0.25">
      <c r="B13" s="2" t="s">
        <v>79</v>
      </c>
      <c r="C13" s="33"/>
      <c r="D13" s="33"/>
      <c r="E13" s="33"/>
      <c r="F13" s="33"/>
      <c r="H13" s="2" t="s">
        <v>79</v>
      </c>
      <c r="I13" s="40">
        <v>224.12</v>
      </c>
      <c r="J13" s="40">
        <v>224.12</v>
      </c>
      <c r="K13" s="2">
        <v>224.12</v>
      </c>
      <c r="L13" s="2">
        <v>224.12</v>
      </c>
    </row>
    <row r="14" spans="2:12" x14ac:dyDescent="0.25">
      <c r="B14" s="2" t="s">
        <v>19</v>
      </c>
      <c r="C14" s="33"/>
      <c r="D14" s="33"/>
      <c r="E14" s="33"/>
      <c r="F14" s="33"/>
      <c r="H14" s="2" t="s">
        <v>19</v>
      </c>
      <c r="I14" s="40"/>
      <c r="J14" s="40"/>
      <c r="K14" s="2"/>
      <c r="L14" s="2"/>
    </row>
    <row r="15" spans="2:12" x14ac:dyDescent="0.25">
      <c r="B15" s="2" t="s">
        <v>12</v>
      </c>
      <c r="C15" s="34">
        <v>338.36</v>
      </c>
      <c r="D15" s="33">
        <v>304.49</v>
      </c>
      <c r="E15" s="33">
        <v>187.78</v>
      </c>
      <c r="F15" s="33">
        <v>80.569999999999993</v>
      </c>
      <c r="H15" s="2" t="s">
        <v>12</v>
      </c>
      <c r="I15" s="39">
        <v>196.11</v>
      </c>
      <c r="J15" s="40">
        <v>185.47</v>
      </c>
      <c r="K15" s="4">
        <v>186.4</v>
      </c>
      <c r="L15" s="4">
        <v>134.11000000000001</v>
      </c>
    </row>
    <row r="16" spans="2:12" x14ac:dyDescent="0.25">
      <c r="B16" s="2" t="s">
        <v>80</v>
      </c>
      <c r="C16" s="34"/>
      <c r="D16" s="33"/>
      <c r="E16" s="33"/>
      <c r="F16" s="33"/>
      <c r="H16" s="2" t="s">
        <v>80</v>
      </c>
      <c r="I16" s="41">
        <v>0</v>
      </c>
      <c r="J16" s="40">
        <v>0</v>
      </c>
      <c r="K16" s="2"/>
      <c r="L16" s="2"/>
    </row>
    <row r="17" spans="2:14" x14ac:dyDescent="0.25">
      <c r="B17" s="2" t="s">
        <v>77</v>
      </c>
      <c r="C17" s="34"/>
      <c r="D17" s="33"/>
      <c r="E17" s="33"/>
      <c r="F17" s="33"/>
      <c r="H17" s="2" t="s">
        <v>77</v>
      </c>
      <c r="I17" s="40">
        <v>16.62</v>
      </c>
      <c r="J17" s="40">
        <v>15.35</v>
      </c>
      <c r="K17" s="2"/>
      <c r="L17" s="2"/>
    </row>
    <row r="18" spans="2:14" x14ac:dyDescent="0.25">
      <c r="B18" s="2" t="s">
        <v>77</v>
      </c>
      <c r="C18" s="25">
        <f>-C17</f>
        <v>0</v>
      </c>
      <c r="D18" s="25">
        <f>-D17</f>
        <v>0</v>
      </c>
      <c r="E18" s="25">
        <f>-E17</f>
        <v>0</v>
      </c>
      <c r="F18" s="25">
        <f>-F17</f>
        <v>0</v>
      </c>
      <c r="H18" s="2" t="s">
        <v>77</v>
      </c>
      <c r="I18" s="42">
        <f>-I17</f>
        <v>-16.62</v>
      </c>
      <c r="J18" s="42">
        <f>-J17</f>
        <v>-15.35</v>
      </c>
      <c r="K18" s="2"/>
      <c r="L18" s="2"/>
    </row>
    <row r="19" spans="2:14" x14ac:dyDescent="0.25">
      <c r="B19" s="11" t="s">
        <v>75</v>
      </c>
      <c r="C19" s="35">
        <f>SUM(C9:C16)-C17</f>
        <v>2149.13</v>
      </c>
      <c r="D19" s="35">
        <f>SUM(D9:D16)-D17</f>
        <v>2114.8900000000003</v>
      </c>
      <c r="E19" s="35">
        <f>SUM(E9:E16)-E17</f>
        <v>1908.54</v>
      </c>
      <c r="F19" s="35">
        <f>SUM(F9:F16)-F17</f>
        <v>1678.4599999999998</v>
      </c>
      <c r="H19" s="11" t="s">
        <v>75</v>
      </c>
      <c r="I19" s="43">
        <f>SUM(I9:I16)-I17</f>
        <v>2356.1600000000003</v>
      </c>
      <c r="J19" s="43">
        <f>SUM(J9:J16)-J17</f>
        <v>2299.89</v>
      </c>
      <c r="K19" s="43">
        <f>SUM(K9:K16)-K17</f>
        <v>2261.13</v>
      </c>
      <c r="L19" s="17">
        <f>SUM(L9:L16)-L17</f>
        <v>2143.2400000000002</v>
      </c>
    </row>
    <row r="20" spans="2:14" x14ac:dyDescent="0.25">
      <c r="B20" s="19" t="s">
        <v>23</v>
      </c>
      <c r="C20" s="21">
        <v>9.0399999999999994E-2</v>
      </c>
      <c r="D20" s="21">
        <v>9.8500000000000004E-2</v>
      </c>
      <c r="E20" s="21">
        <v>9.9699999999999997E-2</v>
      </c>
      <c r="F20" s="21">
        <v>9.6000000000000002E-2</v>
      </c>
      <c r="H20" s="19" t="s">
        <v>23</v>
      </c>
      <c r="I20" s="44">
        <v>9.1800000000000007E-2</v>
      </c>
      <c r="J20" s="44">
        <v>9.9599999999999994E-2</v>
      </c>
      <c r="K20" s="44">
        <v>0.1045</v>
      </c>
      <c r="L20" s="22">
        <v>9.74E-2</v>
      </c>
    </row>
    <row r="21" spans="2:14" x14ac:dyDescent="0.25">
      <c r="J21" s="40"/>
      <c r="K21" s="2"/>
      <c r="L21" s="2"/>
    </row>
    <row r="22" spans="2:14" x14ac:dyDescent="0.25">
      <c r="B22" s="2" t="s">
        <v>20</v>
      </c>
      <c r="C22" s="2"/>
      <c r="D22" s="2"/>
      <c r="E22" s="2"/>
      <c r="F22" s="2"/>
      <c r="H22" s="2" t="s">
        <v>20</v>
      </c>
      <c r="I22" s="40">
        <f>336+138.56+16.92</f>
        <v>491.48</v>
      </c>
      <c r="J22" s="40">
        <v>251.67</v>
      </c>
      <c r="K22" s="2"/>
      <c r="L22" s="2"/>
    </row>
    <row r="23" spans="2:14" x14ac:dyDescent="0.25">
      <c r="B23" s="2" t="s">
        <v>21</v>
      </c>
      <c r="C23" s="2"/>
      <c r="D23" s="2"/>
      <c r="E23" s="2"/>
      <c r="F23" s="2"/>
      <c r="H23" s="2" t="s">
        <v>21</v>
      </c>
      <c r="I23" s="40">
        <v>250</v>
      </c>
      <c r="J23" s="40">
        <v>300</v>
      </c>
      <c r="K23" s="33"/>
      <c r="L23" s="2"/>
    </row>
    <row r="24" spans="2:14" x14ac:dyDescent="0.25">
      <c r="B24" s="2" t="s">
        <v>22</v>
      </c>
      <c r="C24" s="2"/>
      <c r="D24" s="2"/>
      <c r="E24" s="2"/>
      <c r="F24" s="2"/>
      <c r="H24" s="2" t="s">
        <v>22</v>
      </c>
      <c r="I24" s="40">
        <f>23.09+75.18</f>
        <v>98.27000000000001</v>
      </c>
      <c r="J24" s="40">
        <f>23.09+75.18</f>
        <v>98.27000000000001</v>
      </c>
      <c r="K24" s="6"/>
      <c r="L24" s="2"/>
      <c r="N24" s="48"/>
    </row>
    <row r="25" spans="2:14" x14ac:dyDescent="0.25">
      <c r="B25" s="2" t="s">
        <v>77</v>
      </c>
      <c r="C25" s="2"/>
      <c r="D25" s="2"/>
      <c r="E25" s="2"/>
      <c r="F25" s="2"/>
      <c r="H25" s="2" t="s">
        <v>77</v>
      </c>
      <c r="I25" s="40">
        <v>39.31</v>
      </c>
      <c r="J25" s="40">
        <v>19.649999999999999</v>
      </c>
      <c r="K25" s="2"/>
      <c r="L25" s="2"/>
    </row>
    <row r="26" spans="2:14" x14ac:dyDescent="0.25">
      <c r="B26" s="2" t="str">
        <f>B25</f>
        <v>Regulatory Adjustment</v>
      </c>
      <c r="C26" s="25">
        <f>-C25</f>
        <v>0</v>
      </c>
      <c r="D26" s="25">
        <f>-D25</f>
        <v>0</v>
      </c>
      <c r="E26" s="25">
        <f>-E25</f>
        <v>0</v>
      </c>
      <c r="F26" s="25">
        <f>-F25</f>
        <v>0</v>
      </c>
      <c r="H26" s="2" t="str">
        <f>H25</f>
        <v>Regulatory Adjustment</v>
      </c>
      <c r="I26" s="42">
        <f>-I25</f>
        <v>-39.31</v>
      </c>
      <c r="J26" s="42">
        <f>-J25</f>
        <v>-19.649999999999999</v>
      </c>
      <c r="K26" s="2"/>
      <c r="L26" s="2"/>
    </row>
    <row r="27" spans="2:14" x14ac:dyDescent="0.25">
      <c r="B27" s="11" t="s">
        <v>76</v>
      </c>
      <c r="C27" s="17">
        <v>478.29</v>
      </c>
      <c r="D27" s="17">
        <v>373.92</v>
      </c>
      <c r="E27" s="17">
        <v>354</v>
      </c>
      <c r="F27" s="17">
        <v>383.9</v>
      </c>
      <c r="H27" s="11" t="s">
        <v>76</v>
      </c>
      <c r="I27" s="43">
        <f>SUM(I22:I24)-I25</f>
        <v>800.44</v>
      </c>
      <c r="J27" s="43">
        <f>SUM(J22:J24)-J25</f>
        <v>630.29</v>
      </c>
      <c r="K27" s="2">
        <v>481.23</v>
      </c>
      <c r="L27" s="2">
        <v>510.43</v>
      </c>
      <c r="N27" s="48"/>
    </row>
    <row r="28" spans="2:14" x14ac:dyDescent="0.25">
      <c r="B28" s="19" t="s">
        <v>24</v>
      </c>
      <c r="C28" s="22">
        <f>C29-C20</f>
        <v>1.7400000000000013E-2</v>
      </c>
      <c r="D28" s="22">
        <f>D29-D20</f>
        <v>1.6299999999999995E-2</v>
      </c>
      <c r="E28" s="22">
        <f>E29-E20</f>
        <v>1.7700000000000007E-2</v>
      </c>
      <c r="F28" s="22">
        <f>F29-F20</f>
        <v>2.1299999999999999E-2</v>
      </c>
      <c r="H28" s="19" t="s">
        <v>24</v>
      </c>
      <c r="I28" s="44">
        <v>3.1199999999999999E-2</v>
      </c>
      <c r="J28" s="46">
        <f>J29-J20</f>
        <v>2.7300000000000019E-2</v>
      </c>
      <c r="K28" s="6">
        <v>2.2200000000000001E-2</v>
      </c>
      <c r="L28" s="7">
        <v>2.29E-2</v>
      </c>
    </row>
    <row r="29" spans="2:14" x14ac:dyDescent="0.25">
      <c r="B29" s="19" t="s">
        <v>91</v>
      </c>
      <c r="C29" s="22">
        <v>0.10780000000000001</v>
      </c>
      <c r="D29" s="22">
        <v>0.1148</v>
      </c>
      <c r="E29" s="22">
        <v>0.1174</v>
      </c>
      <c r="F29" s="22">
        <v>0.1173</v>
      </c>
      <c r="H29" s="19" t="s">
        <v>91</v>
      </c>
      <c r="I29" s="44">
        <v>0.123</v>
      </c>
      <c r="J29" s="44">
        <v>0.12690000000000001</v>
      </c>
      <c r="K29" s="22">
        <v>0.1268</v>
      </c>
      <c r="L29" s="22">
        <v>0.1203</v>
      </c>
    </row>
    <row r="30" spans="2:14" x14ac:dyDescent="0.25">
      <c r="B30" s="11" t="s">
        <v>82</v>
      </c>
      <c r="C30" s="22">
        <v>0.1125</v>
      </c>
      <c r="D30" s="22">
        <v>0.10625</v>
      </c>
      <c r="E30" s="22">
        <v>0.1</v>
      </c>
      <c r="F30" s="22">
        <v>0.1</v>
      </c>
      <c r="H30" s="11" t="s">
        <v>82</v>
      </c>
      <c r="I30" s="22">
        <v>0.1125</v>
      </c>
      <c r="J30" s="22">
        <v>0.10625</v>
      </c>
      <c r="K30" s="22">
        <v>0.1</v>
      </c>
      <c r="L30" s="22">
        <v>0.1</v>
      </c>
    </row>
    <row r="32" spans="2:14" x14ac:dyDescent="0.25">
      <c r="B32" s="2" t="s">
        <v>108</v>
      </c>
      <c r="C32" s="33">
        <v>23722.99</v>
      </c>
      <c r="D32" s="33">
        <v>21022.51</v>
      </c>
      <c r="E32" s="33">
        <v>19963.669999999998</v>
      </c>
      <c r="F32" s="33">
        <v>17969.2</v>
      </c>
      <c r="H32" s="2" t="s">
        <v>108</v>
      </c>
    </row>
    <row r="33" spans="2:12" x14ac:dyDescent="0.25">
      <c r="B33" s="2" t="s">
        <v>92</v>
      </c>
      <c r="C33" s="33">
        <v>32036.19</v>
      </c>
      <c r="D33" s="33">
        <v>28546.23</v>
      </c>
      <c r="E33" s="33">
        <v>24838.65</v>
      </c>
      <c r="F33" s="33">
        <v>22853.38</v>
      </c>
      <c r="H33" s="2" t="s">
        <v>92</v>
      </c>
      <c r="I33" s="34">
        <v>25659.9</v>
      </c>
      <c r="J33" s="34">
        <v>25216.1</v>
      </c>
      <c r="K33" s="34">
        <v>25491.200000000001</v>
      </c>
      <c r="L33" s="34">
        <v>24386.9</v>
      </c>
    </row>
    <row r="34" spans="2:12" x14ac:dyDescent="0.25">
      <c r="B34" s="2" t="s">
        <v>109</v>
      </c>
      <c r="C34" s="33">
        <v>378.84</v>
      </c>
      <c r="D34" s="33">
        <v>391.78</v>
      </c>
      <c r="E34" s="33">
        <v>221.45</v>
      </c>
      <c r="F34" s="33">
        <v>373.6</v>
      </c>
      <c r="H34" s="2" t="s">
        <v>109</v>
      </c>
      <c r="I34" s="34">
        <v>661.05</v>
      </c>
      <c r="J34" s="34">
        <v>654.13</v>
      </c>
      <c r="K34" s="34">
        <v>664.87</v>
      </c>
      <c r="L34" s="34">
        <v>645.67999999999995</v>
      </c>
    </row>
    <row r="35" spans="2:12" x14ac:dyDescent="0.25">
      <c r="B35" s="2" t="s">
        <v>110</v>
      </c>
      <c r="C35" s="33">
        <v>7300.85</v>
      </c>
      <c r="D35" s="33">
        <v>5450.22</v>
      </c>
      <c r="E35" s="33">
        <v>4753.84</v>
      </c>
      <c r="F35" s="33">
        <v>4573.83</v>
      </c>
      <c r="H35" s="2" t="s">
        <v>110</v>
      </c>
      <c r="I35" s="34">
        <v>13855.84</v>
      </c>
      <c r="J35" s="34">
        <v>11568.72</v>
      </c>
      <c r="K35" s="34">
        <v>11811.18</v>
      </c>
      <c r="L35" s="34">
        <v>11641.49</v>
      </c>
    </row>
    <row r="37" spans="2:12" x14ac:dyDescent="0.25">
      <c r="B37" s="11" t="s">
        <v>112</v>
      </c>
      <c r="C37" s="11">
        <v>2016</v>
      </c>
      <c r="D37" s="11">
        <v>2015</v>
      </c>
      <c r="E37" s="11"/>
      <c r="F37" s="11"/>
      <c r="H37" s="11" t="s">
        <v>112</v>
      </c>
      <c r="I37" s="11">
        <v>2016</v>
      </c>
      <c r="J37" s="11">
        <v>2015</v>
      </c>
      <c r="K37" s="2">
        <v>2014</v>
      </c>
      <c r="L37" s="2"/>
    </row>
    <row r="38" spans="2:12" x14ac:dyDescent="0.25">
      <c r="B38" s="36" t="s">
        <v>93</v>
      </c>
      <c r="C38" s="34">
        <v>19438.599999999999</v>
      </c>
      <c r="D38" s="2"/>
      <c r="E38" s="2"/>
      <c r="F38" s="2"/>
      <c r="H38" s="36" t="s">
        <v>93</v>
      </c>
      <c r="I38" s="33">
        <v>22851.95</v>
      </c>
      <c r="J38" s="2"/>
      <c r="K38" s="34">
        <v>18580.3</v>
      </c>
      <c r="L38" s="2"/>
    </row>
    <row r="39" spans="2:12" x14ac:dyDescent="0.25">
      <c r="B39" s="37" t="s">
        <v>94</v>
      </c>
      <c r="C39" s="2"/>
      <c r="D39" s="2"/>
      <c r="E39" s="2"/>
      <c r="F39" s="2"/>
      <c r="H39" s="37" t="s">
        <v>94</v>
      </c>
      <c r="I39" s="2"/>
      <c r="J39" s="2"/>
      <c r="K39" s="2"/>
      <c r="L39" s="2"/>
    </row>
    <row r="40" spans="2:12" x14ac:dyDescent="0.25">
      <c r="B40" s="37" t="s">
        <v>95</v>
      </c>
      <c r="C40" s="2"/>
      <c r="D40" s="2"/>
      <c r="E40" s="2"/>
      <c r="F40" s="2"/>
      <c r="H40" s="37" t="s">
        <v>95</v>
      </c>
      <c r="I40" s="2"/>
      <c r="J40" s="2"/>
      <c r="K40" s="2"/>
      <c r="L40" s="2"/>
    </row>
    <row r="41" spans="2:12" x14ac:dyDescent="0.25">
      <c r="B41" s="2" t="s">
        <v>96</v>
      </c>
      <c r="C41" s="34">
        <v>2103.96</v>
      </c>
      <c r="D41" s="2"/>
      <c r="E41" s="2"/>
      <c r="F41" s="2"/>
      <c r="H41" s="2" t="s">
        <v>96</v>
      </c>
      <c r="I41" s="2">
        <v>380.05</v>
      </c>
      <c r="J41" s="2"/>
      <c r="K41" s="2">
        <v>905.3</v>
      </c>
      <c r="L41" s="2"/>
    </row>
    <row r="42" spans="2:12" x14ac:dyDescent="0.25">
      <c r="B42" s="37" t="s">
        <v>97</v>
      </c>
      <c r="C42" s="2"/>
      <c r="D42" s="2"/>
      <c r="E42" s="2"/>
      <c r="F42" s="2"/>
      <c r="H42" s="37" t="s">
        <v>97</v>
      </c>
      <c r="I42" s="2">
        <f>24.15*10</f>
        <v>241.5</v>
      </c>
      <c r="J42" s="2"/>
      <c r="K42" s="2"/>
      <c r="L42" s="2"/>
    </row>
    <row r="43" spans="2:12" x14ac:dyDescent="0.25">
      <c r="B43" s="37" t="s">
        <v>98</v>
      </c>
      <c r="C43" s="2"/>
      <c r="D43" s="2"/>
      <c r="E43" s="2"/>
      <c r="F43" s="2"/>
      <c r="H43" s="37" t="s">
        <v>98</v>
      </c>
      <c r="I43" s="2">
        <f>13.85*10</f>
        <v>138.5</v>
      </c>
      <c r="J43" s="2"/>
      <c r="K43" s="2"/>
      <c r="L43" s="2"/>
    </row>
    <row r="44" spans="2:12" x14ac:dyDescent="0.25">
      <c r="B44" s="37" t="s">
        <v>99</v>
      </c>
      <c r="C44" s="2"/>
      <c r="D44" s="2"/>
      <c r="E44" s="2"/>
      <c r="F44" s="2"/>
      <c r="H44" s="37" t="s">
        <v>99</v>
      </c>
      <c r="I44" s="2">
        <f>0.01*10</f>
        <v>0.1</v>
      </c>
      <c r="J44" s="2"/>
      <c r="K44" s="2"/>
      <c r="L44" s="2"/>
    </row>
    <row r="45" spans="2:12" x14ac:dyDescent="0.25">
      <c r="B45" s="2" t="s">
        <v>100</v>
      </c>
      <c r="C45" s="2">
        <v>2180.4299999999998</v>
      </c>
      <c r="D45" s="2"/>
      <c r="E45" s="2"/>
      <c r="F45" s="2"/>
      <c r="H45" s="2" t="s">
        <v>100</v>
      </c>
      <c r="I45" s="33">
        <v>2427.5300000000002</v>
      </c>
      <c r="J45" s="2"/>
      <c r="K45" s="2">
        <v>2146.8000000000002</v>
      </c>
      <c r="L45" s="2"/>
    </row>
    <row r="47" spans="2:12" ht="15.75" thickBot="1" x14ac:dyDescent="0.3">
      <c r="C47" s="32">
        <v>2016</v>
      </c>
      <c r="D47" s="32">
        <v>2015</v>
      </c>
      <c r="E47" s="32">
        <v>2014</v>
      </c>
      <c r="F47" s="32">
        <v>2013</v>
      </c>
      <c r="I47" s="32">
        <v>2016</v>
      </c>
      <c r="J47" s="32">
        <v>2015</v>
      </c>
      <c r="K47" s="32">
        <v>2014</v>
      </c>
      <c r="L47" s="32">
        <v>2013</v>
      </c>
    </row>
    <row r="48" spans="2:12" x14ac:dyDescent="0.25">
      <c r="B48" s="18" t="s">
        <v>113</v>
      </c>
      <c r="H48" s="18" t="s">
        <v>114</v>
      </c>
    </row>
    <row r="49" spans="2:12" x14ac:dyDescent="0.25">
      <c r="B49" s="2" t="s">
        <v>104</v>
      </c>
      <c r="C49" s="33">
        <v>15411.62</v>
      </c>
      <c r="D49" s="33">
        <v>12662.4</v>
      </c>
      <c r="E49" s="33">
        <v>11724.11</v>
      </c>
      <c r="F49" s="33">
        <v>9758.24</v>
      </c>
      <c r="H49" s="2" t="s">
        <v>104</v>
      </c>
      <c r="I49" s="33">
        <v>12907.01</v>
      </c>
      <c r="J49" s="33">
        <v>10797.15</v>
      </c>
      <c r="K49" s="33">
        <v>9376.65</v>
      </c>
      <c r="L49" s="33">
        <v>9079.0400000000009</v>
      </c>
    </row>
    <row r="50" spans="2:12" x14ac:dyDescent="0.25">
      <c r="B50" s="2" t="s">
        <v>105</v>
      </c>
      <c r="C50" s="33">
        <v>0</v>
      </c>
      <c r="D50" s="33">
        <v>80</v>
      </c>
      <c r="E50" s="33"/>
      <c r="F50" s="33"/>
      <c r="H50" s="2" t="s">
        <v>105</v>
      </c>
      <c r="I50" s="33"/>
      <c r="J50" s="33"/>
      <c r="K50" s="33"/>
      <c r="L50" s="33"/>
    </row>
    <row r="51" spans="2:12" x14ac:dyDescent="0.25">
      <c r="B51" s="2" t="s">
        <v>111</v>
      </c>
      <c r="C51" s="33">
        <v>880.4</v>
      </c>
      <c r="D51" s="33">
        <v>55.28</v>
      </c>
      <c r="E51" s="33">
        <v>369.24</v>
      </c>
      <c r="F51" s="33">
        <v>137.88</v>
      </c>
      <c r="H51" s="2" t="s">
        <v>111</v>
      </c>
      <c r="I51" s="33">
        <v>672.64</v>
      </c>
      <c r="J51" s="33">
        <v>556.58000000000004</v>
      </c>
      <c r="K51" s="33">
        <v>502.55</v>
      </c>
      <c r="L51" s="33">
        <v>276.35000000000002</v>
      </c>
    </row>
    <row r="52" spans="2:12" x14ac:dyDescent="0.25">
      <c r="B52" s="2" t="s">
        <v>106</v>
      </c>
      <c r="C52" s="33">
        <v>15578.36</v>
      </c>
      <c r="D52" s="33">
        <v>14770.87</v>
      </c>
      <c r="E52" s="33">
        <v>13500.01</v>
      </c>
      <c r="F52" s="33">
        <v>12091.25</v>
      </c>
      <c r="H52" s="2" t="s">
        <v>106</v>
      </c>
      <c r="I52" s="33">
        <v>13270.36</v>
      </c>
      <c r="J52" s="33">
        <v>11248.63</v>
      </c>
      <c r="K52" s="33">
        <v>10545.82</v>
      </c>
      <c r="L52" s="33">
        <v>9798.69</v>
      </c>
    </row>
    <row r="54" spans="2:12" x14ac:dyDescent="0.25">
      <c r="B54" s="18" t="s">
        <v>107</v>
      </c>
      <c r="H54" s="18" t="s">
        <v>107</v>
      </c>
    </row>
    <row r="55" spans="2:12" x14ac:dyDescent="0.25">
      <c r="B55" s="2" t="s">
        <v>10</v>
      </c>
      <c r="C55" s="5">
        <v>739.16</v>
      </c>
      <c r="D55" s="33">
        <v>739.16</v>
      </c>
      <c r="E55" s="33">
        <v>739.16</v>
      </c>
      <c r="F55" s="33">
        <v>659.96</v>
      </c>
      <c r="H55" s="2" t="s">
        <v>10</v>
      </c>
      <c r="I55" s="5">
        <v>883.22</v>
      </c>
      <c r="J55" s="5">
        <v>883.22</v>
      </c>
      <c r="K55" s="33">
        <v>802.92</v>
      </c>
      <c r="L55" s="33">
        <v>764.69</v>
      </c>
    </row>
    <row r="56" spans="2:12" x14ac:dyDescent="0.25">
      <c r="B56" s="2" t="s">
        <v>11</v>
      </c>
      <c r="C56" s="5">
        <v>544.92999999999995</v>
      </c>
      <c r="D56" s="33">
        <v>475.18</v>
      </c>
      <c r="E56" s="33">
        <v>422.31</v>
      </c>
      <c r="F56" s="33">
        <v>376.54</v>
      </c>
      <c r="H56" s="2" t="s">
        <v>11</v>
      </c>
      <c r="I56" s="5">
        <v>592.75</v>
      </c>
      <c r="J56" s="33">
        <v>522.41</v>
      </c>
      <c r="K56" s="33">
        <v>478.35</v>
      </c>
      <c r="L56" s="33">
        <v>428.35</v>
      </c>
    </row>
    <row r="57" spans="2:12" x14ac:dyDescent="0.25">
      <c r="B57" s="2" t="s">
        <v>27</v>
      </c>
      <c r="C57" s="3"/>
      <c r="D57" s="33"/>
      <c r="E57" s="33"/>
      <c r="F57" s="33"/>
      <c r="H57" s="2" t="s">
        <v>27</v>
      </c>
      <c r="I57" s="3">
        <v>1.02</v>
      </c>
      <c r="J57" s="3">
        <v>1.02</v>
      </c>
      <c r="K57" s="33">
        <v>1.02</v>
      </c>
      <c r="L57" s="33">
        <v>1.02</v>
      </c>
    </row>
    <row r="58" spans="2:12" x14ac:dyDescent="0.25">
      <c r="B58" s="2" t="s">
        <v>84</v>
      </c>
      <c r="C58" s="3"/>
      <c r="D58" s="33"/>
      <c r="E58" s="33"/>
      <c r="F58" s="33"/>
      <c r="H58" s="2" t="s">
        <v>84</v>
      </c>
      <c r="I58" s="3"/>
      <c r="J58" s="33"/>
      <c r="K58" s="33"/>
      <c r="L58" s="33"/>
    </row>
    <row r="59" spans="2:12" x14ac:dyDescent="0.25">
      <c r="B59" s="2" t="s">
        <v>79</v>
      </c>
      <c r="C59" s="3"/>
      <c r="D59" s="33"/>
      <c r="E59" s="33"/>
      <c r="F59" s="33"/>
      <c r="H59" s="2" t="s">
        <v>79</v>
      </c>
      <c r="I59" s="3"/>
      <c r="J59" s="33"/>
      <c r="K59" s="33"/>
      <c r="L59" s="33"/>
    </row>
    <row r="60" spans="2:12" x14ac:dyDescent="0.25">
      <c r="B60" s="2" t="s">
        <v>19</v>
      </c>
      <c r="C60" s="2">
        <v>4.57</v>
      </c>
      <c r="D60" s="33">
        <v>4.57</v>
      </c>
      <c r="E60" s="33">
        <v>4.57</v>
      </c>
      <c r="F60" s="33">
        <v>4.57</v>
      </c>
      <c r="H60" s="2" t="s">
        <v>19</v>
      </c>
      <c r="I60" s="2"/>
      <c r="J60" s="33"/>
      <c r="K60" s="33"/>
      <c r="L60" s="33"/>
    </row>
    <row r="61" spans="2:12" x14ac:dyDescent="0.25">
      <c r="B61" s="2" t="s">
        <v>12</v>
      </c>
      <c r="C61" s="5">
        <v>153.87</v>
      </c>
      <c r="D61" s="33">
        <v>89.25</v>
      </c>
      <c r="E61" s="33">
        <v>76.739999999999995</v>
      </c>
      <c r="F61" s="33">
        <v>135.69</v>
      </c>
      <c r="H61" s="2" t="s">
        <v>12</v>
      </c>
      <c r="I61" s="5">
        <v>144.63999999999999</v>
      </c>
      <c r="J61" s="33">
        <v>119.49</v>
      </c>
      <c r="K61" s="33">
        <v>104.67</v>
      </c>
      <c r="L61" s="33">
        <v>88.22</v>
      </c>
    </row>
    <row r="62" spans="2:12" x14ac:dyDescent="0.25">
      <c r="B62" s="2" t="s">
        <v>80</v>
      </c>
      <c r="C62" s="5"/>
      <c r="D62" s="33"/>
      <c r="E62" s="33"/>
      <c r="F62" s="33"/>
      <c r="H62" s="2" t="s">
        <v>80</v>
      </c>
      <c r="I62" s="5">
        <f>205/10000000</f>
        <v>2.05E-5</v>
      </c>
      <c r="J62" s="33">
        <f>205/10000000</f>
        <v>2.05E-5</v>
      </c>
      <c r="K62" s="33"/>
      <c r="L62" s="33"/>
    </row>
    <row r="63" spans="2:12" x14ac:dyDescent="0.25">
      <c r="B63" s="2" t="s">
        <v>77</v>
      </c>
      <c r="C63" s="5">
        <v>9.52</v>
      </c>
      <c r="D63" s="33">
        <v>17.3</v>
      </c>
      <c r="E63" s="33"/>
      <c r="F63" s="33"/>
      <c r="H63" s="2" t="s">
        <v>77</v>
      </c>
      <c r="I63" s="5">
        <v>7.35</v>
      </c>
      <c r="J63" s="33"/>
      <c r="K63" s="33"/>
      <c r="L63" s="33"/>
    </row>
    <row r="64" spans="2:12" x14ac:dyDescent="0.25">
      <c r="B64" s="2" t="s">
        <v>77</v>
      </c>
      <c r="C64" s="25">
        <f>-C63</f>
        <v>-9.52</v>
      </c>
      <c r="D64" s="25">
        <f>-D63</f>
        <v>-17.3</v>
      </c>
      <c r="E64" s="25"/>
      <c r="F64" s="25"/>
      <c r="H64" s="2" t="s">
        <v>77</v>
      </c>
      <c r="I64" s="25">
        <v>-7.35</v>
      </c>
      <c r="J64" s="25"/>
      <c r="K64" s="25"/>
      <c r="L64" s="25"/>
    </row>
    <row r="65" spans="2:12" x14ac:dyDescent="0.25">
      <c r="B65" s="11" t="s">
        <v>75</v>
      </c>
      <c r="C65" s="17">
        <f>SUM(C55:C62)-C63</f>
        <v>1433.0099999999998</v>
      </c>
      <c r="D65" s="17">
        <f>SUM(D55:D62)-D63</f>
        <v>1290.8599999999999</v>
      </c>
      <c r="E65" s="17">
        <f>SUM(E55:E62)-E63</f>
        <v>1242.78</v>
      </c>
      <c r="F65" s="17">
        <f>SUM(F55:F62)-F63</f>
        <v>1176.76</v>
      </c>
      <c r="H65" s="11" t="s">
        <v>75</v>
      </c>
      <c r="I65" s="17">
        <f>SUM(I55:I62)-I63</f>
        <v>1614.2800205000001</v>
      </c>
      <c r="J65" s="17">
        <f>SUM(J55:J62)-J63</f>
        <v>1526.1400205</v>
      </c>
      <c r="K65" s="17">
        <f>SUM(K55:K62)-K63</f>
        <v>1386.96</v>
      </c>
      <c r="L65" s="17">
        <f>SUM(L55:L62)-L63</f>
        <v>1282.28</v>
      </c>
    </row>
    <row r="66" spans="2:12" x14ac:dyDescent="0.25">
      <c r="B66" s="19" t="s">
        <v>23</v>
      </c>
      <c r="C66" s="20">
        <f>5.5%+2.85%</f>
        <v>8.3500000000000005E-2</v>
      </c>
      <c r="D66" s="21">
        <f>5.5%+3.03%</f>
        <v>8.5300000000000001E-2</v>
      </c>
      <c r="E66" s="21">
        <v>8.43E-2</v>
      </c>
      <c r="F66" s="21">
        <v>9.8100000000000007E-2</v>
      </c>
      <c r="H66" s="19" t="s">
        <v>23</v>
      </c>
      <c r="I66" s="20">
        <v>0.1084</v>
      </c>
      <c r="J66" s="21">
        <v>0.122</v>
      </c>
      <c r="K66" s="21">
        <v>0.1231</v>
      </c>
      <c r="L66" s="21">
        <v>0.10780000000000001</v>
      </c>
    </row>
    <row r="67" spans="2:12" x14ac:dyDescent="0.25">
      <c r="C67" s="3"/>
      <c r="I67" s="3"/>
    </row>
    <row r="68" spans="2:12" x14ac:dyDescent="0.25">
      <c r="B68" s="2" t="s">
        <v>20</v>
      </c>
      <c r="C68" s="5">
        <v>470.97</v>
      </c>
      <c r="D68" s="2">
        <v>162.68</v>
      </c>
      <c r="E68" s="2">
        <v>313.05</v>
      </c>
      <c r="F68" s="2">
        <v>149.38</v>
      </c>
      <c r="H68" s="2" t="s">
        <v>20</v>
      </c>
      <c r="I68" s="5">
        <v>141.72999999999999</v>
      </c>
      <c r="J68" s="2">
        <v>120.81</v>
      </c>
      <c r="K68" s="2"/>
      <c r="L68" s="2"/>
    </row>
    <row r="69" spans="2:12" x14ac:dyDescent="0.25">
      <c r="B69" s="2" t="s">
        <v>21</v>
      </c>
      <c r="C69" s="3">
        <v>300</v>
      </c>
      <c r="D69" s="2">
        <v>300</v>
      </c>
      <c r="E69" s="2">
        <v>300</v>
      </c>
      <c r="F69" s="2">
        <v>0</v>
      </c>
      <c r="H69" s="2" t="s">
        <v>21</v>
      </c>
      <c r="I69" s="3"/>
      <c r="J69" s="2"/>
      <c r="K69" s="2"/>
      <c r="L69" s="2"/>
    </row>
    <row r="70" spans="2:12" x14ac:dyDescent="0.25">
      <c r="B70" s="2" t="s">
        <v>22</v>
      </c>
      <c r="C70" s="3">
        <f>32.18+22.39</f>
        <v>54.57</v>
      </c>
      <c r="D70" s="2">
        <f>32.18+22.39</f>
        <v>54.57</v>
      </c>
      <c r="E70" s="2">
        <f>32.19+22.39</f>
        <v>54.58</v>
      </c>
      <c r="F70" s="2">
        <f>32.19+4.5+8.15</f>
        <v>44.839999999999996</v>
      </c>
      <c r="H70" s="2" t="s">
        <v>22</v>
      </c>
      <c r="I70" s="3">
        <v>19.22</v>
      </c>
      <c r="J70" s="2">
        <v>19.22</v>
      </c>
      <c r="K70" s="2"/>
      <c r="L70" s="2"/>
    </row>
    <row r="71" spans="2:12" x14ac:dyDescent="0.25">
      <c r="B71" s="2" t="s">
        <v>77</v>
      </c>
      <c r="C71" s="3">
        <v>21.82</v>
      </c>
      <c r="D71" s="2">
        <v>10.91</v>
      </c>
      <c r="E71" s="2"/>
      <c r="F71" s="2"/>
      <c r="H71" s="2" t="s">
        <v>77</v>
      </c>
      <c r="I71" s="3">
        <v>7.69</v>
      </c>
      <c r="J71" s="2">
        <v>3.84</v>
      </c>
      <c r="K71" s="2"/>
      <c r="L71" s="2"/>
    </row>
    <row r="72" spans="2:12" x14ac:dyDescent="0.25">
      <c r="B72" s="2" t="str">
        <f>B71</f>
        <v>Regulatory Adjustment</v>
      </c>
      <c r="C72" s="25">
        <f>-C71</f>
        <v>-21.82</v>
      </c>
      <c r="D72" s="25">
        <f>-D71</f>
        <v>-10.91</v>
      </c>
      <c r="E72" s="25"/>
      <c r="F72" s="25"/>
      <c r="H72" s="2" t="str">
        <f>H71</f>
        <v>Regulatory Adjustment</v>
      </c>
      <c r="I72" s="25">
        <v>-7.69</v>
      </c>
      <c r="J72" s="25">
        <v>-3.84</v>
      </c>
      <c r="K72" s="25"/>
      <c r="L72" s="25"/>
    </row>
    <row r="73" spans="2:12" x14ac:dyDescent="0.25">
      <c r="B73" s="11" t="s">
        <v>76</v>
      </c>
      <c r="C73" s="17">
        <f>SUM(C68:C70)-C71</f>
        <v>803.72</v>
      </c>
      <c r="D73" s="17">
        <f>SUM(D68:D70)-D71</f>
        <v>506.34</v>
      </c>
      <c r="E73" s="17">
        <f>SUM(E68:E70)-E71</f>
        <v>667.63</v>
      </c>
      <c r="F73" s="17">
        <f>SUM(F68:F70)-F71</f>
        <v>194.22</v>
      </c>
      <c r="H73" s="11" t="s">
        <v>76</v>
      </c>
      <c r="I73" s="17">
        <v>153.26</v>
      </c>
      <c r="J73" s="17">
        <v>136.18</v>
      </c>
      <c r="K73" s="17">
        <v>131.26</v>
      </c>
      <c r="L73" s="17">
        <v>116.82</v>
      </c>
    </row>
    <row r="74" spans="2:12" x14ac:dyDescent="0.25">
      <c r="B74" s="19" t="s">
        <v>24</v>
      </c>
      <c r="C74" s="20">
        <v>4.6800000000000001E-2</v>
      </c>
      <c r="D74" s="22">
        <v>3.3399999999999999E-2</v>
      </c>
      <c r="E74" s="22">
        <v>4.5199999999999997E-2</v>
      </c>
      <c r="F74" s="22">
        <v>1.6199999999999999E-2</v>
      </c>
      <c r="H74" s="19" t="s">
        <v>24</v>
      </c>
      <c r="I74" s="20">
        <v>1.0200000000000001E-2</v>
      </c>
      <c r="J74" s="22">
        <v>1.09E-2</v>
      </c>
      <c r="K74" s="22">
        <v>1.1599999999999999E-2</v>
      </c>
      <c r="L74" s="22">
        <f>L75-L66</f>
        <v>9.8999999999999921E-3</v>
      </c>
    </row>
    <row r="75" spans="2:12" x14ac:dyDescent="0.25">
      <c r="B75" s="19" t="s">
        <v>91</v>
      </c>
      <c r="C75" s="20">
        <f>C66+C74</f>
        <v>0.1303</v>
      </c>
      <c r="D75" s="22">
        <v>0.1187</v>
      </c>
      <c r="E75" s="22">
        <v>0.1295</v>
      </c>
      <c r="F75" s="22">
        <v>0.1143</v>
      </c>
      <c r="H75" s="19" t="s">
        <v>91</v>
      </c>
      <c r="I75" s="20">
        <v>0.11849999999999999</v>
      </c>
      <c r="J75" s="22">
        <v>0.1328</v>
      </c>
      <c r="K75" s="22">
        <v>0.13469999999999999</v>
      </c>
      <c r="L75" s="22">
        <v>0.1177</v>
      </c>
    </row>
    <row r="76" spans="2:12" x14ac:dyDescent="0.25">
      <c r="B76" s="11" t="s">
        <v>82</v>
      </c>
      <c r="C76" s="22">
        <v>0.1125</v>
      </c>
      <c r="D76" s="22">
        <v>0.10625</v>
      </c>
      <c r="E76" s="22">
        <v>0.1</v>
      </c>
      <c r="F76" s="22">
        <v>0.1</v>
      </c>
      <c r="H76" s="11" t="s">
        <v>82</v>
      </c>
      <c r="I76" s="22">
        <v>0.1125</v>
      </c>
      <c r="J76" s="22"/>
      <c r="K76" s="22"/>
      <c r="L76" s="22"/>
    </row>
    <row r="78" spans="2:12" x14ac:dyDescent="0.25">
      <c r="B78" s="2" t="s">
        <v>108</v>
      </c>
      <c r="C78" s="33">
        <v>17170.419999999998</v>
      </c>
      <c r="D78" s="33">
        <v>15143.87</v>
      </c>
      <c r="E78" s="2">
        <v>14748.43</v>
      </c>
      <c r="F78" s="2">
        <v>11999.51</v>
      </c>
      <c r="H78" s="2" t="s">
        <v>108</v>
      </c>
      <c r="I78" s="33">
        <v>15034.39</v>
      </c>
      <c r="J78" s="33">
        <v>12513.52</v>
      </c>
      <c r="K78" s="2">
        <f>K84+K87+K91</f>
        <v>11435.179999999998</v>
      </c>
      <c r="L78" s="2">
        <v>11782.02</v>
      </c>
    </row>
    <row r="79" spans="2:12" x14ac:dyDescent="0.25">
      <c r="B79" s="2" t="s">
        <v>92</v>
      </c>
      <c r="C79" s="33">
        <v>20503.54</v>
      </c>
      <c r="D79" s="33">
        <v>18378.12</v>
      </c>
      <c r="E79" s="33">
        <v>16910.07</v>
      </c>
      <c r="F79" s="33">
        <v>14510.24</v>
      </c>
      <c r="H79" s="2" t="s">
        <v>92</v>
      </c>
      <c r="I79" s="33">
        <v>17406.400000000001</v>
      </c>
      <c r="J79" s="33">
        <v>14761.08</v>
      </c>
      <c r="K79" s="38">
        <v>13599.66</v>
      </c>
      <c r="L79" s="33">
        <v>12462.62</v>
      </c>
    </row>
    <row r="80" spans="2:12" x14ac:dyDescent="0.25">
      <c r="B80" s="2" t="s">
        <v>109</v>
      </c>
      <c r="C80" s="33">
        <v>319.91000000000003</v>
      </c>
      <c r="D80" s="33">
        <v>334.82</v>
      </c>
      <c r="E80" s="33">
        <v>322.94</v>
      </c>
      <c r="F80" s="33">
        <v>313.79000000000002</v>
      </c>
      <c r="H80" s="2" t="s">
        <v>109</v>
      </c>
      <c r="I80" s="33">
        <v>251.42</v>
      </c>
      <c r="J80" s="33">
        <v>264.2</v>
      </c>
      <c r="K80" s="33">
        <v>259.17</v>
      </c>
      <c r="L80" s="33">
        <v>175.91</v>
      </c>
    </row>
    <row r="81" spans="2:12" x14ac:dyDescent="0.25">
      <c r="B81" s="2" t="s">
        <v>110</v>
      </c>
      <c r="C81" s="33">
        <v>8169.78</v>
      </c>
      <c r="D81" s="33">
        <v>6403.67</v>
      </c>
      <c r="E81" s="33">
        <v>6079.86</v>
      </c>
      <c r="F81" s="33">
        <v>5175.3599999999997</v>
      </c>
      <c r="H81" s="2" t="s">
        <v>110</v>
      </c>
      <c r="I81" s="33">
        <v>4134.03</v>
      </c>
      <c r="J81" s="33">
        <v>3425.29</v>
      </c>
      <c r="K81" s="33">
        <v>3309.81</v>
      </c>
      <c r="L81" s="33">
        <v>2623.58</v>
      </c>
    </row>
    <row r="83" spans="2:12" x14ac:dyDescent="0.25">
      <c r="B83" s="11" t="s">
        <v>112</v>
      </c>
      <c r="C83" s="11">
        <v>2016</v>
      </c>
      <c r="D83" s="11">
        <v>2015</v>
      </c>
      <c r="E83" s="11">
        <v>2014</v>
      </c>
      <c r="F83" s="11">
        <v>2013</v>
      </c>
      <c r="H83" s="11" t="s">
        <v>112</v>
      </c>
      <c r="I83" s="11">
        <v>2016</v>
      </c>
      <c r="J83" s="11">
        <v>2015</v>
      </c>
      <c r="K83" s="11">
        <v>2014</v>
      </c>
      <c r="L83" s="11">
        <v>2013</v>
      </c>
    </row>
    <row r="84" spans="2:12" x14ac:dyDescent="0.25">
      <c r="B84" s="36" t="s">
        <v>93</v>
      </c>
      <c r="C84" s="34">
        <v>1524.29</v>
      </c>
      <c r="D84" s="2"/>
      <c r="E84" s="2"/>
      <c r="F84" s="2"/>
      <c r="H84" s="36" t="s">
        <v>93</v>
      </c>
      <c r="I84" s="33">
        <f>I85+I86</f>
        <v>13418.89</v>
      </c>
      <c r="J84" s="33">
        <f>J85+J86</f>
        <v>11072.13</v>
      </c>
      <c r="K84" s="2">
        <v>9813.4699999999993</v>
      </c>
      <c r="L84" s="2">
        <v>10589.7</v>
      </c>
    </row>
    <row r="85" spans="2:12" x14ac:dyDescent="0.25">
      <c r="B85" s="37" t="s">
        <v>94</v>
      </c>
      <c r="C85" s="2"/>
      <c r="D85" s="2"/>
      <c r="E85" s="2"/>
      <c r="F85" s="2"/>
      <c r="H85" s="37" t="s">
        <v>94</v>
      </c>
      <c r="I85" s="34">
        <v>11309.5</v>
      </c>
      <c r="J85" s="2">
        <v>9242.4</v>
      </c>
      <c r="K85" s="2"/>
      <c r="L85" s="2"/>
    </row>
    <row r="86" spans="2:12" x14ac:dyDescent="0.25">
      <c r="B86" s="37" t="s">
        <v>95</v>
      </c>
      <c r="C86" s="2"/>
      <c r="D86" s="2"/>
      <c r="E86" s="2"/>
      <c r="F86" s="2"/>
      <c r="H86" s="37" t="s">
        <v>95</v>
      </c>
      <c r="I86" s="2">
        <v>2109.39</v>
      </c>
      <c r="J86" s="33">
        <v>1829.73</v>
      </c>
      <c r="K86" s="2"/>
      <c r="L86" s="2"/>
    </row>
    <row r="87" spans="2:12" x14ac:dyDescent="0.25">
      <c r="B87" s="2" t="s">
        <v>96</v>
      </c>
      <c r="C87" s="34">
        <v>61.78</v>
      </c>
      <c r="D87" s="2"/>
      <c r="E87" s="2"/>
      <c r="F87" s="2"/>
      <c r="H87" s="2" t="s">
        <v>96</v>
      </c>
      <c r="I87" s="34">
        <v>303.31</v>
      </c>
      <c r="J87" s="2">
        <v>257.67</v>
      </c>
      <c r="K87" s="2">
        <v>525.80999999999995</v>
      </c>
      <c r="L87" s="33">
        <v>285.2</v>
      </c>
    </row>
    <row r="88" spans="2:12" x14ac:dyDescent="0.25">
      <c r="B88" s="37" t="s">
        <v>97</v>
      </c>
      <c r="C88" s="2"/>
      <c r="D88" s="2"/>
      <c r="E88" s="34"/>
      <c r="F88" s="34"/>
      <c r="G88" s="47"/>
      <c r="H88" s="37" t="s">
        <v>97</v>
      </c>
      <c r="I88" s="2">
        <v>252.41</v>
      </c>
      <c r="J88" s="2">
        <v>227.26</v>
      </c>
      <c r="K88" s="2"/>
      <c r="L88" s="2"/>
    </row>
    <row r="89" spans="2:12" x14ac:dyDescent="0.25">
      <c r="B89" s="37" t="s">
        <v>98</v>
      </c>
      <c r="C89" s="2"/>
      <c r="D89" s="2"/>
      <c r="E89" s="2"/>
      <c r="F89" s="2"/>
      <c r="H89" s="37" t="s">
        <v>98</v>
      </c>
      <c r="I89" s="2">
        <v>50.4</v>
      </c>
      <c r="J89" s="2">
        <v>18.09</v>
      </c>
      <c r="K89" s="2"/>
      <c r="L89" s="2"/>
    </row>
    <row r="90" spans="2:12" x14ac:dyDescent="0.25">
      <c r="B90" s="37" t="s">
        <v>99</v>
      </c>
      <c r="C90" s="2"/>
      <c r="D90" s="2"/>
      <c r="E90" s="2"/>
      <c r="F90" s="2"/>
      <c r="H90" s="37" t="s">
        <v>99</v>
      </c>
      <c r="I90" s="2">
        <v>0.5</v>
      </c>
      <c r="J90" s="2">
        <v>12.33</v>
      </c>
      <c r="K90" s="2"/>
      <c r="L90" s="2"/>
    </row>
    <row r="91" spans="2:12" x14ac:dyDescent="0.25">
      <c r="B91" s="2" t="s">
        <v>100</v>
      </c>
      <c r="C91" s="2">
        <v>158.18</v>
      </c>
      <c r="D91" s="2"/>
      <c r="E91" s="2"/>
      <c r="F91" s="2"/>
      <c r="H91" s="2" t="s">
        <v>100</v>
      </c>
      <c r="I91" s="2">
        <v>1312.19</v>
      </c>
      <c r="J91" s="2">
        <v>1183.71</v>
      </c>
      <c r="K91" s="2">
        <v>1095.9000000000001</v>
      </c>
      <c r="L91" s="2">
        <v>1015.4</v>
      </c>
    </row>
    <row r="93" spans="2:12" ht="15.75" thickBot="1" x14ac:dyDescent="0.3">
      <c r="C93" s="32">
        <v>2016</v>
      </c>
      <c r="D93" s="32">
        <v>2015</v>
      </c>
      <c r="E93" s="32">
        <v>2014</v>
      </c>
      <c r="F93" s="32">
        <v>2013</v>
      </c>
    </row>
    <row r="94" spans="2:12" x14ac:dyDescent="0.25">
      <c r="B94" s="18" t="s">
        <v>115</v>
      </c>
    </row>
    <row r="95" spans="2:12" x14ac:dyDescent="0.25">
      <c r="B95" s="2" t="s">
        <v>104</v>
      </c>
      <c r="C95" s="33"/>
      <c r="D95" s="33"/>
      <c r="E95" s="33"/>
      <c r="F95" s="33"/>
    </row>
    <row r="96" spans="2:12" x14ac:dyDescent="0.25">
      <c r="B96" s="2" t="s">
        <v>105</v>
      </c>
      <c r="C96" s="33"/>
      <c r="D96" s="33"/>
      <c r="E96" s="33"/>
      <c r="F96" s="33"/>
    </row>
    <row r="97" spans="2:6" x14ac:dyDescent="0.25">
      <c r="B97" s="2" t="s">
        <v>111</v>
      </c>
      <c r="C97" s="33"/>
      <c r="D97" s="33"/>
      <c r="E97" s="33"/>
      <c r="F97" s="33"/>
    </row>
    <row r="98" spans="2:6" x14ac:dyDescent="0.25">
      <c r="B98" s="2" t="s">
        <v>106</v>
      </c>
      <c r="C98" s="33"/>
      <c r="D98" s="33"/>
      <c r="E98" s="33"/>
      <c r="F98" s="33"/>
    </row>
    <row r="100" spans="2:6" x14ac:dyDescent="0.25">
      <c r="B100" s="18" t="s">
        <v>107</v>
      </c>
    </row>
    <row r="101" spans="2:6" x14ac:dyDescent="0.25">
      <c r="B101" s="2" t="s">
        <v>10</v>
      </c>
      <c r="C101" s="5">
        <v>875.8</v>
      </c>
      <c r="D101" s="5">
        <v>875.8</v>
      </c>
      <c r="E101" s="33"/>
      <c r="F101" s="33"/>
    </row>
    <row r="102" spans="2:6" x14ac:dyDescent="0.25">
      <c r="B102" s="2" t="s">
        <v>11</v>
      </c>
      <c r="C102" s="5">
        <v>609.16999999999996</v>
      </c>
      <c r="D102" s="33">
        <v>500.28</v>
      </c>
      <c r="E102" s="33"/>
      <c r="F102" s="33"/>
    </row>
    <row r="103" spans="2:6" x14ac:dyDescent="0.25">
      <c r="B103" s="2" t="s">
        <v>27</v>
      </c>
      <c r="C103" s="3">
        <v>1.1399999999999999</v>
      </c>
      <c r="D103" s="3">
        <v>1.1399999999999999</v>
      </c>
      <c r="E103" s="33"/>
      <c r="F103" s="33"/>
    </row>
    <row r="104" spans="2:6" x14ac:dyDescent="0.25">
      <c r="B104" s="2" t="s">
        <v>84</v>
      </c>
      <c r="C104" s="3"/>
      <c r="D104" s="33"/>
      <c r="E104" s="33"/>
      <c r="F104" s="33"/>
    </row>
    <row r="105" spans="2:6" x14ac:dyDescent="0.25">
      <c r="B105" s="2" t="s">
        <v>79</v>
      </c>
      <c r="C105" s="3">
        <v>66.09</v>
      </c>
      <c r="D105" s="33">
        <v>66.09</v>
      </c>
      <c r="E105" s="33"/>
      <c r="F105" s="33"/>
    </row>
    <row r="106" spans="2:6" x14ac:dyDescent="0.25">
      <c r="B106" s="2" t="s">
        <v>19</v>
      </c>
      <c r="C106" s="2">
        <v>17.690000000000001</v>
      </c>
      <c r="D106" s="33"/>
      <c r="E106" s="33"/>
      <c r="F106" s="33"/>
    </row>
    <row r="107" spans="2:6" x14ac:dyDescent="0.25">
      <c r="B107" s="2" t="s">
        <v>12</v>
      </c>
      <c r="C107" s="5">
        <v>297.26</v>
      </c>
      <c r="D107" s="33">
        <v>215.97</v>
      </c>
      <c r="E107" s="33"/>
      <c r="F107" s="33"/>
    </row>
    <row r="108" spans="2:6" x14ac:dyDescent="0.25">
      <c r="B108" s="2" t="s">
        <v>80</v>
      </c>
      <c r="C108" s="5">
        <v>0.01</v>
      </c>
      <c r="D108" s="33">
        <v>0.25</v>
      </c>
      <c r="E108" s="33"/>
      <c r="F108" s="33"/>
    </row>
    <row r="109" spans="2:6" x14ac:dyDescent="0.25">
      <c r="B109" s="2" t="s">
        <v>77</v>
      </c>
      <c r="C109" s="5"/>
      <c r="D109" s="33"/>
      <c r="E109" s="33"/>
      <c r="F109" s="33"/>
    </row>
    <row r="110" spans="2:6" x14ac:dyDescent="0.25">
      <c r="B110" s="2" t="s">
        <v>77</v>
      </c>
      <c r="C110" s="25"/>
      <c r="D110" s="25"/>
      <c r="E110" s="25"/>
      <c r="F110" s="25"/>
    </row>
    <row r="111" spans="2:6" x14ac:dyDescent="0.25">
      <c r="B111" s="11" t="s">
        <v>75</v>
      </c>
      <c r="C111" s="17"/>
      <c r="D111" s="17"/>
      <c r="E111" s="17"/>
      <c r="F111" s="17"/>
    </row>
    <row r="112" spans="2:6" x14ac:dyDescent="0.25">
      <c r="B112" s="19" t="s">
        <v>23</v>
      </c>
      <c r="C112" s="20"/>
      <c r="D112" s="21"/>
      <c r="E112" s="21"/>
      <c r="F112" s="21"/>
    </row>
    <row r="113" spans="2:6" x14ac:dyDescent="0.25">
      <c r="C113" s="3"/>
    </row>
    <row r="114" spans="2:6" x14ac:dyDescent="0.25">
      <c r="B114" s="2" t="s">
        <v>20</v>
      </c>
      <c r="C114" s="5"/>
      <c r="D114" s="2"/>
      <c r="E114" s="2"/>
      <c r="F114" s="2"/>
    </row>
    <row r="115" spans="2:6" x14ac:dyDescent="0.25">
      <c r="B115" s="2" t="s">
        <v>21</v>
      </c>
      <c r="C115" s="3"/>
      <c r="D115" s="2"/>
      <c r="E115" s="2"/>
      <c r="F115" s="2"/>
    </row>
    <row r="116" spans="2:6" x14ac:dyDescent="0.25">
      <c r="B116" s="2" t="s">
        <v>22</v>
      </c>
      <c r="C116" s="3"/>
      <c r="D116" s="2"/>
      <c r="E116" s="2"/>
      <c r="F116" s="2"/>
    </row>
    <row r="117" spans="2:6" x14ac:dyDescent="0.25">
      <c r="B117" s="2" t="s">
        <v>77</v>
      </c>
      <c r="C117" s="3"/>
      <c r="D117" s="2"/>
      <c r="E117" s="2"/>
      <c r="F117" s="2"/>
    </row>
    <row r="118" spans="2:6" x14ac:dyDescent="0.25">
      <c r="B118" s="2" t="str">
        <f>B117</f>
        <v>Regulatory Adjustment</v>
      </c>
      <c r="C118" s="25"/>
      <c r="D118" s="25"/>
      <c r="E118" s="25"/>
      <c r="F118" s="25"/>
    </row>
    <row r="119" spans="2:6" x14ac:dyDescent="0.25">
      <c r="B119" s="11" t="s">
        <v>76</v>
      </c>
      <c r="C119" s="17"/>
      <c r="D119" s="17"/>
      <c r="E119" s="17"/>
      <c r="F119" s="17"/>
    </row>
    <row r="120" spans="2:6" x14ac:dyDescent="0.25">
      <c r="B120" s="19" t="s">
        <v>24</v>
      </c>
      <c r="C120" s="20"/>
      <c r="D120" s="22"/>
      <c r="E120" s="22"/>
      <c r="F120" s="22"/>
    </row>
    <row r="121" spans="2:6" x14ac:dyDescent="0.25">
      <c r="B121" s="19" t="s">
        <v>91</v>
      </c>
      <c r="C121" s="20"/>
      <c r="D121" s="22"/>
      <c r="E121" s="22"/>
      <c r="F121" s="22"/>
    </row>
    <row r="122" spans="2:6" x14ac:dyDescent="0.25">
      <c r="B122" s="11" t="s">
        <v>82</v>
      </c>
      <c r="C122" s="22"/>
      <c r="D122" s="22"/>
      <c r="E122" s="22"/>
      <c r="F122" s="22"/>
    </row>
    <row r="124" spans="2:6" x14ac:dyDescent="0.25">
      <c r="B124" s="2" t="s">
        <v>108</v>
      </c>
      <c r="C124" s="33">
        <v>18398.759999999998</v>
      </c>
      <c r="D124" s="33">
        <v>16058.15</v>
      </c>
      <c r="E124" s="2"/>
      <c r="F124" s="2"/>
    </row>
    <row r="125" spans="2:6" x14ac:dyDescent="0.25">
      <c r="B125" s="2" t="s">
        <v>92</v>
      </c>
      <c r="C125" s="33"/>
      <c r="D125" s="33"/>
      <c r="E125" s="38"/>
      <c r="F125" s="33"/>
    </row>
    <row r="126" spans="2:6" x14ac:dyDescent="0.25">
      <c r="B126" s="2" t="s">
        <v>109</v>
      </c>
      <c r="C126" s="33"/>
      <c r="D126" s="33"/>
      <c r="E126" s="33"/>
      <c r="F126" s="33"/>
    </row>
    <row r="127" spans="2:6" x14ac:dyDescent="0.25">
      <c r="B127" s="2" t="s">
        <v>110</v>
      </c>
      <c r="C127" s="33"/>
      <c r="D127" s="33"/>
      <c r="E127" s="33"/>
      <c r="F127" s="33"/>
    </row>
    <row r="129" spans="2:6" x14ac:dyDescent="0.25">
      <c r="B129" s="11" t="s">
        <v>112</v>
      </c>
      <c r="C129" s="11"/>
      <c r="D129" s="11"/>
      <c r="E129" s="11"/>
      <c r="F129" s="11"/>
    </row>
    <row r="130" spans="2:6" x14ac:dyDescent="0.25">
      <c r="B130" s="36" t="s">
        <v>93</v>
      </c>
      <c r="C130" s="33">
        <v>15162.39</v>
      </c>
      <c r="D130" s="33">
        <v>13115.3</v>
      </c>
      <c r="E130" s="2"/>
      <c r="F130" s="2"/>
    </row>
    <row r="131" spans="2:6" x14ac:dyDescent="0.25">
      <c r="B131" s="37" t="s">
        <v>94</v>
      </c>
      <c r="C131" s="34">
        <v>13033.76</v>
      </c>
      <c r="D131" s="33">
        <v>11574.7</v>
      </c>
      <c r="E131" s="2"/>
      <c r="F131" s="2"/>
    </row>
    <row r="132" spans="2:6" x14ac:dyDescent="0.25">
      <c r="B132" s="37" t="s">
        <v>95</v>
      </c>
      <c r="C132" s="33">
        <v>2128.63</v>
      </c>
      <c r="D132" s="33">
        <v>1540.6</v>
      </c>
      <c r="E132" s="2"/>
      <c r="F132" s="2"/>
    </row>
    <row r="133" spans="2:6" x14ac:dyDescent="0.25">
      <c r="B133" s="2" t="s">
        <v>96</v>
      </c>
      <c r="C133" s="34">
        <v>1283.3399999999999</v>
      </c>
      <c r="D133" s="33">
        <v>1300.1400000000001</v>
      </c>
      <c r="E133" s="2"/>
      <c r="F133" s="33"/>
    </row>
    <row r="134" spans="2:6" x14ac:dyDescent="0.25">
      <c r="B134" s="37" t="s">
        <v>97</v>
      </c>
      <c r="C134" s="2"/>
      <c r="D134" s="2"/>
      <c r="E134" s="2"/>
      <c r="F134" s="2"/>
    </row>
    <row r="135" spans="2:6" x14ac:dyDescent="0.25">
      <c r="B135" s="37" t="s">
        <v>98</v>
      </c>
      <c r="C135" s="2"/>
      <c r="D135" s="2"/>
      <c r="E135" s="2"/>
      <c r="F135" s="2"/>
    </row>
    <row r="136" spans="2:6" x14ac:dyDescent="0.25">
      <c r="B136" s="37" t="s">
        <v>99</v>
      </c>
      <c r="C136" s="2"/>
      <c r="D136" s="2"/>
      <c r="E136" s="2"/>
      <c r="F136" s="2"/>
    </row>
    <row r="137" spans="2:6" x14ac:dyDescent="0.25">
      <c r="B137" s="2" t="s">
        <v>100</v>
      </c>
      <c r="C137" s="33">
        <v>1953.03</v>
      </c>
      <c r="D137" s="33">
        <v>1642.71</v>
      </c>
      <c r="E137" s="2"/>
      <c r="F1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Khan</dc:creator>
  <cp:lastModifiedBy>Tanvir Khan</cp:lastModifiedBy>
  <cp:lastPrinted>2018-05-29T04:57:02Z</cp:lastPrinted>
  <dcterms:created xsi:type="dcterms:W3CDTF">2017-07-05T05:36:44Z</dcterms:created>
  <dcterms:modified xsi:type="dcterms:W3CDTF">2020-06-22T16:35:40Z</dcterms:modified>
</cp:coreProperties>
</file>