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DATA ANALYTICS/MASTER IN EXCEL/"/>
    </mc:Choice>
  </mc:AlternateContent>
  <xr:revisionPtr revIDLastSave="0" documentId="8_{B15D45AE-43C1-42B5-BA72-58156F2BFBAC}" xr6:coauthVersionLast="47" xr6:coauthVersionMax="47" xr10:uidLastSave="{00000000-0000-0000-0000-000000000000}"/>
  <bookViews>
    <workbookView xWindow="-120" yWindow="-120" windowWidth="29040" windowHeight="15720" xr2:uid="{02E2828A-1692-4078-ABB6-E97E8464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2" i="1" l="1" a="1"/>
  <c r="F195" i="1" s="1"/>
  <c r="J171" i="1"/>
  <c r="J172" i="1"/>
  <c r="J173" i="1"/>
  <c r="J174" i="1"/>
  <c r="J175" i="1"/>
  <c r="J176" i="1"/>
  <c r="J177" i="1"/>
  <c r="J178" i="1"/>
  <c r="J170" i="1"/>
  <c r="K162" i="1"/>
  <c r="K163" i="1"/>
  <c r="K164" i="1"/>
  <c r="K165" i="1"/>
  <c r="K161" i="1"/>
  <c r="J161" i="1"/>
  <c r="J162" i="1"/>
  <c r="J163" i="1"/>
  <c r="J164" i="1"/>
  <c r="J165" i="1"/>
  <c r="K154" i="1"/>
  <c r="K155" i="1"/>
  <c r="K156" i="1"/>
  <c r="K157" i="1"/>
  <c r="K153" i="1"/>
  <c r="J154" i="1"/>
  <c r="J155" i="1"/>
  <c r="J156" i="1"/>
  <c r="J157" i="1"/>
  <c r="J153" i="1"/>
  <c r="E139" i="1"/>
  <c r="E136" i="1"/>
  <c r="E138" i="1"/>
  <c r="E142" i="1"/>
  <c r="E141" i="1"/>
  <c r="E137" i="1"/>
  <c r="E140" i="1"/>
  <c r="E125" i="1" a="1"/>
  <c r="E125" i="1" s="1"/>
  <c r="E121" i="1" a="1"/>
  <c r="E121" i="1" s="1"/>
  <c r="E122" i="1" a="1"/>
  <c r="E122" i="1" s="1"/>
  <c r="E123" i="1" a="1"/>
  <c r="E123" i="1" s="1"/>
  <c r="E124" i="1" a="1"/>
  <c r="E124" i="1" s="1"/>
  <c r="E120" i="1" a="1"/>
  <c r="E120" i="1" s="1"/>
  <c r="D112" i="1" a="1"/>
  <c r="D112" i="1" s="1"/>
  <c r="D111" i="1" a="1"/>
  <c r="D111" i="1" s="1"/>
  <c r="E104" i="1"/>
  <c r="E103" i="1"/>
  <c r="E102" i="1"/>
  <c r="E101" i="1"/>
  <c r="E100" i="1"/>
  <c r="E99" i="1"/>
  <c r="D106" i="1"/>
  <c r="D88" i="1" a="1"/>
  <c r="D88" i="1" s="1"/>
  <c r="E84" i="1"/>
  <c r="E83" i="1"/>
  <c r="E82" i="1"/>
  <c r="E81" i="1"/>
  <c r="G42" i="1"/>
  <c r="G41" i="1"/>
  <c r="D42" i="1"/>
  <c r="E42" i="1"/>
  <c r="F42" i="1"/>
  <c r="F41" i="1"/>
  <c r="E41" i="1"/>
  <c r="D41" i="1"/>
  <c r="D67" i="1"/>
  <c r="D66" i="1"/>
  <c r="D65" i="1"/>
  <c r="E54" i="1"/>
  <c r="D54" i="1"/>
  <c r="D55" i="1"/>
  <c r="E55" i="1" s="1"/>
  <c r="D56" i="1"/>
  <c r="E56" i="1" s="1"/>
  <c r="D53" i="1"/>
  <c r="E53" i="1" s="1"/>
  <c r="K21" i="1"/>
  <c r="L61" i="1"/>
  <c r="M56" i="1"/>
  <c r="M57" i="1"/>
  <c r="M58" i="1"/>
  <c r="M59" i="1"/>
  <c r="M55" i="1"/>
  <c r="L56" i="1"/>
  <c r="L57" i="1"/>
  <c r="L58" i="1"/>
  <c r="L59" i="1"/>
  <c r="L55" i="1"/>
  <c r="L45" i="1"/>
  <c r="M45" i="1" s="1" a="1"/>
  <c r="M45" i="1" s="1"/>
  <c r="L46" i="1"/>
  <c r="M46" i="1" s="1" a="1"/>
  <c r="M46" i="1" s="1"/>
  <c r="L47" i="1"/>
  <c r="M47" i="1" s="1" a="1"/>
  <c r="M47" i="1" s="1"/>
  <c r="L44" i="1"/>
  <c r="M44" i="1" s="1" a="1"/>
  <c r="M44" i="1" s="1"/>
  <c r="K45" i="1"/>
  <c r="K46" i="1"/>
  <c r="K47" i="1"/>
  <c r="K44" i="1"/>
  <c r="K32" i="1"/>
  <c r="K33" i="1"/>
  <c r="K34" i="1"/>
  <c r="K35" i="1"/>
  <c r="K36" i="1"/>
  <c r="K31" i="1"/>
  <c r="I5" i="1"/>
  <c r="I6" i="1"/>
  <c r="I7" i="1"/>
  <c r="I8" i="1"/>
  <c r="I9" i="1"/>
  <c r="I4" i="1"/>
  <c r="H5" i="1"/>
  <c r="H6" i="1"/>
  <c r="H7" i="1"/>
  <c r="H8" i="1"/>
  <c r="H9" i="1"/>
  <c r="H4" i="1"/>
  <c r="E35" i="1"/>
  <c r="E31" i="1"/>
  <c r="O18" i="1"/>
  <c r="O17" i="1"/>
  <c r="O16" i="1"/>
  <c r="E19" i="1"/>
  <c r="E18" i="1"/>
  <c r="N9" i="1"/>
  <c r="E15" i="1"/>
  <c r="E14" i="1"/>
  <c r="B8" i="1"/>
  <c r="E16" i="1" s="1"/>
  <c r="F193" i="1" l="1"/>
  <c r="F194" i="1"/>
  <c r="E192" i="1"/>
  <c r="F192" i="1" s="1"/>
  <c r="D87" i="1"/>
  <c r="D108" i="1"/>
  <c r="E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<sst xmlns="http://schemas.openxmlformats.org/spreadsheetml/2006/main" count="299" uniqueCount="220">
  <si>
    <t>INVOICES</t>
  </si>
  <si>
    <t>First Name</t>
  </si>
  <si>
    <t>Last Name</t>
  </si>
  <si>
    <t>Full Name</t>
  </si>
  <si>
    <t>Tanvir</t>
  </si>
  <si>
    <t>Rahman</t>
  </si>
  <si>
    <t xml:space="preserve">Faisal </t>
  </si>
  <si>
    <t>Karim</t>
  </si>
  <si>
    <t xml:space="preserve">Tonmoy </t>
  </si>
  <si>
    <t>Das</t>
  </si>
  <si>
    <t>Hasnat</t>
  </si>
  <si>
    <t>Rabi</t>
  </si>
  <si>
    <t>Abdullah</t>
  </si>
  <si>
    <t>Tahsan</t>
  </si>
  <si>
    <t>Khan</t>
  </si>
  <si>
    <t>Tanvir Rahman</t>
  </si>
  <si>
    <t>Faisal Karim</t>
  </si>
  <si>
    <t>Tonmoy Das</t>
  </si>
  <si>
    <t>Hasnat Rabi</t>
  </si>
  <si>
    <t>Karim Abdullah</t>
  </si>
  <si>
    <t>Tahsan Khan</t>
  </si>
  <si>
    <t>Sum</t>
  </si>
  <si>
    <t>Product</t>
  </si>
  <si>
    <t>Apple</t>
  </si>
  <si>
    <t>Orange</t>
  </si>
  <si>
    <t>Banana</t>
  </si>
  <si>
    <t>Peach</t>
  </si>
  <si>
    <t>Apple Count</t>
  </si>
  <si>
    <t>Orange Count</t>
  </si>
  <si>
    <t>Max Value</t>
  </si>
  <si>
    <t>Min Value</t>
  </si>
  <si>
    <t>Median</t>
  </si>
  <si>
    <t>Mode</t>
  </si>
  <si>
    <t>Annual Income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</si>
  <si>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</si>
  <si>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</si>
  <si>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</si>
  <si>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</si>
  <si>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</si>
  <si>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</si>
  <si>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</si>
  <si>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</si>
  <si>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</si>
  <si>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CEO</t>
  </si>
  <si>
    <t>MEAN</t>
  </si>
  <si>
    <t>MEDIAN</t>
  </si>
  <si>
    <t>MOD</t>
  </si>
  <si>
    <t>Start Day</t>
  </si>
  <si>
    <t>End Day</t>
  </si>
  <si>
    <t>Net work Day</t>
  </si>
  <si>
    <t>Net work Day With Holiday</t>
  </si>
  <si>
    <t>Holiday</t>
  </si>
  <si>
    <t>Full Name CONCAT</t>
  </si>
  <si>
    <t>TEXT JOIN</t>
  </si>
  <si>
    <t>FIRST NAME</t>
  </si>
  <si>
    <t>LAST NAME</t>
  </si>
  <si>
    <t>FULL NAME</t>
  </si>
  <si>
    <t xml:space="preserve">Tanvir </t>
  </si>
  <si>
    <t>Ornob</t>
  </si>
  <si>
    <t>Onik</t>
  </si>
  <si>
    <t>Hasan</t>
  </si>
  <si>
    <t xml:space="preserve">Prottoy </t>
  </si>
  <si>
    <t>karim</t>
  </si>
  <si>
    <t>Wazed</t>
  </si>
  <si>
    <t>Rafiqul</t>
  </si>
  <si>
    <t>Islam</t>
  </si>
  <si>
    <t>UserName</t>
  </si>
  <si>
    <t>Domain</t>
  </si>
  <si>
    <t>tanvir</t>
  </si>
  <si>
    <t>gmail.com</t>
  </si>
  <si>
    <t>rakin</t>
  </si>
  <si>
    <t>yahoo.com</t>
  </si>
  <si>
    <t>absar</t>
  </si>
  <si>
    <t>hotmail.com</t>
  </si>
  <si>
    <t>imam</t>
  </si>
  <si>
    <t>aol.com</t>
  </si>
  <si>
    <t>Email Join</t>
  </si>
  <si>
    <t>Email Concat</t>
  </si>
  <si>
    <t>Username Split</t>
  </si>
  <si>
    <t>Phrase</t>
  </si>
  <si>
    <t>My Name is Tanvir Rahman</t>
  </si>
  <si>
    <t>My Name is Ornob Rahman</t>
  </si>
  <si>
    <t>My Name is Karim Uddin</t>
  </si>
  <si>
    <t>Ornob Rahman</t>
  </si>
  <si>
    <t>Name Flash Fill</t>
  </si>
  <si>
    <t>Name TEXTAFTER</t>
  </si>
  <si>
    <t>My Name is Hasnat karim</t>
  </si>
  <si>
    <t>TEXT BEFORE</t>
  </si>
  <si>
    <t>My role is 23 and My Name is Tanvir Rahman</t>
  </si>
  <si>
    <t>TOTAL GROCERIES</t>
  </si>
  <si>
    <t>Chicken</t>
  </si>
  <si>
    <t>Rice</t>
  </si>
  <si>
    <t>Vegetables</t>
  </si>
  <si>
    <t>Drinks</t>
  </si>
  <si>
    <t>Flour</t>
  </si>
  <si>
    <t>Oil</t>
  </si>
  <si>
    <t>Total</t>
  </si>
  <si>
    <t>Text with spaces</t>
  </si>
  <si>
    <t>Trimmed Version</t>
  </si>
  <si>
    <t>Length Of the text</t>
  </si>
  <si>
    <t>I am    afraid I cant do   that</t>
  </si>
  <si>
    <t>Hello My Friend   Natasa</t>
  </si>
  <si>
    <t>My Hobby is     listening music</t>
  </si>
  <si>
    <t xml:space="preserve">     This is a excel function</t>
  </si>
  <si>
    <t>Text</t>
  </si>
  <si>
    <t>I am Tanvir and my roll is 20</t>
  </si>
  <si>
    <t>my name is Tanvir and my roll is 20</t>
  </si>
  <si>
    <t>My name Is Tanvir and my roll is 20</t>
  </si>
  <si>
    <t>FIND</t>
  </si>
  <si>
    <t>TEXT</t>
  </si>
  <si>
    <t>LEFT</t>
  </si>
  <si>
    <t>MID</t>
  </si>
  <si>
    <t>RIGHT</t>
  </si>
  <si>
    <t>My ID is TN-02435432. My Name Tanvir Rahman</t>
  </si>
  <si>
    <t>My ID is TN-02354432. My Name Ornob Rahman</t>
  </si>
  <si>
    <t>MID AS RIGHT</t>
  </si>
  <si>
    <t>Inventory</t>
  </si>
  <si>
    <t>Paper</t>
  </si>
  <si>
    <t>Toner</t>
  </si>
  <si>
    <t>Coffee</t>
  </si>
  <si>
    <t>Tissue</t>
  </si>
  <si>
    <t>Need Refil</t>
  </si>
  <si>
    <t>Product Need To Refill</t>
  </si>
  <si>
    <t>Product Need To Refill More Compact</t>
  </si>
  <si>
    <t>Subject</t>
  </si>
  <si>
    <t>Hour</t>
  </si>
  <si>
    <t>Need More Attention</t>
  </si>
  <si>
    <t>Bangla</t>
  </si>
  <si>
    <t>English</t>
  </si>
  <si>
    <t>Physics</t>
  </si>
  <si>
    <t>Chemistry</t>
  </si>
  <si>
    <t>Math</t>
  </si>
  <si>
    <t>IT</t>
  </si>
  <si>
    <t>Total Hour</t>
  </si>
  <si>
    <t>Need To improve</t>
  </si>
  <si>
    <t>NEED TO IMPROVE WITH FILTER</t>
  </si>
  <si>
    <t>Marks</t>
  </si>
  <si>
    <t>Biology</t>
  </si>
  <si>
    <t>STATUS WITH IFS</t>
  </si>
  <si>
    <t>Student</t>
  </si>
  <si>
    <t>Rank</t>
  </si>
  <si>
    <t>Rahim</t>
  </si>
  <si>
    <t>Imran</t>
  </si>
  <si>
    <t xml:space="preserve">Imam </t>
  </si>
  <si>
    <t>Jainab</t>
  </si>
  <si>
    <t>Finance</t>
  </si>
  <si>
    <t>Harper Moore</t>
  </si>
  <si>
    <t>EMP-0020</t>
  </si>
  <si>
    <t>Sales</t>
  </si>
  <si>
    <t>Lucas Walker</t>
  </si>
  <si>
    <t>EMP-0019</t>
  </si>
  <si>
    <t>Charlotte Phillips</t>
  </si>
  <si>
    <t>EMP-0018</t>
  </si>
  <si>
    <t>HR</t>
  </si>
  <si>
    <t>Noah Wright</t>
  </si>
  <si>
    <t>EMP-0017</t>
  </si>
  <si>
    <t>Amelia Turner</t>
  </si>
  <si>
    <t>EMP-0016</t>
  </si>
  <si>
    <t>Alexander Scott</t>
  </si>
  <si>
    <t>EMP-0015</t>
  </si>
  <si>
    <t>Mia King</t>
  </si>
  <si>
    <t>EMP-0014</t>
  </si>
  <si>
    <t>James Young</t>
  </si>
  <si>
    <t>EMP-0013</t>
  </si>
  <si>
    <t>Ava Lewis</t>
  </si>
  <si>
    <t>EMP-0012</t>
  </si>
  <si>
    <t>Liam Hall</t>
  </si>
  <si>
    <t>EMP-0011</t>
  </si>
  <si>
    <t>Isabella Clark</t>
  </si>
  <si>
    <t>EMP-0010</t>
  </si>
  <si>
    <t>Benjamin White</t>
  </si>
  <si>
    <t>EMP-0009</t>
  </si>
  <si>
    <t>Olivia Martinez</t>
  </si>
  <si>
    <t>EMP-0008</t>
  </si>
  <si>
    <t>Ethan Williams</t>
  </si>
  <si>
    <t>EMP-0007</t>
  </si>
  <si>
    <t>Sophia Johnson</t>
  </si>
  <si>
    <t>EMP-0006</t>
  </si>
  <si>
    <t>Daniel Harris</t>
  </si>
  <si>
    <t>EMP-0005</t>
  </si>
  <si>
    <t>Emily Davis</t>
  </si>
  <si>
    <t>EMP-0004</t>
  </si>
  <si>
    <t>Michael Brown</t>
  </si>
  <si>
    <t>EMP-0003</t>
  </si>
  <si>
    <t>Jane Smith</t>
  </si>
  <si>
    <t>EMP-0002</t>
  </si>
  <si>
    <t>John Doe</t>
  </si>
  <si>
    <t>EMP-0001</t>
  </si>
  <si>
    <t>Salary</t>
  </si>
  <si>
    <t>Department</t>
  </si>
  <si>
    <t>Name</t>
  </si>
  <si>
    <t>EmployeeID</t>
  </si>
  <si>
    <t>Employee Name</t>
  </si>
  <si>
    <t>Find Department With Vlookup</t>
  </si>
  <si>
    <t>Find Salary With Vlookup</t>
  </si>
  <si>
    <t>Find Department With Xlookup</t>
  </si>
  <si>
    <t>Find Salary With Xlookup</t>
  </si>
  <si>
    <t>EmployeeId</t>
  </si>
  <si>
    <t>Salary With XLOOKUP</t>
  </si>
  <si>
    <t>In Progress</t>
  </si>
  <si>
    <t>Bob</t>
  </si>
  <si>
    <t>Theta</t>
  </si>
  <si>
    <t>Not Started</t>
  </si>
  <si>
    <t>Alice</t>
  </si>
  <si>
    <t>Eta</t>
  </si>
  <si>
    <t>Completed</t>
  </si>
  <si>
    <t>Charlie</t>
  </si>
  <si>
    <t>Zeta</t>
  </si>
  <si>
    <t>Epsilon</t>
  </si>
  <si>
    <t>Delta</t>
  </si>
  <si>
    <t>Gamma</t>
  </si>
  <si>
    <t>Beta</t>
  </si>
  <si>
    <t>Alpha</t>
  </si>
  <si>
    <t>Status</t>
  </si>
  <si>
    <t>Budget</t>
  </si>
  <si>
    <t>Project Manager</t>
  </si>
  <si>
    <t>Project Name</t>
  </si>
  <si>
    <t>Enter Project Manager</t>
  </si>
  <si>
    <t>Project Name Filter</t>
  </si>
  <si>
    <t>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</si>
</sst>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11" xfId="0" applyFont="1" applyBorder="1"/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5" xfId="0" quotePrefix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F705-D1F4-42A5-9AA7-8AC4E1A52215}">
  <dimension ref="A2:O195"/>
  <sheetViews>
    <sheetView tabSelected="1" topLeftCell="A177" workbookViewId="0">
      <selection activeCell="D192" sqref="D192"/>
    </sheetView>
  </sheetViews>
  <sheetFormatPr defaultRowHeight="15" x14ac:dyDescent="0.25"/>
  <cols>
    <col min="2" max="2" width="23.42578125" customWidth="1"/>
    <col min="3" max="3" width="43.42578125" customWidth="1"/>
    <col min="4" max="4" width="25.42578125" customWidth="1"/>
    <col min="5" max="5" width="24.42578125" bestFit="1" customWidth="1"/>
    <col min="6" max="6" width="24" bestFit="1" customWidth="1"/>
    <col min="7" max="7" width="14.42578125" bestFit="1" customWidth="1"/>
    <col min="8" max="8" width="18.5703125" bestFit="1" customWidth="1"/>
    <col min="9" max="9" width="27.42578125" customWidth="1"/>
    <col min="10" max="10" width="41" bestFit="1" customWidth="1"/>
    <col min="11" max="11" width="23.28515625" bestFit="1" customWidth="1"/>
    <col min="12" max="12" width="19.42578125" bestFit="1" customWidth="1"/>
    <col min="13" max="13" width="18.7109375" customWidth="1"/>
    <col min="14" max="14" width="12.28515625" bestFit="1" customWidth="1"/>
  </cols>
  <sheetData>
    <row r="2" spans="1:15" ht="15.75" thickBot="1" x14ac:dyDescent="0.3"/>
    <row r="3" spans="1:15" ht="15.75" thickBot="1" x14ac:dyDescent="0.3">
      <c r="B3" s="10" t="s">
        <v>0</v>
      </c>
      <c r="E3" s="43" t="s">
        <v>1</v>
      </c>
      <c r="F3" s="44" t="s">
        <v>2</v>
      </c>
      <c r="G3" s="44" t="s">
        <v>3</v>
      </c>
      <c r="H3" s="45" t="s">
        <v>52</v>
      </c>
      <c r="I3" s="46" t="s">
        <v>53</v>
      </c>
    </row>
    <row r="4" spans="1:15" x14ac:dyDescent="0.25">
      <c r="B4" s="11">
        <v>500</v>
      </c>
      <c r="E4" s="19" t="s">
        <v>4</v>
      </c>
      <c r="F4" s="30" t="s">
        <v>5</v>
      </c>
      <c r="G4" s="30" t="s">
        <v>15</v>
      </c>
      <c r="H4" s="30" t="str">
        <f>_xlfn.CONCAT(E4," ",F4)</f>
        <v>Tanvir Rahman</v>
      </c>
      <c r="I4" s="20" t="str">
        <f>_xlfn.TEXTJOIN(" ",TRUE,E4:F4)</f>
        <v>Tanvir Rahman</v>
      </c>
      <c r="N4" s="10" t="s">
        <v>0</v>
      </c>
    </row>
    <row r="5" spans="1:15" x14ac:dyDescent="0.25">
      <c r="B5" s="11">
        <v>432</v>
      </c>
      <c r="E5" s="21" t="s">
        <v>6</v>
      </c>
      <c r="F5" s="1" t="s">
        <v>7</v>
      </c>
      <c r="G5" s="1" t="s">
        <v>16</v>
      </c>
      <c r="H5" s="1" t="str">
        <f t="shared" ref="H5:H9" si="0">_xlfn.CONCAT(E5," ",F5)</f>
        <v>Faisal  Karim</v>
      </c>
      <c r="I5" s="22" t="str">
        <f t="shared" ref="I5:I9" si="1">_xlfn.TEXTJOIN(" ",TRUE,E5:F5)</f>
        <v>Faisal  Karim</v>
      </c>
      <c r="N5" s="11">
        <v>500</v>
      </c>
    </row>
    <row r="6" spans="1:15" x14ac:dyDescent="0.25">
      <c r="B6" s="11">
        <v>500</v>
      </c>
      <c r="E6" s="21" t="s">
        <v>8</v>
      </c>
      <c r="F6" s="1" t="s">
        <v>9</v>
      </c>
      <c r="G6" s="1" t="s">
        <v>17</v>
      </c>
      <c r="H6" s="1" t="str">
        <f t="shared" si="0"/>
        <v>Tonmoy  Das</v>
      </c>
      <c r="I6" s="22" t="str">
        <f t="shared" si="1"/>
        <v>Tonmoy  Das</v>
      </c>
      <c r="N6" s="11">
        <v>432</v>
      </c>
    </row>
    <row r="7" spans="1:15" ht="15.75" thickBot="1" x14ac:dyDescent="0.3">
      <c r="B7" s="11">
        <v>1200</v>
      </c>
      <c r="E7" s="21" t="s">
        <v>10</v>
      </c>
      <c r="F7" s="1" t="s">
        <v>11</v>
      </c>
      <c r="G7" s="1" t="s">
        <v>18</v>
      </c>
      <c r="H7" s="1" t="str">
        <f t="shared" si="0"/>
        <v>Hasnat Rabi</v>
      </c>
      <c r="I7" s="22" t="str">
        <f t="shared" si="1"/>
        <v>Hasnat Rabi</v>
      </c>
      <c r="N7" s="11">
        <v>580</v>
      </c>
    </row>
    <row r="8" spans="1:15" ht="15.75" thickBot="1" x14ac:dyDescent="0.3">
      <c r="A8" s="25" t="s">
        <v>21</v>
      </c>
      <c r="B8" s="12">
        <f>SUM(B4:B7)</f>
        <v>2632</v>
      </c>
      <c r="E8" s="21" t="s">
        <v>7</v>
      </c>
      <c r="F8" s="1" t="s">
        <v>12</v>
      </c>
      <c r="G8" s="1" t="s">
        <v>19</v>
      </c>
      <c r="H8" s="1" t="str">
        <f t="shared" si="0"/>
        <v>Karim Abdullah</v>
      </c>
      <c r="I8" s="22" t="str">
        <f t="shared" si="1"/>
        <v>Karim Abdullah</v>
      </c>
      <c r="N8" s="11">
        <v>1200</v>
      </c>
    </row>
    <row r="9" spans="1:15" ht="15.75" thickBot="1" x14ac:dyDescent="0.3">
      <c r="E9" s="23" t="s">
        <v>13</v>
      </c>
      <c r="F9" s="31" t="s">
        <v>14</v>
      </c>
      <c r="G9" s="31" t="s">
        <v>20</v>
      </c>
      <c r="H9" s="31" t="str">
        <f t="shared" si="0"/>
        <v>Tahsan Khan</v>
      </c>
      <c r="I9" s="24" t="str">
        <f t="shared" si="1"/>
        <v>Tahsan Khan</v>
      </c>
      <c r="M9" s="25" t="s">
        <v>21</v>
      </c>
      <c r="N9" s="12">
        <f>SUM(N5:N8)</f>
        <v>2712</v>
      </c>
    </row>
    <row r="10" spans="1:15" ht="15.75" thickBot="1" x14ac:dyDescent="0.3"/>
    <row r="11" spans="1:15" x14ac:dyDescent="0.25">
      <c r="B11" s="8" t="s">
        <v>22</v>
      </c>
    </row>
    <row r="12" spans="1:15" x14ac:dyDescent="0.25">
      <c r="B12" s="6" t="s">
        <v>23</v>
      </c>
    </row>
    <row r="13" spans="1:15" ht="15.75" thickBot="1" x14ac:dyDescent="0.3">
      <c r="B13" s="6" t="s">
        <v>23</v>
      </c>
    </row>
    <row r="14" spans="1:15" ht="15.75" thickBot="1" x14ac:dyDescent="0.3">
      <c r="B14" s="6" t="s">
        <v>24</v>
      </c>
      <c r="D14" s="19" t="s">
        <v>27</v>
      </c>
      <c r="E14" s="20">
        <f>COUNTIFS(B12:B18,"=Apple")</f>
        <v>2</v>
      </c>
      <c r="G14" s="78" t="s">
        <v>33</v>
      </c>
      <c r="H14" s="79"/>
      <c r="I14" s="42"/>
      <c r="J14" s="78" t="s">
        <v>89</v>
      </c>
      <c r="K14" s="79"/>
      <c r="L14" s="42"/>
    </row>
    <row r="15" spans="1:15" ht="15.75" thickBot="1" x14ac:dyDescent="0.3">
      <c r="B15" s="6" t="s">
        <v>24</v>
      </c>
      <c r="D15" s="21" t="s">
        <v>28</v>
      </c>
      <c r="E15" s="22">
        <f>COUNTIFS(B12:B18,"=Orange")</f>
        <v>3</v>
      </c>
      <c r="G15" s="26" t="s">
        <v>34</v>
      </c>
      <c r="H15" s="27">
        <v>500</v>
      </c>
      <c r="J15" s="53" t="s">
        <v>90</v>
      </c>
      <c r="K15" s="55">
        <v>100</v>
      </c>
    </row>
    <row r="16" spans="1:15" x14ac:dyDescent="0.25">
      <c r="B16" s="6" t="s">
        <v>24</v>
      </c>
      <c r="D16" s="21" t="s">
        <v>29</v>
      </c>
      <c r="E16" s="22">
        <f>MAX(B4:B8)</f>
        <v>2632</v>
      </c>
      <c r="G16" s="21" t="s">
        <v>35</v>
      </c>
      <c r="H16" s="22">
        <v>400</v>
      </c>
      <c r="J16" s="48" t="s">
        <v>91</v>
      </c>
      <c r="K16" s="49">
        <v>400</v>
      </c>
      <c r="N16" s="13" t="s">
        <v>44</v>
      </c>
      <c r="O16" s="14">
        <f>AVERAGE(H15:H24)</f>
        <v>6050</v>
      </c>
    </row>
    <row r="17" spans="2:15" x14ac:dyDescent="0.25">
      <c r="B17" s="6" t="s">
        <v>25</v>
      </c>
      <c r="D17" s="21" t="s">
        <v>30</v>
      </c>
      <c r="E17" s="22">
        <f>MIN(B4:B8)</f>
        <v>432</v>
      </c>
      <c r="G17" s="21" t="s">
        <v>36</v>
      </c>
      <c r="H17" s="22">
        <v>200</v>
      </c>
      <c r="J17" s="48" t="s">
        <v>92</v>
      </c>
      <c r="K17" s="49">
        <v>200</v>
      </c>
      <c r="N17" s="15" t="s">
        <v>45</v>
      </c>
      <c r="O17" s="16">
        <f>MEDIAN(H15:H24)</f>
        <v>250</v>
      </c>
    </row>
    <row r="18" spans="2:15" ht="15.75" thickBot="1" x14ac:dyDescent="0.3">
      <c r="B18" s="7" t="s">
        <v>26</v>
      </c>
      <c r="D18" s="21" t="s">
        <v>31</v>
      </c>
      <c r="E18" s="22">
        <f>MEDIAN(N5:N8)</f>
        <v>540</v>
      </c>
      <c r="G18" s="21" t="s">
        <v>37</v>
      </c>
      <c r="H18" s="22">
        <v>200</v>
      </c>
      <c r="J18" s="48" t="s">
        <v>93</v>
      </c>
      <c r="K18" s="49">
        <v>600</v>
      </c>
      <c r="N18" s="17" t="s">
        <v>46</v>
      </c>
      <c r="O18" s="18">
        <f>MODE(H15:H24)</f>
        <v>200</v>
      </c>
    </row>
    <row r="19" spans="2:15" ht="15.75" thickBot="1" x14ac:dyDescent="0.3">
      <c r="D19" s="23" t="s">
        <v>32</v>
      </c>
      <c r="E19" s="24">
        <f>MODE(B4:B7)</f>
        <v>500</v>
      </c>
      <c r="G19" s="21" t="s">
        <v>38</v>
      </c>
      <c r="H19" s="22">
        <v>200</v>
      </c>
      <c r="J19" s="48" t="s">
        <v>94</v>
      </c>
      <c r="K19" s="49">
        <v>300</v>
      </c>
    </row>
    <row r="20" spans="2:15" ht="15.75" thickBot="1" x14ac:dyDescent="0.3">
      <c r="G20" s="21" t="s">
        <v>39</v>
      </c>
      <c r="H20" s="22">
        <v>200</v>
      </c>
      <c r="J20" s="58" t="s">
        <v>95</v>
      </c>
      <c r="K20" s="59">
        <v>900</v>
      </c>
    </row>
    <row r="21" spans="2:15" ht="15.75" thickBot="1" x14ac:dyDescent="0.3">
      <c r="G21" s="21" t="s">
        <v>40</v>
      </c>
      <c r="H21" s="22">
        <v>200</v>
      </c>
      <c r="J21" s="28" t="s">
        <v>96</v>
      </c>
      <c r="K21" s="29">
        <f>SUM(K15:K20)</f>
        <v>2500</v>
      </c>
    </row>
    <row r="22" spans="2:15" x14ac:dyDescent="0.25">
      <c r="G22" s="21" t="s">
        <v>41</v>
      </c>
      <c r="H22" s="22">
        <v>300</v>
      </c>
    </row>
    <row r="23" spans="2:15" x14ac:dyDescent="0.25">
      <c r="G23" s="21" t="s">
        <v>42</v>
      </c>
      <c r="H23" s="22">
        <v>300</v>
      </c>
    </row>
    <row r="24" spans="2:15" ht="15.75" thickBot="1" x14ac:dyDescent="0.3">
      <c r="G24" s="23" t="s">
        <v>43</v>
      </c>
      <c r="H24" s="24">
        <v>58000</v>
      </c>
    </row>
    <row r="29" spans="2:15" ht="15.75" thickBot="1" x14ac:dyDescent="0.3"/>
    <row r="30" spans="2:15" ht="15.75" thickBot="1" x14ac:dyDescent="0.3">
      <c r="C30" s="39" t="s">
        <v>47</v>
      </c>
      <c r="D30" s="40" t="s">
        <v>48</v>
      </c>
      <c r="E30" s="41" t="s">
        <v>49</v>
      </c>
      <c r="G30" s="35" t="s">
        <v>51</v>
      </c>
      <c r="I30" s="39" t="s">
        <v>54</v>
      </c>
      <c r="J30" s="56" t="s">
        <v>55</v>
      </c>
      <c r="K30" s="41" t="s">
        <v>56</v>
      </c>
    </row>
    <row r="31" spans="2:15" ht="15.75" thickBot="1" x14ac:dyDescent="0.3">
      <c r="C31" s="36">
        <v>45566</v>
      </c>
      <c r="D31" s="37">
        <v>45596</v>
      </c>
      <c r="E31" s="38">
        <f>NETWORKDAYS.INTL(C31,D31,16)</f>
        <v>27</v>
      </c>
      <c r="G31" s="34">
        <v>45570</v>
      </c>
      <c r="I31" s="53" t="s">
        <v>57</v>
      </c>
      <c r="J31" s="54" t="s">
        <v>5</v>
      </c>
      <c r="K31" s="55" t="str">
        <f>_xlfn.TEXTJOIN(" ",TRUE,I31:J31)</f>
        <v>Tanvir  Rahman</v>
      </c>
    </row>
    <row r="32" spans="2:15" x14ac:dyDescent="0.25">
      <c r="G32" s="32">
        <v>45571</v>
      </c>
      <c r="I32" s="48" t="s">
        <v>58</v>
      </c>
      <c r="J32" s="9" t="s">
        <v>5</v>
      </c>
      <c r="K32" s="49" t="str">
        <f t="shared" ref="K32:K36" si="2">_xlfn.TEXTJOIN(" ",TRUE,I32:J32)</f>
        <v>Ornob Rahman</v>
      </c>
    </row>
    <row r="33" spans="3:14" ht="15.75" thickBot="1" x14ac:dyDescent="0.3">
      <c r="G33" s="33">
        <v>45575</v>
      </c>
      <c r="I33" s="48" t="s">
        <v>59</v>
      </c>
      <c r="J33" s="9" t="s">
        <v>60</v>
      </c>
      <c r="K33" s="49" t="str">
        <f t="shared" si="2"/>
        <v>Onik Hasan</v>
      </c>
    </row>
    <row r="34" spans="3:14" ht="15.75" thickBot="1" x14ac:dyDescent="0.3">
      <c r="C34" s="39" t="s">
        <v>47</v>
      </c>
      <c r="D34" s="40" t="s">
        <v>48</v>
      </c>
      <c r="E34" s="41" t="s">
        <v>50</v>
      </c>
      <c r="I34" s="48" t="s">
        <v>61</v>
      </c>
      <c r="J34" s="9" t="s">
        <v>62</v>
      </c>
      <c r="K34" s="49" t="str">
        <f t="shared" si="2"/>
        <v>Prottoy  karim</v>
      </c>
    </row>
    <row r="35" spans="3:14" ht="15.75" thickBot="1" x14ac:dyDescent="0.3">
      <c r="C35" s="36">
        <v>45566</v>
      </c>
      <c r="D35" s="37">
        <v>45596</v>
      </c>
      <c r="E35" s="38">
        <f>NETWORKDAYS.INTL(C35,D35,16,G31:G33)</f>
        <v>24</v>
      </c>
      <c r="I35" s="48" t="s">
        <v>63</v>
      </c>
      <c r="J35" s="9" t="s">
        <v>7</v>
      </c>
      <c r="K35" s="49" t="str">
        <f t="shared" si="2"/>
        <v>Wazed Karim</v>
      </c>
    </row>
    <row r="36" spans="3:14" ht="15.75" thickBot="1" x14ac:dyDescent="0.3">
      <c r="I36" s="50" t="s">
        <v>64</v>
      </c>
      <c r="J36" s="51" t="s">
        <v>65</v>
      </c>
      <c r="K36" s="52" t="str">
        <f t="shared" si="2"/>
        <v>Rafiqul Islam</v>
      </c>
    </row>
    <row r="39" spans="3:14" ht="15.75" thickBot="1" x14ac:dyDescent="0.3"/>
    <row r="40" spans="3:14" ht="15.75" thickBot="1" x14ac:dyDescent="0.3">
      <c r="C40" s="28" t="s">
        <v>109</v>
      </c>
      <c r="D40" s="56" t="s">
        <v>110</v>
      </c>
      <c r="E40" s="56" t="s">
        <v>111</v>
      </c>
      <c r="F40" s="56" t="s">
        <v>112</v>
      </c>
      <c r="G40" s="29" t="s">
        <v>115</v>
      </c>
    </row>
    <row r="41" spans="3:14" x14ac:dyDescent="0.25">
      <c r="C41" s="19" t="s">
        <v>113</v>
      </c>
      <c r="D41" s="30" t="str">
        <f>LEFT(C41,5)</f>
        <v>My ID</v>
      </c>
      <c r="E41" s="30" t="str">
        <f>MID(C41,FIND("TN",C41),11)</f>
        <v>TN-02435432</v>
      </c>
      <c r="F41" s="30" t="str">
        <f>TRIM(RIGHT(C41,13))</f>
        <v>Tanvir Rahman</v>
      </c>
      <c r="G41" s="20" t="str">
        <f>MID(C41,30,LEN(C41))</f>
        <v xml:space="preserve"> Tanvir Rahman</v>
      </c>
    </row>
    <row r="42" spans="3:14" ht="15.75" thickBot="1" x14ac:dyDescent="0.3">
      <c r="C42" s="23" t="s">
        <v>114</v>
      </c>
      <c r="D42" s="31" t="str">
        <f>LEFT(C42,5)</f>
        <v>My ID</v>
      </c>
      <c r="E42" s="31" t="str">
        <f>MID(C42,FIND("TN",C42),11)</f>
        <v>TN-02354432</v>
      </c>
      <c r="F42" s="31" t="str">
        <f>TRIM(RIGHT(C42,13))</f>
        <v>Ornob Rahman</v>
      </c>
      <c r="G42" s="24" t="str">
        <f>MID(C42,30,LEN(C42))</f>
        <v xml:space="preserve"> Ornob Rahman</v>
      </c>
    </row>
    <row r="43" spans="3:14" ht="15.75" thickBot="1" x14ac:dyDescent="0.3">
      <c r="I43" s="28" t="s">
        <v>66</v>
      </c>
      <c r="J43" s="56" t="s">
        <v>67</v>
      </c>
      <c r="K43" s="56" t="s">
        <v>76</v>
      </c>
      <c r="L43" s="56" t="s">
        <v>77</v>
      </c>
      <c r="M43" s="80" t="s">
        <v>78</v>
      </c>
      <c r="N43" s="79"/>
    </row>
    <row r="44" spans="3:14" x14ac:dyDescent="0.25">
      <c r="I44" s="66" t="s">
        <v>68</v>
      </c>
      <c r="J44" s="47" t="s">
        <v>69</v>
      </c>
      <c r="K44" s="47" t="str">
        <f>_xlfn.TEXTJOIN("@",TRUE,I44:J44)</f>
        <v>tanvir@gmail.com</v>
      </c>
      <c r="L44" s="68" t="str">
        <f>_xlfn.CONCAT(I44,"@",J44)</f>
        <v>tanvir@gmail.com</v>
      </c>
      <c r="M44" s="30" t="str" cm="1">
        <f t="array" ref="M44:N44">_xlfn.TEXTSPLIT(L44,"@")</f>
        <v>tanvir</v>
      </c>
      <c r="N44" s="20" t="str">
        <v>gmail.com</v>
      </c>
    </row>
    <row r="45" spans="3:14" x14ac:dyDescent="0.25">
      <c r="I45" s="48" t="s">
        <v>70</v>
      </c>
      <c r="J45" s="9" t="s">
        <v>71</v>
      </c>
      <c r="K45" s="9" t="str">
        <f t="shared" ref="K45:K47" si="3">_xlfn.TEXTJOIN("@",TRUE,I45:J45)</f>
        <v>rakin@yahoo.com</v>
      </c>
      <c r="L45" s="57" t="str">
        <f t="shared" ref="L45:L47" si="4">_xlfn.CONCAT(I45,"@",J45)</f>
        <v>rakin@yahoo.com</v>
      </c>
      <c r="M45" s="1" t="str" cm="1">
        <f t="array" ref="M45:N45">_xlfn.TEXTSPLIT(L45,"@")</f>
        <v>rakin</v>
      </c>
      <c r="N45" s="22" t="str">
        <v>yahoo.com</v>
      </c>
    </row>
    <row r="46" spans="3:14" x14ac:dyDescent="0.25">
      <c r="I46" s="48" t="s">
        <v>72</v>
      </c>
      <c r="J46" s="9" t="s">
        <v>73</v>
      </c>
      <c r="K46" s="9" t="str">
        <f t="shared" si="3"/>
        <v>absar@hotmail.com</v>
      </c>
      <c r="L46" s="57" t="str">
        <f t="shared" si="4"/>
        <v>absar@hotmail.com</v>
      </c>
      <c r="M46" s="1" t="str" cm="1">
        <f t="array" ref="M46:N46">_xlfn.TEXTSPLIT(L46,"@")</f>
        <v>absar</v>
      </c>
      <c r="N46" s="22" t="str">
        <v>hotmail.com</v>
      </c>
    </row>
    <row r="47" spans="3:14" ht="15.75" thickBot="1" x14ac:dyDescent="0.3">
      <c r="I47" s="50" t="s">
        <v>74</v>
      </c>
      <c r="J47" s="51" t="s">
        <v>75</v>
      </c>
      <c r="K47" s="51" t="str">
        <f t="shared" si="3"/>
        <v>imam@aol.com</v>
      </c>
      <c r="L47" s="69" t="str">
        <f t="shared" si="4"/>
        <v>imam@aol.com</v>
      </c>
      <c r="M47" s="31" t="str" cm="1">
        <f t="array" ref="M47:N47">_xlfn.TEXTSPLIT(L47,"@")</f>
        <v>imam</v>
      </c>
      <c r="N47" s="24" t="str">
        <v>aol.com</v>
      </c>
    </row>
    <row r="51" spans="3:13" ht="15.75" thickBot="1" x14ac:dyDescent="0.3"/>
    <row r="52" spans="3:13" ht="15.75" thickBot="1" x14ac:dyDescent="0.3">
      <c r="C52" s="28" t="s">
        <v>97</v>
      </c>
      <c r="D52" s="56" t="s">
        <v>98</v>
      </c>
      <c r="E52" s="29" t="s">
        <v>99</v>
      </c>
    </row>
    <row r="53" spans="3:13" ht="15.75" thickBot="1" x14ac:dyDescent="0.3">
      <c r="C53" s="60" t="s">
        <v>100</v>
      </c>
      <c r="D53" s="61" t="str">
        <f>TRIM(C53)</f>
        <v>I am afraid I cant do that</v>
      </c>
      <c r="E53" s="55">
        <f>LEN(D53)</f>
        <v>26</v>
      </c>
    </row>
    <row r="54" spans="3:13" ht="15.75" thickBot="1" x14ac:dyDescent="0.3">
      <c r="C54" s="62" t="s">
        <v>101</v>
      </c>
      <c r="D54" s="63" t="str">
        <f t="shared" ref="D54:D56" si="5">TRIM(C54)</f>
        <v>Hello My Friend Natasa</v>
      </c>
      <c r="E54" s="49">
        <f t="shared" ref="E54:E56" si="6">LEN(D54)</f>
        <v>22</v>
      </c>
      <c r="J54" s="3" t="s">
        <v>79</v>
      </c>
      <c r="K54" s="4" t="s">
        <v>84</v>
      </c>
      <c r="L54" s="4" t="s">
        <v>85</v>
      </c>
      <c r="M54" s="5" t="s">
        <v>87</v>
      </c>
    </row>
    <row r="55" spans="3:13" x14ac:dyDescent="0.25">
      <c r="C55" s="62" t="s">
        <v>102</v>
      </c>
      <c r="D55" s="63" t="str">
        <f t="shared" si="5"/>
        <v>My Hobby is listening music</v>
      </c>
      <c r="E55" s="49">
        <f t="shared" si="6"/>
        <v>27</v>
      </c>
      <c r="J55" s="26" t="s">
        <v>80</v>
      </c>
      <c r="K55" s="2" t="s">
        <v>15</v>
      </c>
      <c r="L55" s="2" t="str">
        <f>_xlfn.TEXTAFTER(J55,"is")</f>
        <v xml:space="preserve"> Tanvir Rahman</v>
      </c>
      <c r="M55" s="27" t="str">
        <f>_xlfn.TEXTBEFORE(J55,"is")</f>
        <v xml:space="preserve">My Name </v>
      </c>
    </row>
    <row r="56" spans="3:13" ht="15.75" thickBot="1" x14ac:dyDescent="0.3">
      <c r="C56" s="64" t="s">
        <v>103</v>
      </c>
      <c r="D56" s="65" t="str">
        <f t="shared" si="5"/>
        <v>This is a excel function</v>
      </c>
      <c r="E56" s="52">
        <f t="shared" si="6"/>
        <v>24</v>
      </c>
      <c r="J56" s="21" t="s">
        <v>81</v>
      </c>
      <c r="K56" s="1" t="s">
        <v>83</v>
      </c>
      <c r="L56" s="1" t="str">
        <f t="shared" ref="L56:L59" si="7">_xlfn.TEXTAFTER(J56,"is")</f>
        <v xml:space="preserve"> Ornob Rahman</v>
      </c>
      <c r="M56" s="22" t="str">
        <f t="shared" ref="M56:M59" si="8">_xlfn.TEXTBEFORE(J56,"is")</f>
        <v xml:space="preserve">My Name </v>
      </c>
    </row>
    <row r="57" spans="3:13" x14ac:dyDescent="0.25">
      <c r="J57" s="21" t="s">
        <v>82</v>
      </c>
      <c r="K57" s="1" t="s">
        <v>15</v>
      </c>
      <c r="L57" s="1" t="str">
        <f t="shared" si="7"/>
        <v xml:space="preserve"> Karim Uddin</v>
      </c>
      <c r="M57" s="22" t="str">
        <f t="shared" si="8"/>
        <v xml:space="preserve">My Name </v>
      </c>
    </row>
    <row r="58" spans="3:13" x14ac:dyDescent="0.25">
      <c r="J58" s="21" t="s">
        <v>80</v>
      </c>
      <c r="K58" s="1" t="s">
        <v>83</v>
      </c>
      <c r="L58" s="1" t="str">
        <f t="shared" si="7"/>
        <v xml:space="preserve"> Tanvir Rahman</v>
      </c>
      <c r="M58" s="22" t="str">
        <f t="shared" si="8"/>
        <v xml:space="preserve">My Name </v>
      </c>
    </row>
    <row r="59" spans="3:13" ht="15.75" thickBot="1" x14ac:dyDescent="0.3">
      <c r="J59" s="23" t="s">
        <v>86</v>
      </c>
      <c r="K59" s="31" t="s">
        <v>15</v>
      </c>
      <c r="L59" s="31" t="str">
        <f t="shared" si="7"/>
        <v xml:space="preserve"> Hasnat karim</v>
      </c>
      <c r="M59" s="24" t="str">
        <f t="shared" si="8"/>
        <v xml:space="preserve">My Name </v>
      </c>
    </row>
    <row r="60" spans="3:13" ht="15.75" thickBot="1" x14ac:dyDescent="0.3"/>
    <row r="61" spans="3:13" ht="15.75" thickBot="1" x14ac:dyDescent="0.3">
      <c r="J61" s="3" t="s">
        <v>88</v>
      </c>
      <c r="K61" s="4"/>
      <c r="L61" s="4" t="str">
        <f>_xlfn.TEXTAFTER(J61,"is",2)</f>
        <v xml:space="preserve"> Tanvir Rahman</v>
      </c>
      <c r="M61" s="5"/>
    </row>
    <row r="63" spans="3:13" ht="15.75" thickBot="1" x14ac:dyDescent="0.3"/>
    <row r="64" spans="3:13" x14ac:dyDescent="0.25">
      <c r="C64" s="66" t="s">
        <v>104</v>
      </c>
      <c r="D64" s="67" t="s">
        <v>108</v>
      </c>
    </row>
    <row r="65" spans="3:5" x14ac:dyDescent="0.25">
      <c r="C65" s="21" t="s">
        <v>105</v>
      </c>
      <c r="D65" s="49">
        <f>FIND("is",C65)</f>
        <v>25</v>
      </c>
    </row>
    <row r="66" spans="3:5" x14ac:dyDescent="0.25">
      <c r="C66" s="21" t="s">
        <v>106</v>
      </c>
      <c r="D66" s="49">
        <f t="shared" ref="D66" si="9">FIND("is",C66)</f>
        <v>9</v>
      </c>
    </row>
    <row r="67" spans="3:5" ht="15.75" thickBot="1" x14ac:dyDescent="0.3">
      <c r="C67" s="23" t="s">
        <v>107</v>
      </c>
      <c r="D67" s="52">
        <f>FIND("is",C67)</f>
        <v>31</v>
      </c>
    </row>
    <row r="79" spans="3:5" ht="15.75" thickBot="1" x14ac:dyDescent="0.3"/>
    <row r="80" spans="3:5" ht="15.75" thickBot="1" x14ac:dyDescent="0.3">
      <c r="C80" s="70" t="s">
        <v>22</v>
      </c>
      <c r="D80" s="71" t="s">
        <v>116</v>
      </c>
      <c r="E80" s="72" t="s">
        <v>121</v>
      </c>
    </row>
    <row r="81" spans="3:5" x14ac:dyDescent="0.25">
      <c r="C81" s="66" t="s">
        <v>117</v>
      </c>
      <c r="D81" s="47">
        <v>100</v>
      </c>
      <c r="E81" s="20" t="str">
        <f>IF(D81&lt;5,"Paper","")</f>
        <v/>
      </c>
    </row>
    <row r="82" spans="3:5" x14ac:dyDescent="0.25">
      <c r="C82" s="48" t="s">
        <v>118</v>
      </c>
      <c r="D82" s="9">
        <v>2</v>
      </c>
      <c r="E82" s="22" t="str">
        <f>IF(D82&lt;5,"Toner","")</f>
        <v>Toner</v>
      </c>
    </row>
    <row r="83" spans="3:5" x14ac:dyDescent="0.25">
      <c r="C83" s="48" t="s">
        <v>119</v>
      </c>
      <c r="D83" s="9">
        <v>2</v>
      </c>
      <c r="E83" s="22" t="str">
        <f>IF(D83&lt;5,"Coffee","")</f>
        <v>Coffee</v>
      </c>
    </row>
    <row r="84" spans="3:5" ht="15.75" thickBot="1" x14ac:dyDescent="0.3">
      <c r="C84" s="50" t="s">
        <v>120</v>
      </c>
      <c r="D84" s="51">
        <v>2</v>
      </c>
      <c r="E84" s="24" t="str">
        <f>IF(D84&lt;5,"Tissue","")</f>
        <v>Tissue</v>
      </c>
    </row>
    <row r="86" spans="3:5" ht="15.75" thickBot="1" x14ac:dyDescent="0.3"/>
    <row r="87" spans="3:5" x14ac:dyDescent="0.25">
      <c r="C87" s="66" t="s">
        <v>122</v>
      </c>
      <c r="D87" s="20" t="str">
        <f>_xlfn.TEXTJOIN(",",TRUE,E81:E84)</f>
        <v>Toner,Coffee,Tissue</v>
      </c>
    </row>
    <row r="88" spans="3:5" ht="15.75" thickBot="1" x14ac:dyDescent="0.3">
      <c r="C88" s="50" t="s">
        <v>123</v>
      </c>
      <c r="D88" s="24" t="str" cm="1">
        <f t="array" ref="D88">_xlfn.TEXTJOIN(",",TRUE,IF(D81:D84&lt;5,C81:C84,""))</f>
        <v>Toner,Coffee,Tissue</v>
      </c>
    </row>
    <row r="97" spans="3:5" ht="15.75" thickBot="1" x14ac:dyDescent="0.3"/>
    <row r="98" spans="3:5" ht="15.75" thickBot="1" x14ac:dyDescent="0.3">
      <c r="C98" s="70" t="s">
        <v>124</v>
      </c>
      <c r="D98" s="71" t="s">
        <v>125</v>
      </c>
      <c r="E98" s="73" t="s">
        <v>126</v>
      </c>
    </row>
    <row r="99" spans="3:5" x14ac:dyDescent="0.25">
      <c r="C99" s="66" t="s">
        <v>127</v>
      </c>
      <c r="D99" s="47">
        <v>0.2</v>
      </c>
      <c r="E99" s="67" t="str">
        <f>IF(D99&lt;0.3,"Bangla","")</f>
        <v>Bangla</v>
      </c>
    </row>
    <row r="100" spans="3:5" x14ac:dyDescent="0.25">
      <c r="C100" s="48" t="s">
        <v>128</v>
      </c>
      <c r="D100" s="9">
        <v>0.5</v>
      </c>
      <c r="E100" s="49" t="str">
        <f>IF(D100&lt;0.3,"English","")</f>
        <v/>
      </c>
    </row>
    <row r="101" spans="3:5" x14ac:dyDescent="0.25">
      <c r="C101" s="48" t="s">
        <v>129</v>
      </c>
      <c r="D101" s="9">
        <v>0.2</v>
      </c>
      <c r="E101" s="49" t="str">
        <f>IF(D101&lt;0.3,"Physics","")</f>
        <v>Physics</v>
      </c>
    </row>
    <row r="102" spans="3:5" x14ac:dyDescent="0.25">
      <c r="C102" s="48" t="s">
        <v>130</v>
      </c>
      <c r="D102" s="9">
        <v>0.1</v>
      </c>
      <c r="E102" s="49" t="str">
        <f>IF(D102&lt;0.3,"Chemistry","")</f>
        <v>Chemistry</v>
      </c>
    </row>
    <row r="103" spans="3:5" x14ac:dyDescent="0.25">
      <c r="C103" s="48" t="s">
        <v>131</v>
      </c>
      <c r="D103" s="9">
        <v>3</v>
      </c>
      <c r="E103" s="49" t="str">
        <f>IF(D103&lt;0.3,"Math","")</f>
        <v/>
      </c>
    </row>
    <row r="104" spans="3:5" x14ac:dyDescent="0.25">
      <c r="C104" s="48" t="s">
        <v>132</v>
      </c>
      <c r="D104" s="9">
        <v>5</v>
      </c>
      <c r="E104" s="49" t="str">
        <f>IF(D104&lt;0.3,"IT","")</f>
        <v/>
      </c>
    </row>
    <row r="105" spans="3:5" ht="15.75" thickBot="1" x14ac:dyDescent="0.3">
      <c r="C105" s="50"/>
      <c r="D105" s="51"/>
      <c r="E105" s="52"/>
    </row>
    <row r="106" spans="3:5" ht="15.75" thickBot="1" x14ac:dyDescent="0.3">
      <c r="C106" s="28" t="s">
        <v>133</v>
      </c>
      <c r="D106" s="56">
        <f>SUM(D99:D105)</f>
        <v>9</v>
      </c>
      <c r="E106" s="29"/>
    </row>
    <row r="107" spans="3:5" ht="15.75" thickBot="1" x14ac:dyDescent="0.3">
      <c r="C107" s="74"/>
      <c r="D107" s="74"/>
      <c r="E107" s="74"/>
    </row>
    <row r="108" spans="3:5" ht="15.75" thickBot="1" x14ac:dyDescent="0.3">
      <c r="C108" s="28" t="s">
        <v>134</v>
      </c>
      <c r="D108" s="56" t="str">
        <f>_xlfn.TEXTJOIN(",",TRUE,E99:E104)</f>
        <v>Bangla,Physics,Chemistry</v>
      </c>
      <c r="E108" s="29"/>
    </row>
    <row r="110" spans="3:5" ht="15.75" thickBot="1" x14ac:dyDescent="0.3"/>
    <row r="111" spans="3:5" x14ac:dyDescent="0.25">
      <c r="C111" s="13" t="s">
        <v>135</v>
      </c>
      <c r="D111" s="14" t="str" cm="1">
        <f t="array" ref="D111">_xlfn.TEXTJOIN(",",TRUE,_xlfn._xlws.FILTER(C99:C104,D99:D104&lt;0.3))</f>
        <v>Bangla,Physics,Chemistry</v>
      </c>
    </row>
    <row r="112" spans="3:5" ht="15.75" thickBot="1" x14ac:dyDescent="0.3">
      <c r="C112" s="17" t="s">
        <v>135</v>
      </c>
      <c r="D112" s="18" t="str" cm="1">
        <f t="array" ref="D112">_xlfn.TEXTJOIN(",",TRUE,_xlfn._xlws.FILTER(C99:C104,D99:D104&lt;0.3))</f>
        <v>Bangla,Physics,Chemistry</v>
      </c>
    </row>
    <row r="118" spans="3:5" ht="15.75" thickBot="1" x14ac:dyDescent="0.3"/>
    <row r="119" spans="3:5" ht="15.75" thickBot="1" x14ac:dyDescent="0.3">
      <c r="C119" s="75" t="s">
        <v>124</v>
      </c>
      <c r="D119" s="76" t="s">
        <v>136</v>
      </c>
      <c r="E119" s="77" t="s">
        <v>138</v>
      </c>
    </row>
    <row r="120" spans="3:5" x14ac:dyDescent="0.25">
      <c r="C120" s="66" t="s">
        <v>127</v>
      </c>
      <c r="D120" s="47">
        <v>30</v>
      </c>
      <c r="E120" s="67" t="str" cm="1">
        <f t="array" ref="E120">_xlfn.IFS(D120&lt;33,"FAIL",D120&lt;=40,"NOT GOOD",D120&lt;=60,"AVERAGE",AND(D120&gt;=70,D120&lt;=85),"GOOD",D120&gt;=90,"VERY GOOD")</f>
        <v>FAIL</v>
      </c>
    </row>
    <row r="121" spans="3:5" x14ac:dyDescent="0.25">
      <c r="C121" s="48" t="s">
        <v>128</v>
      </c>
      <c r="D121" s="9">
        <v>40</v>
      </c>
      <c r="E121" s="49" t="str" cm="1">
        <f t="array" ref="E121">_xlfn.IFS(D121&lt;33,"FAIL",D121&lt;=40,"NOT GOOD",D121&lt;=60,"AVERAGE",AND(D121&gt;=70,D121&lt;=85),"GOOD",D121&gt;=90,"VERY GOOD")</f>
        <v>NOT GOOD</v>
      </c>
    </row>
    <row r="122" spans="3:5" x14ac:dyDescent="0.25">
      <c r="C122" s="48" t="s">
        <v>129</v>
      </c>
      <c r="D122" s="9">
        <v>60</v>
      </c>
      <c r="E122" s="49" t="str" cm="1">
        <f t="array" ref="E122">_xlfn.IFS(D122&lt;33,"FAIL",D122&lt;=40,"NOT GOOD",D122&lt;=60,"AVERAGE",AND(D122&gt;=70,D122&lt;=85),"GOOD",D122&gt;=90,"VERY GOOD")</f>
        <v>AVERAGE</v>
      </c>
    </row>
    <row r="123" spans="3:5" x14ac:dyDescent="0.25">
      <c r="C123" s="48" t="s">
        <v>130</v>
      </c>
      <c r="D123" s="9">
        <v>70</v>
      </c>
      <c r="E123" s="49" t="str" cm="1">
        <f t="array" ref="E123">_xlfn.IFS(D123&lt;33,"FAIL",D123&lt;=40,"NOT GOOD",D123&lt;=60,"AVERAGE",AND(D123&gt;=70,D123&lt;=85),"GOOD",D123&gt;=90,"VERY GOOD")</f>
        <v>GOOD</v>
      </c>
    </row>
    <row r="124" spans="3:5" x14ac:dyDescent="0.25">
      <c r="C124" s="48" t="s">
        <v>131</v>
      </c>
      <c r="D124" s="9">
        <v>82</v>
      </c>
      <c r="E124" s="49" t="str" cm="1">
        <f t="array" ref="E124">_xlfn.IFS(D124&lt;33,"FAIL",D124&lt;=40,"NOT GOOD",D124&lt;=60,"AVERAGE",AND(D124&gt;=70,D124&lt;=85),"GOOD",D124&gt;=90,"VERY GOOD")</f>
        <v>GOOD</v>
      </c>
    </row>
    <row r="125" spans="3:5" ht="15.75" thickBot="1" x14ac:dyDescent="0.3">
      <c r="C125" s="50" t="s">
        <v>137</v>
      </c>
      <c r="D125" s="51">
        <v>90</v>
      </c>
      <c r="E125" s="52" t="str" cm="1">
        <f t="array" ref="E125">_xlfn.IFS(D125&lt;33,"FAIL",D125&lt;=40,"NOT GOOD",D125&lt;=60,"AVERAGE",AND(D125&gt;=70,D125&lt;=85),"GOOD",D125&gt;=90,"VERY GOOD")</f>
        <v>VERY GOOD</v>
      </c>
    </row>
    <row r="134" spans="3:5" ht="15.75" thickBot="1" x14ac:dyDescent="0.3"/>
    <row r="135" spans="3:5" ht="15.75" thickBot="1" x14ac:dyDescent="0.3">
      <c r="C135" s="70" t="s">
        <v>139</v>
      </c>
      <c r="D135" s="71" t="s">
        <v>136</v>
      </c>
      <c r="E135" s="73" t="s">
        <v>140</v>
      </c>
    </row>
    <row r="136" spans="3:5" x14ac:dyDescent="0.25">
      <c r="C136" s="66" t="s">
        <v>12</v>
      </c>
      <c r="D136" s="47">
        <v>100</v>
      </c>
      <c r="E136" s="67">
        <f t="shared" ref="E136:E142" si="10">RANK(D136,$D$136:$D$142,)</f>
        <v>1</v>
      </c>
    </row>
    <row r="137" spans="3:5" x14ac:dyDescent="0.25">
      <c r="C137" s="48" t="s">
        <v>144</v>
      </c>
      <c r="D137" s="9">
        <v>95</v>
      </c>
      <c r="E137" s="49">
        <f t="shared" si="10"/>
        <v>2</v>
      </c>
    </row>
    <row r="138" spans="3:5" x14ac:dyDescent="0.25">
      <c r="C138" s="48" t="s">
        <v>4</v>
      </c>
      <c r="D138" s="9">
        <v>93</v>
      </c>
      <c r="E138" s="49">
        <f t="shared" si="10"/>
        <v>3</v>
      </c>
    </row>
    <row r="139" spans="3:5" x14ac:dyDescent="0.25">
      <c r="C139" s="48" t="s">
        <v>141</v>
      </c>
      <c r="D139" s="9">
        <v>92</v>
      </c>
      <c r="E139" s="49">
        <f t="shared" si="10"/>
        <v>4</v>
      </c>
    </row>
    <row r="140" spans="3:5" x14ac:dyDescent="0.25">
      <c r="C140" s="48" t="s">
        <v>7</v>
      </c>
      <c r="D140" s="9">
        <v>90</v>
      </c>
      <c r="E140" s="49">
        <f t="shared" si="10"/>
        <v>5</v>
      </c>
    </row>
    <row r="141" spans="3:5" x14ac:dyDescent="0.25">
      <c r="C141" s="48" t="s">
        <v>143</v>
      </c>
      <c r="D141" s="9">
        <v>72</v>
      </c>
      <c r="E141" s="49">
        <f t="shared" si="10"/>
        <v>6</v>
      </c>
    </row>
    <row r="142" spans="3:5" ht="15.75" thickBot="1" x14ac:dyDescent="0.3">
      <c r="C142" s="50" t="s">
        <v>142</v>
      </c>
      <c r="D142" s="51">
        <v>70</v>
      </c>
      <c r="E142" s="52">
        <f t="shared" si="10"/>
        <v>7</v>
      </c>
    </row>
    <row r="150" spans="3:11" ht="15.75" thickBot="1" x14ac:dyDescent="0.3"/>
    <row r="151" spans="3:11" ht="15.75" thickBot="1" x14ac:dyDescent="0.3">
      <c r="C151" s="81" t="s">
        <v>191</v>
      </c>
      <c r="D151" s="82" t="s">
        <v>190</v>
      </c>
      <c r="E151" s="82" t="s">
        <v>189</v>
      </c>
      <c r="F151" s="83" t="s">
        <v>188</v>
      </c>
    </row>
    <row r="152" spans="3:11" ht="15.75" thickBot="1" x14ac:dyDescent="0.3">
      <c r="C152" s="19" t="s">
        <v>187</v>
      </c>
      <c r="D152" s="30" t="s">
        <v>186</v>
      </c>
      <c r="E152" s="30" t="s">
        <v>153</v>
      </c>
      <c r="F152" s="20">
        <v>50000</v>
      </c>
      <c r="I152" s="3" t="s">
        <v>192</v>
      </c>
      <c r="J152" s="4" t="s">
        <v>193</v>
      </c>
      <c r="K152" s="5" t="s">
        <v>194</v>
      </c>
    </row>
    <row r="153" spans="3:11" x14ac:dyDescent="0.25">
      <c r="C153" s="21" t="s">
        <v>185</v>
      </c>
      <c r="D153" s="1" t="s">
        <v>184</v>
      </c>
      <c r="E153" s="1" t="s">
        <v>132</v>
      </c>
      <c r="F153" s="22">
        <v>60000</v>
      </c>
      <c r="I153" s="2" t="s">
        <v>182</v>
      </c>
      <c r="J153" s="2" t="str">
        <f>VLOOKUP(I153,$D$152:$F$171,2,FALSE)</f>
        <v>Sales</v>
      </c>
      <c r="K153" s="2">
        <f>VLOOKUP(I153,$D$152:$F$171,3,FALSE)</f>
        <v>55000</v>
      </c>
    </row>
    <row r="154" spans="3:11" x14ac:dyDescent="0.25">
      <c r="C154" s="21" t="s">
        <v>183</v>
      </c>
      <c r="D154" s="1" t="s">
        <v>182</v>
      </c>
      <c r="E154" s="1" t="s">
        <v>148</v>
      </c>
      <c r="F154" s="22">
        <v>55000</v>
      </c>
      <c r="I154" s="1" t="s">
        <v>176</v>
      </c>
      <c r="J154" s="2" t="str">
        <f t="shared" ref="J154:J157" si="11">VLOOKUP(I154,$D$152:$F$171,2,FALSE)</f>
        <v>IT</v>
      </c>
      <c r="K154" s="2">
        <f t="shared" ref="K154:K157" si="12">VLOOKUP(I154,$D$152:$F$171,3,FALSE)</f>
        <v>62000</v>
      </c>
    </row>
    <row r="155" spans="3:11" x14ac:dyDescent="0.25">
      <c r="C155" s="21" t="s">
        <v>181</v>
      </c>
      <c r="D155" s="1" t="s">
        <v>180</v>
      </c>
      <c r="E155" s="1" t="s">
        <v>145</v>
      </c>
      <c r="F155" s="22">
        <v>70000</v>
      </c>
      <c r="I155" s="1" t="s">
        <v>172</v>
      </c>
      <c r="J155" s="2" t="str">
        <f t="shared" si="11"/>
        <v>Finance</v>
      </c>
      <c r="K155" s="2">
        <f t="shared" si="12"/>
        <v>71000</v>
      </c>
    </row>
    <row r="156" spans="3:11" x14ac:dyDescent="0.25">
      <c r="C156" s="21" t="s">
        <v>179</v>
      </c>
      <c r="D156" s="1" t="s">
        <v>178</v>
      </c>
      <c r="E156" s="1" t="s">
        <v>153</v>
      </c>
      <c r="F156" s="22">
        <v>52000</v>
      </c>
      <c r="I156" s="1" t="s">
        <v>166</v>
      </c>
      <c r="J156" s="2" t="str">
        <f t="shared" si="11"/>
        <v>Sales</v>
      </c>
      <c r="K156" s="2">
        <f t="shared" si="12"/>
        <v>56000</v>
      </c>
    </row>
    <row r="157" spans="3:11" x14ac:dyDescent="0.25">
      <c r="C157" s="21" t="s">
        <v>177</v>
      </c>
      <c r="D157" s="1" t="s">
        <v>176</v>
      </c>
      <c r="E157" s="1" t="s">
        <v>132</v>
      </c>
      <c r="F157" s="22">
        <v>62000</v>
      </c>
      <c r="I157" s="1" t="s">
        <v>149</v>
      </c>
      <c r="J157" s="2" t="str">
        <f t="shared" si="11"/>
        <v>Sales</v>
      </c>
      <c r="K157" s="2">
        <f t="shared" si="12"/>
        <v>60000</v>
      </c>
    </row>
    <row r="158" spans="3:11" x14ac:dyDescent="0.25">
      <c r="C158" s="21" t="s">
        <v>175</v>
      </c>
      <c r="D158" s="1" t="s">
        <v>174</v>
      </c>
      <c r="E158" s="1" t="s">
        <v>148</v>
      </c>
      <c r="F158" s="22">
        <v>53000</v>
      </c>
    </row>
    <row r="159" spans="3:11" ht="15.75" thickBot="1" x14ac:dyDescent="0.3">
      <c r="C159" s="21" t="s">
        <v>173</v>
      </c>
      <c r="D159" s="1" t="s">
        <v>172</v>
      </c>
      <c r="E159" s="1" t="s">
        <v>145</v>
      </c>
      <c r="F159" s="22">
        <v>71000</v>
      </c>
    </row>
    <row r="160" spans="3:11" ht="15.75" thickBot="1" x14ac:dyDescent="0.3">
      <c r="C160" s="21" t="s">
        <v>171</v>
      </c>
      <c r="D160" s="1" t="s">
        <v>170</v>
      </c>
      <c r="E160" s="1" t="s">
        <v>153</v>
      </c>
      <c r="F160" s="22">
        <v>54000</v>
      </c>
      <c r="I160" s="3" t="s">
        <v>192</v>
      </c>
      <c r="J160" s="4" t="s">
        <v>195</v>
      </c>
      <c r="K160" s="5" t="s">
        <v>196</v>
      </c>
    </row>
    <row r="161" spans="3:11" x14ac:dyDescent="0.25">
      <c r="C161" s="21" t="s">
        <v>169</v>
      </c>
      <c r="D161" s="1" t="s">
        <v>168</v>
      </c>
      <c r="E161" s="1" t="s">
        <v>132</v>
      </c>
      <c r="F161" s="22">
        <v>63000</v>
      </c>
      <c r="I161" s="2" t="s">
        <v>182</v>
      </c>
      <c r="J161" s="2" t="str">
        <f>_xlfn.XLOOKUP(I161,$D$152:$D$171,$E$152:$E$171,,0)</f>
        <v>Sales</v>
      </c>
      <c r="K161" s="2">
        <f>_xlfn.XLOOKUP(I161,D152:D171,F152:F171,,0)</f>
        <v>55000</v>
      </c>
    </row>
    <row r="162" spans="3:11" x14ac:dyDescent="0.25">
      <c r="C162" s="21" t="s">
        <v>167</v>
      </c>
      <c r="D162" s="1" t="s">
        <v>166</v>
      </c>
      <c r="E162" s="1" t="s">
        <v>148</v>
      </c>
      <c r="F162" s="22">
        <v>56000</v>
      </c>
      <c r="I162" s="1" t="s">
        <v>176</v>
      </c>
      <c r="J162" s="2" t="str">
        <f t="shared" ref="J162:J165" si="13">_xlfn.XLOOKUP(I162,D153:D172,E153:E172,"N/A",0)</f>
        <v>IT</v>
      </c>
      <c r="K162" s="2">
        <f t="shared" ref="K162:K165" si="14">_xlfn.XLOOKUP(I162,D153:D172,F153:F172,,0)</f>
        <v>62000</v>
      </c>
    </row>
    <row r="163" spans="3:11" x14ac:dyDescent="0.25">
      <c r="C163" s="21" t="s">
        <v>165</v>
      </c>
      <c r="D163" s="1" t="s">
        <v>164</v>
      </c>
      <c r="E163" s="1" t="s">
        <v>145</v>
      </c>
      <c r="F163" s="22">
        <v>72000</v>
      </c>
      <c r="I163" s="1" t="s">
        <v>172</v>
      </c>
      <c r="J163" s="2" t="str">
        <f t="shared" si="13"/>
        <v>Finance</v>
      </c>
      <c r="K163" s="2">
        <f t="shared" si="14"/>
        <v>71000</v>
      </c>
    </row>
    <row r="164" spans="3:11" x14ac:dyDescent="0.25">
      <c r="C164" s="21" t="s">
        <v>163</v>
      </c>
      <c r="D164" s="1" t="s">
        <v>162</v>
      </c>
      <c r="E164" s="1" t="s">
        <v>153</v>
      </c>
      <c r="F164" s="22">
        <v>57000</v>
      </c>
      <c r="I164" s="1" t="s">
        <v>166</v>
      </c>
      <c r="J164" s="2" t="str">
        <f t="shared" si="13"/>
        <v>Sales</v>
      </c>
      <c r="K164" s="2">
        <f t="shared" si="14"/>
        <v>56000</v>
      </c>
    </row>
    <row r="165" spans="3:11" x14ac:dyDescent="0.25">
      <c r="C165" s="21" t="s">
        <v>161</v>
      </c>
      <c r="D165" s="1" t="s">
        <v>160</v>
      </c>
      <c r="E165" s="1" t="s">
        <v>132</v>
      </c>
      <c r="F165" s="22">
        <v>64000</v>
      </c>
      <c r="I165" s="1" t="s">
        <v>149</v>
      </c>
      <c r="J165" s="2" t="str">
        <f t="shared" si="13"/>
        <v>Sales</v>
      </c>
      <c r="K165" s="2">
        <f t="shared" si="14"/>
        <v>60000</v>
      </c>
    </row>
    <row r="166" spans="3:11" x14ac:dyDescent="0.25">
      <c r="C166" s="21" t="s">
        <v>159</v>
      </c>
      <c r="D166" s="1" t="s">
        <v>158</v>
      </c>
      <c r="E166" s="1" t="s">
        <v>148</v>
      </c>
      <c r="F166" s="22">
        <v>58000</v>
      </c>
    </row>
    <row r="167" spans="3:11" x14ac:dyDescent="0.25">
      <c r="C167" s="21" t="s">
        <v>157</v>
      </c>
      <c r="D167" s="1" t="s">
        <v>156</v>
      </c>
      <c r="E167" s="1" t="s">
        <v>145</v>
      </c>
      <c r="F167" s="22">
        <v>73000</v>
      </c>
    </row>
    <row r="168" spans="3:11" ht="15.75" thickBot="1" x14ac:dyDescent="0.3">
      <c r="C168" s="21" t="s">
        <v>155</v>
      </c>
      <c r="D168" s="1" t="s">
        <v>154</v>
      </c>
      <c r="E168" s="1" t="s">
        <v>153</v>
      </c>
      <c r="F168" s="22">
        <v>59000</v>
      </c>
    </row>
    <row r="169" spans="3:11" ht="15.75" thickBot="1" x14ac:dyDescent="0.3">
      <c r="C169" s="21" t="s">
        <v>152</v>
      </c>
      <c r="D169" s="1" t="s">
        <v>151</v>
      </c>
      <c r="E169" s="1" t="s">
        <v>132</v>
      </c>
      <c r="F169" s="22">
        <v>65000</v>
      </c>
      <c r="I169" s="70" t="s">
        <v>197</v>
      </c>
      <c r="J169" s="73" t="s">
        <v>198</v>
      </c>
    </row>
    <row r="170" spans="3:11" x14ac:dyDescent="0.25">
      <c r="C170" s="21" t="s">
        <v>150</v>
      </c>
      <c r="D170" s="1" t="s">
        <v>149</v>
      </c>
      <c r="E170" s="1" t="s">
        <v>148</v>
      </c>
      <c r="F170" s="22">
        <v>60000</v>
      </c>
      <c r="I170" s="19" t="s">
        <v>177</v>
      </c>
      <c r="J170" s="20">
        <f>_xlfn.XLOOKUP(I170,$C$152:$C$171,$F$152:$F$171,,0)</f>
        <v>62000</v>
      </c>
    </row>
    <row r="171" spans="3:11" ht="15.75" thickBot="1" x14ac:dyDescent="0.3">
      <c r="C171" s="23" t="s">
        <v>147</v>
      </c>
      <c r="D171" s="31" t="s">
        <v>146</v>
      </c>
      <c r="E171" s="31" t="s">
        <v>145</v>
      </c>
      <c r="F171" s="24">
        <v>74000</v>
      </c>
      <c r="I171" s="21" t="s">
        <v>175</v>
      </c>
      <c r="J171" s="22">
        <f t="shared" ref="J171:J178" si="15">_xlfn.XLOOKUP(I171,$C$152:$C$171,$F$152:$F$171,,0)</f>
        <v>53000</v>
      </c>
    </row>
    <row r="172" spans="3:11" x14ac:dyDescent="0.25">
      <c r="I172" s="21" t="s">
        <v>173</v>
      </c>
      <c r="J172" s="22">
        <f t="shared" si="15"/>
        <v>71000</v>
      </c>
    </row>
    <row r="173" spans="3:11" x14ac:dyDescent="0.25">
      <c r="I173" s="21" t="s">
        <v>171</v>
      </c>
      <c r="J173" s="22">
        <f t="shared" si="15"/>
        <v>54000</v>
      </c>
    </row>
    <row r="174" spans="3:11" x14ac:dyDescent="0.25">
      <c r="I174" s="21" t="s">
        <v>169</v>
      </c>
      <c r="J174" s="22">
        <f t="shared" si="15"/>
        <v>63000</v>
      </c>
    </row>
    <row r="175" spans="3:11" x14ac:dyDescent="0.25">
      <c r="I175" s="21" t="s">
        <v>167</v>
      </c>
      <c r="J175" s="22">
        <f t="shared" si="15"/>
        <v>56000</v>
      </c>
    </row>
    <row r="176" spans="3:11" x14ac:dyDescent="0.25">
      <c r="I176" s="21" t="s">
        <v>165</v>
      </c>
      <c r="J176" s="22">
        <f t="shared" si="15"/>
        <v>72000</v>
      </c>
    </row>
    <row r="177" spans="3:10" ht="15.75" thickBot="1" x14ac:dyDescent="0.3">
      <c r="I177" s="21" t="s">
        <v>163</v>
      </c>
      <c r="J177" s="22">
        <f t="shared" si="15"/>
        <v>57000</v>
      </c>
    </row>
    <row r="178" spans="3:10" ht="15.75" thickBot="1" x14ac:dyDescent="0.3">
      <c r="C178" s="81" t="s">
        <v>216</v>
      </c>
      <c r="D178" s="82" t="s">
        <v>215</v>
      </c>
      <c r="E178" s="82" t="s">
        <v>214</v>
      </c>
      <c r="F178" s="83" t="s">
        <v>213</v>
      </c>
      <c r="I178" s="23" t="s">
        <v>161</v>
      </c>
      <c r="J178" s="24">
        <f t="shared" si="15"/>
        <v>64000</v>
      </c>
    </row>
    <row r="179" spans="3:10" x14ac:dyDescent="0.25">
      <c r="C179" s="19" t="s">
        <v>212</v>
      </c>
      <c r="D179" s="30" t="s">
        <v>203</v>
      </c>
      <c r="E179" s="30">
        <v>10000</v>
      </c>
      <c r="F179" s="20" t="s">
        <v>199</v>
      </c>
    </row>
    <row r="180" spans="3:10" x14ac:dyDescent="0.25">
      <c r="C180" s="21" t="s">
        <v>211</v>
      </c>
      <c r="D180" s="1" t="s">
        <v>200</v>
      </c>
      <c r="E180" s="1">
        <v>15000</v>
      </c>
      <c r="F180" s="22" t="s">
        <v>205</v>
      </c>
    </row>
    <row r="181" spans="3:10" x14ac:dyDescent="0.25">
      <c r="C181" s="21" t="s">
        <v>210</v>
      </c>
      <c r="D181" s="1" t="s">
        <v>203</v>
      </c>
      <c r="E181" s="1">
        <v>12000</v>
      </c>
      <c r="F181" s="22" t="s">
        <v>202</v>
      </c>
    </row>
    <row r="182" spans="3:10" x14ac:dyDescent="0.25">
      <c r="C182" s="21" t="s">
        <v>209</v>
      </c>
      <c r="D182" s="1" t="s">
        <v>203</v>
      </c>
      <c r="E182" s="1">
        <v>20000</v>
      </c>
      <c r="F182" s="22" t="s">
        <v>199</v>
      </c>
    </row>
    <row r="183" spans="3:10" x14ac:dyDescent="0.25">
      <c r="C183" s="21" t="s">
        <v>219</v>
      </c>
      <c r="D183" s="1" t="s">
        <v>206</v>
      </c>
      <c r="E183" s="1">
        <v>20000</v>
      </c>
      <c r="F183" s="22" t="s">
        <v>199</v>
      </c>
    </row>
    <row r="184" spans="3:10" x14ac:dyDescent="0.25">
      <c r="C184" s="21" t="s">
        <v>208</v>
      </c>
      <c r="D184" s="1" t="s">
        <v>200</v>
      </c>
      <c r="E184" s="1">
        <v>18000</v>
      </c>
      <c r="F184" s="22" t="s">
        <v>199</v>
      </c>
    </row>
    <row r="185" spans="3:10" x14ac:dyDescent="0.25">
      <c r="C185" s="21" t="s">
        <v>207</v>
      </c>
      <c r="D185" s="1" t="s">
        <v>206</v>
      </c>
      <c r="E185" s="1">
        <v>22000</v>
      </c>
      <c r="F185" s="22" t="s">
        <v>205</v>
      </c>
    </row>
    <row r="186" spans="3:10" x14ac:dyDescent="0.25">
      <c r="C186" s="21" t="s">
        <v>204</v>
      </c>
      <c r="D186" s="1" t="s">
        <v>203</v>
      </c>
      <c r="E186" s="1">
        <v>25000</v>
      </c>
      <c r="F186" s="22" t="s">
        <v>202</v>
      </c>
    </row>
    <row r="187" spans="3:10" ht="15.75" thickBot="1" x14ac:dyDescent="0.3">
      <c r="C187" s="23" t="s">
        <v>201</v>
      </c>
      <c r="D187" s="31" t="s">
        <v>200</v>
      </c>
      <c r="E187" s="31">
        <v>30000</v>
      </c>
      <c r="F187" s="24" t="s">
        <v>199</v>
      </c>
    </row>
    <row r="191" spans="3:10" x14ac:dyDescent="0.25">
      <c r="D191" s="85" t="s">
        <v>217</v>
      </c>
      <c r="E191" s="85" t="s">
        <v>218</v>
      </c>
      <c r="F191" s="85" t="s">
        <v>213</v>
      </c>
    </row>
    <row r="192" spans="3:10" x14ac:dyDescent="0.25">
      <c r="D192" s="84" t="s">
        <v>200</v>
      </c>
      <c r="E192" s="84" t="str" cm="1">
        <f t="array" ref="E192:E194">_xlfn._xlws.FILTER($C$179:$C$187,$D$179:$D$187=$D$192)</f>
        <v>Beta</v>
      </c>
      <c r="F192" s="84" t="str">
        <f t="shared" ref="F192:F195" si="16">_xlfn.XLOOKUP(E192,$C$179:$C$187,$F$179:$F$187,"NOT APPLICABLE",0)</f>
        <v>Completed</v>
      </c>
    </row>
    <row r="193" spans="4:6" x14ac:dyDescent="0.25">
      <c r="D193" s="84"/>
      <c r="E193" s="84" t="str">
        <v>Epsilon</v>
      </c>
      <c r="F193" s="84" t="str">
        <f t="shared" si="16"/>
        <v>In Progress</v>
      </c>
    </row>
    <row r="194" spans="4:6" x14ac:dyDescent="0.25">
      <c r="D194" s="84"/>
      <c r="E194" s="84" t="str">
        <v>Theta</v>
      </c>
      <c r="F194" s="84" t="str">
        <f>_xlfn.XLOOKUP(E194,$C$179:$C$187,$F$179:$F$187,"NOT APPLICABLE",0)</f>
        <v>In Progress</v>
      </c>
    </row>
    <row r="195" spans="4:6" x14ac:dyDescent="0.25">
      <c r="D195" s="84"/>
      <c r="E195" s="84"/>
      <c r="F195" s="84" t="str">
        <f t="shared" si="16"/>
        <v>NOT APPLICABLE</v>
      </c>
    </row>
  </sheetData>
  <sortState xmlns:xlrd2="http://schemas.microsoft.com/office/spreadsheetml/2017/richdata2" ref="C136:E142">
    <sortCondition ref="E136:E142"/>
  </sortState>
  <mergeCells count="3">
    <mergeCell ref="G14:H14"/>
    <mergeCell ref="M43:N43"/>
    <mergeCell ref="J14:K14"/>
  </mergeCells>
  <phoneticPr fontId="2" type="noConversion"/>
  <dataValidations count="2">
    <dataValidation type="list" allowBlank="1" showInputMessage="1" showErrorMessage="1" sqref="C192" xr:uid="{E7D1E556-546F-470B-8EED-46D4389FDA6A}">
      <formula1>$C$179:$C$187</formula1>
    </dataValidation>
    <dataValidation type="list" allowBlank="1" showInputMessage="1" showErrorMessage="1" sqref="D192" xr:uid="{327C6CBD-5586-4BE9-AC15-C52E72D8B3C7}">
      <formula1>$D$179:$D$187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</dc:creator>
  <cp:lastModifiedBy>Tanvir Rahman</cp:lastModifiedBy>
  <dcterms:created xsi:type="dcterms:W3CDTF">2024-10-02T09:26:05Z</dcterms:created>
  <dcterms:modified xsi:type="dcterms:W3CDTF">2024-10-03T11:48:30Z</dcterms:modified>
</cp:coreProperties>
</file>