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dustry" sheetId="1" r:id="rId3"/>
  </sheets>
  <definedNames/>
  <calcPr/>
</workbook>
</file>

<file path=xl/sharedStrings.xml><?xml version="1.0" encoding="utf-8"?>
<sst xmlns="http://schemas.openxmlformats.org/spreadsheetml/2006/main" count="5076" uniqueCount="3821">
  <si>
    <t>Name</t>
  </si>
  <si>
    <t>Work Phone</t>
  </si>
  <si>
    <t>Toll Free Phone</t>
  </si>
  <si>
    <t>Crisis Phone</t>
  </si>
  <si>
    <t>Fax</t>
  </si>
  <si>
    <t>Email</t>
  </si>
  <si>
    <t>Website</t>
  </si>
  <si>
    <t>Address 1</t>
  </si>
  <si>
    <t>Address 2</t>
  </si>
  <si>
    <t>City</t>
  </si>
  <si>
    <t>Province</t>
  </si>
  <si>
    <t>Postal Code</t>
  </si>
  <si>
    <t>Location</t>
  </si>
  <si>
    <t>Fees</t>
  </si>
  <si>
    <t>Hours</t>
  </si>
  <si>
    <t>Last Modified Date</t>
  </si>
  <si>
    <t>Language of Service</t>
  </si>
  <si>
    <t>Organization Type</t>
  </si>
  <si>
    <t>Eligibility</t>
  </si>
  <si>
    <t>How To Apply</t>
  </si>
  <si>
    <t>Physical Access</t>
  </si>
  <si>
    <t>About</t>
  </si>
  <si>
    <t>Tag</t>
  </si>
  <si>
    <t>Service Description Title</t>
  </si>
  <si>
    <t>Service Description</t>
  </si>
  <si>
    <t>Contact</t>
  </si>
  <si>
    <t>Latitude</t>
  </si>
  <si>
    <t>Longitude</t>
  </si>
  <si>
    <t>FB URL</t>
  </si>
  <si>
    <t>Twitter URL</t>
  </si>
  <si>
    <t>Google Plus</t>
  </si>
  <si>
    <t>Abbotsford Chamber of Commerce</t>
  </si>
  <si>
    <t>(604) 859-9651</t>
  </si>
  <si>
    <t>(604) 850-6880</t>
  </si>
  <si>
    <t>lavonne@abbotsfordchamber.com</t>
  </si>
  <si>
    <t>http://www.abbotsfordchamber.com</t>
  </si>
  <si>
    <t>207-32900 South Fraser Way</t>
  </si>
  <si>
    <t>Abbotsford</t>
  </si>
  <si>
    <t>BC</t>
  </si>
  <si>
    <t>V2S 5A1</t>
  </si>
  <si>
    <t>Contact for details</t>
  </si>
  <si>
    <t>Abbotsford Downtown Business Association</t>
  </si>
  <si>
    <t>(604) 850-6547</t>
  </si>
  <si>
    <t>(604) 859-6507</t>
  </si>
  <si>
    <t>executive@downtownabbotsford.com</t>
  </si>
  <si>
    <t>http://www.downtownabbotsford.com</t>
  </si>
  <si>
    <t>2615A Montrose Ave.</t>
  </si>
  <si>
    <t>V2S 3T5</t>
  </si>
  <si>
    <t>The Abbotsford Downtown Business Association is a business improvement association creating promotion, marketing, business support and business zoning policy designed to improve the livability and merchant sustainability in the historic downtown Abbotsford, BC district.</t>
  </si>
  <si>
    <t>Aboriginal Financial Officers Association of Canada</t>
  </si>
  <si>
    <t>(613) 722-5543</t>
  </si>
  <si>
    <t>(866) 722-2362</t>
  </si>
  <si>
    <t>(613) 722-3467</t>
  </si>
  <si>
    <t>info@afoa.ca</t>
  </si>
  <si>
    <t>http://www.afoa.ca</t>
  </si>
  <si>
    <t>301-1066 Somerset St West</t>
  </si>
  <si>
    <t>Ottawa</t>
  </si>
  <si>
    <t>ON</t>
  </si>
  <si>
    <t>K1Y 4T3</t>
  </si>
  <si>
    <t>Aboriginal Head Start Association of BC</t>
  </si>
  <si>
    <t>(250) 858-4543</t>
  </si>
  <si>
    <t>(778) 455-5044</t>
  </si>
  <si>
    <t>executivedirector@ahsabc.com</t>
  </si>
  <si>
    <t>http://www.ahsabc.com</t>
  </si>
  <si>
    <t xml:space="preserve">PO Box 21058 </t>
  </si>
  <si>
    <t>Duncan</t>
  </si>
  <si>
    <t>V9L 0C2</t>
  </si>
  <si>
    <t>We are the supporting Association of the Aboriginal Head Starts in Urban BC.  We also foster the growth and awareness of Aboriginal Early Childhood Education.</t>
  </si>
  <si>
    <t>Aboriginal Multi-Media Society (AMMSA)</t>
  </si>
  <si>
    <t>(780) 455-2700</t>
  </si>
  <si>
    <t>(800) 661-5469</t>
  </si>
  <si>
    <t>(780) 455-7639</t>
  </si>
  <si>
    <t>market@ammsa.com</t>
  </si>
  <si>
    <t>http://www.ammsa.com/</t>
  </si>
  <si>
    <t>13245-146 St NW EDMONTON</t>
  </si>
  <si>
    <t>Edmonton</t>
  </si>
  <si>
    <t>AB</t>
  </si>
  <si>
    <t>T5L 4S8</t>
  </si>
  <si>
    <t>Aboriginal Peoples Television Network</t>
  </si>
  <si>
    <t>(204) 947-9331</t>
  </si>
  <si>
    <t>(888) 278-8862</t>
  </si>
  <si>
    <t>(204) 943-8985</t>
  </si>
  <si>
    <t>info@aptn.ca</t>
  </si>
  <si>
    <t>http://www.aptn.ca/</t>
  </si>
  <si>
    <t>339 Portage Ave</t>
  </si>
  <si>
    <t>Winnipeg</t>
  </si>
  <si>
    <t>MB</t>
  </si>
  <si>
    <t>R3B 2C3</t>
  </si>
  <si>
    <t>APTN is the first national Aboriginal television network in the world with programming by, for and about Aboriginal Peoples, to share with all Canadians as well as viewers around the world. APTN is a mandatory service available in over 11 million Canadian households with basic cable, direct-to-home (DTH) or wireless service.</t>
  </si>
  <si>
    <t>Acfas Inc</t>
  </si>
  <si>
    <t>(514) 849-0045</t>
  </si>
  <si>
    <t>(514) 849-5558</t>
  </si>
  <si>
    <t>acfas@acfas.ca</t>
  </si>
  <si>
    <t>http://www.acfas.ca</t>
  </si>
  <si>
    <t xml:space="preserve">425, De La Gauchetière West </t>
  </si>
  <si>
    <t>Montreal</t>
  </si>
  <si>
    <t>QC</t>
  </si>
  <si>
    <t>H2L 2M7</t>
  </si>
  <si>
    <t>L'Acfas a pour mission de promouvoir l'activité scientifique, de stimuler la recherche et de diffuser la culture scientifique.</t>
  </si>
  <si>
    <t>ADIQ - Association des designers industriels du Québec</t>
  </si>
  <si>
    <t>(514) 287-6531</t>
  </si>
  <si>
    <t>(514) 278-3049</t>
  </si>
  <si>
    <t>info@adiq.ca</t>
  </si>
  <si>
    <t>http://www.adiq.ca</t>
  </si>
  <si>
    <t>2600   rue William-Tremblay Bureau 220</t>
  </si>
  <si>
    <t>H1Y 3J2</t>
  </si>
  <si>
    <t>Soutien, représentation et promotion des membres professionnels et mise en valeur de la profession de designer industriel.</t>
  </si>
  <si>
    <t>ADR Institute of Canada, Inc.</t>
  </si>
  <si>
    <t>(416) 487-4733</t>
  </si>
  <si>
    <t>(877) 475-4353</t>
  </si>
  <si>
    <t>(416) 487-4429</t>
  </si>
  <si>
    <t>admin@adrcanada.ca</t>
  </si>
  <si>
    <t>http://www.adrcanada.ca</t>
  </si>
  <si>
    <t>405-234 Eglinton Ave East</t>
  </si>
  <si>
    <t>Toronto</t>
  </si>
  <si>
    <t>M4P 1K5</t>
  </si>
  <si>
    <t>The ADR Institute of Canada, Inc. ("ADRIC")was created from the Arbitrators_x0092_ Institute of Canada, Inc. in 1974 as the first Canada-wide professional association for dispute resolution. Its primary function was to provide the public with the means of resolving disputes and to act as a national centre of information, education and services in the field of alternative dispute resolution.
ADRIC  is a non-profit organization which brings together not only arbitrators, mediators and other ADR professionals, but also major corporations and law firms who work together to promote the creative resolution of conflicts and disputes. This broad membership base brings diverse skills and experience to the Institute and contributes to the development of the field of dispute resolution in Canada.
Organizations turn to ADRIC and its affiliates for guidance in establishing and administering disputes between the organization and its clients or customers as between employees, or between employees and management.
ADRIC  works in collaboration with seven Regional Affiliates throughout Canada to develop and promote standards for practice. The Regional Institutes develop programs and services targeted to regional needs. 
All members throughout Canada adhere to ADRIC 's Code of Ethics and are subject to its disciplinary policies. Members who have achieved the required high level education and practical experience may apply for recognition as a Chartered Arbitrator (C.Arb)or Chartered Mediator (C.Med).  Junior practitioners can aspire to the Qualified Arbitrator (Q.Arb) and Qualified Mediator  (Q.Med) designations.
In 2014, the ADR Institute of Canada launched new Arbitration Rules. These new rules provide parties to a dispute with a professional third-party neutral (as have past rules). The new arbitration rules also provide for administration of disputes by ADRIC.
With an expanded membership and expanded ADR services, ADRIC and its Regional Affiliates are the dispute resolution leaders in Canada.</t>
  </si>
  <si>
    <t>AERIC Inc.</t>
  </si>
  <si>
    <t>(613) 526-3280</t>
  </si>
  <si>
    <t>(866) 711-2262</t>
  </si>
  <si>
    <t>(613) 526-4857</t>
  </si>
  <si>
    <t>contactcboc@conferenceboard.ca</t>
  </si>
  <si>
    <t>255 Smyth Rd</t>
  </si>
  <si>
    <t>K1H 8M7</t>
  </si>
  <si>
    <t>The Conference Board of Canada is Canada's foremost independent and not-for-profit applied research organization. For more than 60 years, we have been bringing together ideas across research disciplines and people across sectors of our society in order to address the complex issues that matter most to Canada's future. We are specialists in the areas of economic trends, industry and business strategy, leadership and human resources, and public policy.</t>
  </si>
  <si>
    <t>Aerospace Industries Association of Canada</t>
  </si>
  <si>
    <t>(613) 232-4297</t>
  </si>
  <si>
    <t>(613) 232-1142</t>
  </si>
  <si>
    <t>info@aiac.ca</t>
  </si>
  <si>
    <t>http://www.aiac.ca</t>
  </si>
  <si>
    <t>703-255 Albert St.</t>
  </si>
  <si>
    <t>K1P 6A9</t>
  </si>
  <si>
    <t>The Aerospace Industries Association of Canada (AIAC) is the national voice of Canada's aerospace industry.  AIAC speaks for companies with operations in Canada that provide advanced technology aerospace products and services to commercial and military customers worldwide.</t>
  </si>
  <si>
    <t>Aerospace Industry Association of BC</t>
  </si>
  <si>
    <t>(604) 638-1477</t>
  </si>
  <si>
    <t>(604) 681-4545</t>
  </si>
  <si>
    <t>info@aiabc.com</t>
  </si>
  <si>
    <t>http://www.aiabc.com</t>
  </si>
  <si>
    <t>102-211 Columbia St</t>
  </si>
  <si>
    <t>Vancouver</t>
  </si>
  <si>
    <t>V6A 2R5</t>
  </si>
  <si>
    <t>The Aerospace Industry Association of British Columbia is a member-funded alliance of BC-based companies working together to promote and develop one of the fastest growing high-tech industries in Canada.
AIABC was originally constituted as a committee of the BC Aviation Council, which has been serving the interests of aircraft and airport operators in the province for more than half a century. When member companies who are involved in the manufacture, development, repair, maintenance and overhaul of aircraft and engines voiced a need for greater representation, AIABC was born and in 1994, evolved into a separate organization. AIABC now acts as an umbrella organization, serving the needs of aerospace-related manufacturing, repair and overhaul companies in the province.</t>
  </si>
  <si>
    <t>Agri-Food Export Group Québec-Canada</t>
  </si>
  <si>
    <t>(450) 649-6266</t>
  </si>
  <si>
    <t>(800) 563-9767</t>
  </si>
  <si>
    <t>(450) 649-6255</t>
  </si>
  <si>
    <t>info@groupexport.ca</t>
  </si>
  <si>
    <t>http://www.groupexport.ca</t>
  </si>
  <si>
    <t>1971 Rue Léonard De Vinci</t>
  </si>
  <si>
    <t>Sainte-Julie</t>
  </si>
  <si>
    <t>J3E 1Y9</t>
  </si>
  <si>
    <t>With over 400 agrifood companies that together produce 80% of all processed products exported by Quebec, we are the largest Canadian association of agrifood exporters.</t>
  </si>
  <si>
    <t>Agricultural Research and Extension Council of Alberta</t>
  </si>
  <si>
    <t>(780) 416-6046</t>
  </si>
  <si>
    <t>(780) 416-8915</t>
  </si>
  <si>
    <t>faechner@areca.ab.ca</t>
  </si>
  <si>
    <t>http://www.areca.ab.ca</t>
  </si>
  <si>
    <t>211-2 Athabascan Ave</t>
  </si>
  <si>
    <t>Sherwood Park</t>
  </si>
  <si>
    <t>T8A 4E3</t>
  </si>
  <si>
    <t>The Agricultural Research and Extension Council of Alberta (ARECA) is an association of non-profit producer groups dedicated to enhancing the sustainability and profitability of agriculture in Alberta.</t>
  </si>
  <si>
    <t>AILIA - Language Industry Association</t>
  </si>
  <si>
    <t>(888) 510-1148</t>
  </si>
  <si>
    <t>(613) 822-4988</t>
  </si>
  <si>
    <t>communication@ailia.ca</t>
  </si>
  <si>
    <t>http://www.ailia.ca</t>
  </si>
  <si>
    <t>25 Rockcastle Drive.</t>
  </si>
  <si>
    <t>M9R 2V2</t>
  </si>
  <si>
    <t>AILIA is a non-profit trade association for the language industry created in 2003. Its mission is to join forces and be the voice of the Canadian language industry in strategic areas with the main focus on Translation. Other areas of interest include standards, language training and language technologies.</t>
  </si>
  <si>
    <t>Air Transport Association of Canada</t>
  </si>
  <si>
    <t>(613) 233-7727</t>
  </si>
  <si>
    <t>(613) 230-8648</t>
  </si>
  <si>
    <t>atac@atac.ca</t>
  </si>
  <si>
    <t>http://www.atac.ca</t>
  </si>
  <si>
    <t>700-255 Albert St.</t>
  </si>
  <si>
    <t>The Air Transport Association located in Ottawa is led by a President and CEO under the guidance of a Board of Directors, drawn from executives of member companies. The membership is comprised of the majority of Canadian commercial aviation operators or those companies engaged in flight training or education.</t>
  </si>
  <si>
    <t>Airdrie Chamber of Commerce</t>
  </si>
  <si>
    <t>(403) 948-4412</t>
  </si>
  <si>
    <t>(403) 948-3141</t>
  </si>
  <si>
    <t>info@airdriechamber.ab.ca</t>
  </si>
  <si>
    <t>http://www.airdriechamber.ab.ca</t>
  </si>
  <si>
    <t>102-150 Edwards Way NW</t>
  </si>
  <si>
    <t>Airdrie</t>
  </si>
  <si>
    <t>T4B 4B9</t>
  </si>
  <si>
    <t>Ajax-Pickering Board of Trade</t>
  </si>
  <si>
    <t>(905) 686-0883</t>
  </si>
  <si>
    <t>(905) 686-1057</t>
  </si>
  <si>
    <t>admin@apboardoftrade.com</t>
  </si>
  <si>
    <t>http://www.apboardoftrade.com</t>
  </si>
  <si>
    <t>3-144 Old Kingston Rd.</t>
  </si>
  <si>
    <t>Ajax</t>
  </si>
  <si>
    <t>L1T 2Z9</t>
  </si>
  <si>
    <t>Alberni Valley Chamber of Commerce</t>
  </si>
  <si>
    <t>(250) 724-6535</t>
  </si>
  <si>
    <t>(250) 724-6560</t>
  </si>
  <si>
    <t>office@albernichamber.ca</t>
  </si>
  <si>
    <t>http://www.albernichamber.ca</t>
  </si>
  <si>
    <t>2533 Port Alberni Hwy</t>
  </si>
  <si>
    <t>Port Alberni</t>
  </si>
  <si>
    <t>V9Y 8P2</t>
  </si>
  <si>
    <t>Alberta Association of the Appraisal Institute of Canada</t>
  </si>
  <si>
    <t>(403) 207-7892</t>
  </si>
  <si>
    <t>(403) 207-7857</t>
  </si>
  <si>
    <t>aic.alberta@shawlink.ca</t>
  </si>
  <si>
    <t>http://aicanada.ca</t>
  </si>
  <si>
    <t>245 - 495 - 36 St NE</t>
  </si>
  <si>
    <t>Calgary</t>
  </si>
  <si>
    <t>T2A 6K3</t>
  </si>
  <si>
    <t>The Appraisal Institute of Canada, Alberta, founded in 1979,  is an Alberta professional association affiliated with the Appraisal Institute of Canada (AIC), and represents members of the AIC in Alberta. Founded in 1938, AIC is the premier real property valuation association in Canada.  As a self-regulating professional organization, AIC grants the distinguished Accredited Appraiser Canadian Institute (AACI) and Canadian Residential Appraiser (CRA) designations to qualified individuals across Canada and around the world.
AIC members are highly qualified valuation professionals who undertake a rigorous program of professional studies, examination and experience before being granted a designation.  In addition, the Institute supports the principles of lifelong learning for its members through a mandatory continuing professional development program which includes a requirement that all members complete the AIC's current professional practice seminar at prescribed intervals.  These requirements ensure that our members have the most up-to-date education and skills in valuation to offer their clients, and are fully aware of the ethical standards that AIC demands of its members.</t>
  </si>
  <si>
    <t>Alberta Canola Producers Commission</t>
  </si>
  <si>
    <t>(780) 454-0844</t>
  </si>
  <si>
    <t>(800) 551-6652</t>
  </si>
  <si>
    <t>(780) 451-6933</t>
  </si>
  <si>
    <t>reception@albertacanola.com</t>
  </si>
  <si>
    <t>http://www.canola.ab.ca</t>
  </si>
  <si>
    <t>14560 116 Ave NW</t>
  </si>
  <si>
    <t>T5M 3E8</t>
  </si>
  <si>
    <t>Mission:  'striving towards the long-term profitability of canola producers in Alberta' the ACPC funds research, supports market development initiatives, and agriculture education.</t>
  </si>
  <si>
    <t>Alberta Chamber of Resources</t>
  </si>
  <si>
    <t>(780) 420-1030</t>
  </si>
  <si>
    <t>(780) 425-4623</t>
  </si>
  <si>
    <t>admin@acr-alberta.com</t>
  </si>
  <si>
    <t>http://www.acr-alberta.com/</t>
  </si>
  <si>
    <t>800-10123 99 St NW</t>
  </si>
  <si>
    <t>T5J 3H1</t>
  </si>
  <si>
    <t>As a resource based cross-sectoral industry association, the Alberta Chamber of Resources provides leadership for the orderly and responsible development of Alberta's natural resources.</t>
  </si>
  <si>
    <t>Alberta Chambers of Commerce</t>
  </si>
  <si>
    <t>(780) 425-4180</t>
  </si>
  <si>
    <t>(800) 272-8854</t>
  </si>
  <si>
    <t>(780) 429-1061</t>
  </si>
  <si>
    <t>info@abchamber.ca</t>
  </si>
  <si>
    <t>http://www.abchamber.ca</t>
  </si>
  <si>
    <t>1808-10025 102A Ave NW</t>
  </si>
  <si>
    <t>T5J 2Z2</t>
  </si>
  <si>
    <t>Alberta Construction Safety Association</t>
  </si>
  <si>
    <t>(780) 453-3311</t>
  </si>
  <si>
    <t>(800) 661-2272</t>
  </si>
  <si>
    <t>(780) 455-1120</t>
  </si>
  <si>
    <t>info@acsa-safety.org</t>
  </si>
  <si>
    <t>http://www.acsa-safety.org</t>
  </si>
  <si>
    <t>101-225 Parsons Rd SW</t>
  </si>
  <si>
    <t>T6X 0W6</t>
  </si>
  <si>
    <t>The membership of the Alberta Construction Safety Association (ACSA) consists of employers whose Alberta Workers' Compensation Board (WCB) account falls within participating Industry Codes. Funding for the ACSA is provided by the membership through an arrangement with the WCB.
The ACSA became a reality officially on November 9, 1988 - the date on which the ACSA was registered under The Societies Act as an independent, non-profit society. Every construction employer who holds a valid account with the Workers' Compensation Board and who pays assessments into any specific Industry Codes within the construction class, is a member of the ACSA.
The idea of a construction safety association in Alberta originated with the Alberta Construction Association executive in 1972. A first major step toward the current organization was the establishment of an ACA Safety Committee in 1975. Its effectiveness, however, was limited by the voluntary nature of ACA membership, limited funding and involvement by only part of the construction industry.
The Board of Directors is comprised of various construction associations and trade contractor associations. Provision has been made for representation on the Board from employers who are not involved in associations, as well as for worker representation.
All those involved with the ACSA, from the origin of the idea to the present, share a common vision which, generally stated, is that through the cooperative efforts of all involved, the construction environment in Alberta will be the safest anywhere. To realize this vision, the ACSA is embarking on the following mission:
    "The Mission of the Alberta Construction Safety Association is to provide quality advice and education for the construction industry that will reduce human suffering and financial costs associated with workplace incidents."
The Alberta Construction Safety Association shall be non-political and non-sectarian.</t>
  </si>
  <si>
    <t>Alberta Forest Products Association</t>
  </si>
  <si>
    <t>(780) 452-2841</t>
  </si>
  <si>
    <t>(780) 455-0505</t>
  </si>
  <si>
    <t>pwhittaker@albertaforestproducts.ca</t>
  </si>
  <si>
    <t>http://www.albertaforestproducts.ca</t>
  </si>
  <si>
    <t>10707 100th Ave 9th Floor</t>
  </si>
  <si>
    <t>T5J 3M1</t>
  </si>
  <si>
    <t>The Alberta Forest Products Association is a private non-profit
organization representing 67 companies involved in the
manufacturing of lumber, panel board, pulp and paper and 
secondary manufactured products.</t>
  </si>
  <si>
    <t>Alberta Greenhouse Growers Association</t>
  </si>
  <si>
    <t>(780) 489-1991</t>
  </si>
  <si>
    <t>(780) 444-2152</t>
  </si>
  <si>
    <t>member_services@agga.ca</t>
  </si>
  <si>
    <t>http://www.agga.ca</t>
  </si>
  <si>
    <t>200 - 10331 - 178 St NW</t>
  </si>
  <si>
    <t>T5S 1R5</t>
  </si>
  <si>
    <t>The Alberta Greenhouse Grower's Association (AGGA) is a voluntary, non-profit organization representing greenhouse crop growers in Alberta.</t>
  </si>
  <si>
    <t>Alberta Women Entrepreneurs Association</t>
  </si>
  <si>
    <t>(800) 713-3558</t>
  </si>
  <si>
    <t>(780) 422-0756</t>
  </si>
  <si>
    <t>info@awebusiness.com</t>
  </si>
  <si>
    <t>http://www.awebusiness.com</t>
  </si>
  <si>
    <t>308-10310 Jasper Ave</t>
  </si>
  <si>
    <t>T5J 2W4</t>
  </si>
  <si>
    <t>Publicly supported and funded since its launch in 1995, AWE is a not-for-profit organization providing tools and resources to help women across the province build successful businesses. Since 1995, AWE has supported women in business with access to start-up and expansion capital, entrepreneur training and workshops, business advice, service provider referrals and partnerships, and mentorship opportunities.
AWE is dedicated to helping to create positive outcomes for women, businesses and our communities — at home and around the world.</t>
  </si>
  <si>
    <t>Alliston &amp; District Chamber of Commerce</t>
  </si>
  <si>
    <t>(705) 435-7921</t>
  </si>
  <si>
    <t>(705) 435-0289</t>
  </si>
  <si>
    <t>info@adcc.ca</t>
  </si>
  <si>
    <t>http://www.adcc.ca</t>
  </si>
  <si>
    <t>51 Victoria St E</t>
  </si>
  <si>
    <t>Alliston</t>
  </si>
  <si>
    <t>L9R 1L5</t>
  </si>
  <si>
    <t>Altona &amp; District Chamber of Commerce</t>
  </si>
  <si>
    <t>(204) 324-8793</t>
  </si>
  <si>
    <t>(204) 324-1314</t>
  </si>
  <si>
    <t>chamber@shopaltona.com</t>
  </si>
  <si>
    <t>http://www.shopaltona.com</t>
  </si>
  <si>
    <t>Suite 119 - Golden West Building Center Ave East</t>
  </si>
  <si>
    <t>Altona</t>
  </si>
  <si>
    <t>R0G 0B0</t>
  </si>
  <si>
    <t>AMC - Agricultural Manufacturers of Canada</t>
  </si>
  <si>
    <t>(306) 522-2710</t>
  </si>
  <si>
    <t>(800) 959-7462</t>
  </si>
  <si>
    <t>(306) 781-7293</t>
  </si>
  <si>
    <t>admin@a-m-c.ca</t>
  </si>
  <si>
    <t>http://www.a-m-c.ca</t>
  </si>
  <si>
    <t>1600 Pasqua St. Regina</t>
  </si>
  <si>
    <t>Regina</t>
  </si>
  <si>
    <t>SK</t>
  </si>
  <si>
    <t>S4P 3G7</t>
  </si>
  <si>
    <t>The Agricultural Manufacturers of Canada (AMC) is a national, member-driven organization dedicated to sustaining a strong, viable and highly respected Canadian agricultural manufacturing industry. With over 300 members, our mission is to:  “foster and promote the growth and development of the agricultural equipment manufacturing industry in Canada.”  For more information please go to: www.a-m-c.ca</t>
  </si>
  <si>
    <t>American Chamber of Commerce in Canada</t>
  </si>
  <si>
    <t>(613) 293-5137</t>
  </si>
  <si>
    <t xml:space="preserve"> (613) 248-7961</t>
  </si>
  <si>
    <t>nationalcapital@amchamcanada.ca</t>
  </si>
  <si>
    <t>http://www.amchamcanada.ca</t>
  </si>
  <si>
    <t xml:space="preserve">P.O. Box 492 </t>
  </si>
  <si>
    <t>Manotick</t>
  </si>
  <si>
    <t>K4M 1A5</t>
  </si>
  <si>
    <t>A non-profit organization affiliated with the United States Chamber of Commerce, assisting US companies in doing business in Canada, and Canadian companies doing business in the United States. Member services include events, relevant material, and advice on cross-border issues and business development.</t>
  </si>
  <si>
    <t>Amherst &amp; Area Chamber of Commerce</t>
  </si>
  <si>
    <t>(902) 667-8186</t>
  </si>
  <si>
    <t>(902) 667-1452</t>
  </si>
  <si>
    <t>amherstchamberofcommerce@gmail.com</t>
  </si>
  <si>
    <t>http://www.amherstchamberns.ca</t>
  </si>
  <si>
    <t>35 Church St</t>
  </si>
  <si>
    <t>Amherst</t>
  </si>
  <si>
    <t>NS</t>
  </si>
  <si>
    <t>B4H 3Z4</t>
  </si>
  <si>
    <t>The Amherst &amp; Area Chamber of Commerce is an independent, membership funded, non-profit organization that represents Amherst &amp; Area business from the grassroots level.
The mission of the Chamber is: “To unite businesses and professional communities of Amherst and Area and represent our members in order to promote positive economic growth.”</t>
  </si>
  <si>
    <t>Antigonish Chamber of Commerce</t>
  </si>
  <si>
    <t>(902) 863-6308</t>
  </si>
  <si>
    <t>(902) 863-2656</t>
  </si>
  <si>
    <t>contact@antigonishchamber.com</t>
  </si>
  <si>
    <t>http://www.antigonishchamber.com</t>
  </si>
  <si>
    <t>21B James St Plaza</t>
  </si>
  <si>
    <t>Antigonish</t>
  </si>
  <si>
    <t>B2G 1R6</t>
  </si>
  <si>
    <t>Aquaculture Association of Canada</t>
  </si>
  <si>
    <t>(506) 529-4766</t>
  </si>
  <si>
    <t>(506) 529-4609</t>
  </si>
  <si>
    <t>aac@mar.dfo-mpo.gc.ca</t>
  </si>
  <si>
    <t>http://www.aquacultureassociation.ca/</t>
  </si>
  <si>
    <t>16 Lobster Lane</t>
  </si>
  <si>
    <t>Saint Andrews</t>
  </si>
  <si>
    <t>NB</t>
  </si>
  <si>
    <t>E5B 3T6</t>
  </si>
  <si>
    <t>Architectural Institute of British Columbia</t>
  </si>
  <si>
    <t>(604) 683-8588</t>
  </si>
  <si>
    <t>(800) 667-0753</t>
  </si>
  <si>
    <t>(604) 683-8568</t>
  </si>
  <si>
    <t>aibc@aibc.ca</t>
  </si>
  <si>
    <t>http://www.aibc.ca</t>
  </si>
  <si>
    <t xml:space="preserve">100-440 Cambie St </t>
  </si>
  <si>
    <t>V6B 2N5</t>
  </si>
  <si>
    <t>The Architectural Institute of British Columbia (AIBC) is an independent, professional self-governing body established in 1920 by provincial statue (the Architects Act) with the mandate to regulate the profession of architecture on behalf of the public.</t>
  </si>
  <si>
    <t>Arctic Co-operatives Limited</t>
  </si>
  <si>
    <t>(204) 697-1625</t>
  </si>
  <si>
    <t>(204) 697-1880</t>
  </si>
  <si>
    <t>info@ArcticCo-op.com</t>
  </si>
  <si>
    <t>http://www.arcticco-op.com/</t>
  </si>
  <si>
    <t>1645 Inkster Blvd</t>
  </si>
  <si>
    <t>R2X 2W7</t>
  </si>
  <si>
    <t>Arctic Co-operatives Limited is a service federation supporting 32 member Co-operatives in Nunavut, Northwest Territories and Yukon. The Co-ops are involved in many types of businesses - including retail stores, hotels, fuel delivery, postal services and cable TV. Services provided by Arctic Co-operatives Limited to these member-owned and operated diversified businesses include 
accounting, auditing, marketing of arts and crafts, purchasing, training and education, management advisory and support services.
Arctic Co-operatives Limited has a subsidiary company, Canadian Arctic Producers (CAP).  CAP is one of the worlds largest wholesale 
marketing organizations specializing in Inuit and Dene high quality art.  The art can range from soapstone to other natural material such as whale bone, fur, ivory etc... Other art includes print making, wall hangings and tapestry.  There is also a wide variety of wearable art. Inuit sculptures descend from the ancient art of carving.  They are made of materials generically referred to as soapstone, but differ according to mineral content and stone found in various regions of the Arctic. Each soapstone carving is unique as it ranges in colour, as well as in style. Each Arctic community has its own artistic style based on available materials and local artistic influence.  Inuit art is uniquely Canadian and enjoys an excellent reputation world wide.
The Inns North chains of hotels are owned and operated by the Co-operative member-owners.  There are 20 hotels scattered 
across Nunavut and the NWT. Some hotels offering tourism packages for those who wish to explore the vast beauty of 
Canada's Arctic. Tourists can go sightseeing on a boat for beluga whales, seals, walrus, and enjoy excellent fishing under the midnight 
sun.</t>
  </si>
  <si>
    <t>Armstrong Spallumcheen Chamber of Commerce and Visiter Cente</t>
  </si>
  <si>
    <t>(250) 546-8155</t>
  </si>
  <si>
    <t>(250) 546-8868</t>
  </si>
  <si>
    <t>manager@aschamber.com</t>
  </si>
  <si>
    <t>http://www.aschamber.com</t>
  </si>
  <si>
    <t>3550 Bridge St.</t>
  </si>
  <si>
    <t>Armstrong</t>
  </si>
  <si>
    <t>V0E 1B0</t>
  </si>
  <si>
    <t>Armtec Limited Partnership</t>
  </si>
  <si>
    <t>(519) 822-0210</t>
  </si>
  <si>
    <t>(519) 822-1160</t>
  </si>
  <si>
    <t>heba.ahmed@armtec.com</t>
  </si>
  <si>
    <t>http://www.armtec.com/</t>
  </si>
  <si>
    <t>370 Speedvale Ave W</t>
  </si>
  <si>
    <t>Guelph</t>
  </si>
  <si>
    <t>N1H 7M7</t>
  </si>
  <si>
    <t>The Armtec group is a leading manufacturer and marketer of a comprehensive range of infrastructure products and engineered construction solutions for customers in a diverse cross-section of industries that are located in every region of Canada, as well as in selected markets globally. These markets include Canada's national and regional public infrastructure markets and private sector markets in residential construction, commercial building, agricultural drainage and natural resources. Armtec operates through its network of regional offices and production facilities across the country. Armtec produces a broad range of engineered solutions, including products for drainage, bridge applications, soil retention, rehabilitation and water management systems including corrugated high-density polyethylene, corrugated steel and concrete pipe; an array of architectural and structural precast and pre-stressed concrete products from steps, paving stones, slabs and wall panels to highly engineered structural components designed and installed for projects such as bridges, sports venues and parking garages; and, a full suite of noise barriers, acoustic enclosure and wall systems along with associated retaining wall and traffic barrier systems. 
Armtec Limited is a manufacturer and distributor of steel and high-density polyethylene construction products for use in infrastructure, mining, forestry, industrial, residential, agricultural and municipal applications. Armtec has 90 years of experience in the steel industry, and, through its Big _x0091_O_x0092_ division, 30 years of experience in the high-density polyethylene industry. Armtec products include corrugated pipe in steel, aluminum and polyethylene, structural plate corrugated steel pipe, bin-type retaining walls, sheet piling, tunnel liner systems, water control gates and geosynthetics. These products are designed to provide solutions in Canada and other countries for roads, sewers, bridges, land development, mining and forestry. Armtec has ISO 9001 certification in plants in Ontario and Quebec. Armtec has offices and plants throughout Canada, and in strategic locations overseas.</t>
  </si>
  <si>
    <t>Assiniboia Chamber of Commerce</t>
  </si>
  <si>
    <t>(204) 774-4154</t>
  </si>
  <si>
    <t>(204) 774-4201</t>
  </si>
  <si>
    <t>info@assiniboiacc.mb.ca</t>
  </si>
  <si>
    <t>http://www.assiniboiacc.mb.ca</t>
  </si>
  <si>
    <t>1867 Portage Ave Rear Entrance</t>
  </si>
  <si>
    <t>R3J 0H1</t>
  </si>
  <si>
    <t>The Assiniboia Chamber is pleased  to serve the 4000 businesses and over 100,000 residents  who work and reside in West Winnipeg. Our boundaries are those  of the federal constituency of Assiniboia and the civic electoral wards of St. Charles, Charleswood/Tuxedo and St. James/Brooklands, including the James Armstrong Richardson International Airport area. In 2015 the Assiniboia Chamber will celebrate its 85th anniversary of serving West Winnipeg.</t>
  </si>
  <si>
    <t>Association BIOTECanada Association</t>
  </si>
  <si>
    <t>(613) 230-5585</t>
  </si>
  <si>
    <t>(613) 563-8850</t>
  </si>
  <si>
    <t>info@biotech.ca</t>
  </si>
  <si>
    <t>http://www.biotech.ca</t>
  </si>
  <si>
    <t>600-1 Nicholas St</t>
  </si>
  <si>
    <t>K1N 7B7</t>
  </si>
  <si>
    <t>BIOTECanada is the national industry association with nearly 250 members located nation wide, reflecting the diverse nature of Canada’s health, industrial and agricultural biotechnology sectors. In addition to providing significant health benefits for Canadians, the biotechnology industry has quickly become an essential part of the transformation of many traditional cornerstones of the Canadian economy including manufacturing, automotive, energy, aerospace and forestry industries.
BIOTECanada is a not-for-profit, non-government, industry-funded association.</t>
  </si>
  <si>
    <t>Association des archéologues professionnels du Québec (AAPQ)</t>
  </si>
  <si>
    <t>(418) 806-3265</t>
  </si>
  <si>
    <t>finances@archeologie.qc.ca</t>
  </si>
  <si>
    <t>http://www.archeologie.qc.ca</t>
  </si>
  <si>
    <t>PO Box 322  Upper Town branch</t>
  </si>
  <si>
    <t>Quebec City</t>
  </si>
  <si>
    <t>G1R 4P8</t>
  </si>
  <si>
    <t>Association professionnelle d'archéologues dédiée au milieu professionnel de l'archéologie québécoise, ainsi qu'à la promotion et à la défense de l'industrie archéologique québécoise.</t>
  </si>
  <si>
    <t>Association des compagnies de téléphone du Québec</t>
  </si>
  <si>
    <t>(819) 265-4774</t>
  </si>
  <si>
    <t>(819) 265-4799</t>
  </si>
  <si>
    <t>sdesy@actq.qc.ca</t>
  </si>
  <si>
    <t>http://www.actq.qc.ca/</t>
  </si>
  <si>
    <t xml:space="preserve">2750  Chemin Vallée </t>
  </si>
  <si>
    <t xml:space="preserve"> Saint-Alexis-des-Monts</t>
  </si>
  <si>
    <t>J0K 1V0</t>
  </si>
  <si>
    <t>Association Des Maisons De Commerce Extérieur Du Québec</t>
  </si>
  <si>
    <t>(514) 486-5308</t>
  </si>
  <si>
    <t>(514) 866-9447</t>
  </si>
  <si>
    <t>claude@interunion.ca</t>
  </si>
  <si>
    <t>http://www.amceq.org/</t>
  </si>
  <si>
    <t>643  rue Grosvenor</t>
  </si>
  <si>
    <t>Westmount</t>
  </si>
  <si>
    <t>H3Y 2S9</t>
  </si>
  <si>
    <t>Established since 1985 as a private non-profit organization,
the QUEBEC ASSOCIATION OF EXPORT TRADING HOUSE (AMCEQ) 
represents some 341 Quebec Trading Houses.
Recognized by both Provincial and Federal governments, AMCEQ's 
objectives are:
-Raising the level of exports through Trading Houses.
-Advocating the interests of the Trading House sector to private 
 and public institutions.
-Promoting the role of Trading Houses to the business community.
-Linking Trading Houses and manufacturing SMEs who wish to 
 export and the systematic integration of Trading Houses in the  
 international marketing strategies of the Quebec industry.
-The growth of Quebec Trading Houses.
-Training qualified Traders to ensure present and future
 needs of the industry.
-The recognition of the "Trader" profession.
AMCEQ-SERVICES
AMCEQ membership confers recognition and credibility whilst 
giving access to numerous advantages and exclusive services: 
preferential rates in import-export related services (insurance, 
transport, freight forwarding, inspection, exhibition material, 
travel, telecommunications, data banks, personalized 
consultation, business opportunities, matchmaking, etc.).
AMCEQ also offers information, courses and seminars and 
organizes trade shows and missions around the world.
AMCEQ publishes a directory of all Quebec-based Trading Houses 
distributed to Canadian embassies, consulates and Quebec 
delegations abroad.</t>
  </si>
  <si>
    <t>Association des pharmaciens des établissements de santé du Q</t>
  </si>
  <si>
    <t>(514) 286-0776</t>
  </si>
  <si>
    <t>(514) 286-1081</t>
  </si>
  <si>
    <t>info@apesquebec.org</t>
  </si>
  <si>
    <t>http://www.apesquebec.org</t>
  </si>
  <si>
    <t>4050  rue Molson Bureau 320</t>
  </si>
  <si>
    <t xml:space="preserve"> H1W 1A1</t>
  </si>
  <si>
    <t>L_x0092_Association des pharmaciens des établissements de santé du Québec (A.P.E.S.) s_x0092_occupe de l_x0092_avancement de la pratique pharmaceutique par l_x0092_étude, la défense et le développement des intérêts professionnels de ses membres. L_x0092_A.P.E.S. a également la responsabilité de négocier avec les autorités compétentes, un contrat de travail juste et équitable pour l_x0092_ensemble de ses membres et de voir à l_x0092_application de cette entente collective.</t>
  </si>
  <si>
    <t>Association des physiciens et ingénieurs biomédicaux du Québec</t>
  </si>
  <si>
    <t>(514) 252-3400</t>
  </si>
  <si>
    <t>gestion@apibq.ca</t>
  </si>
  <si>
    <t>http://www.apibq.ca</t>
  </si>
  <si>
    <t>1817 Des Laurentides  Laval</t>
  </si>
  <si>
    <t>Laval</t>
  </si>
  <si>
    <t>H7M 2P7</t>
  </si>
  <si>
    <t>En tant que gestionnaires de la technologie médicale, les membres de l'APIBQ ont toujours poursuivi le même but: conseiller les établissements en matière d'acquisition de technologie médicale et voir à l'utilisation optimale, sécuritaire et efficace de celle-ci pour assurer la protection et la sécurité du bénéficiaire et du personnel du réseau de la santé.</t>
  </si>
  <si>
    <t>Association des redistributeurs d'électricité du Québec (AREQ)</t>
  </si>
  <si>
    <t>(819) 821-5727</t>
  </si>
  <si>
    <t>(819) 822-6085</t>
  </si>
  <si>
    <t>info@areq.org</t>
  </si>
  <si>
    <t>http://www.areq.org</t>
  </si>
  <si>
    <t>1800  rue Roy</t>
  </si>
  <si>
    <t>Sherbrooke</t>
  </si>
  <si>
    <t>J1K 1B6</t>
  </si>
  <si>
    <t>L_x0092_Association des redistributeurs d_x0092_électricité du Québec (AREQ) a été formée en 1990 afin de promouvoir les intérêts de ces derniers. Celle-ci regroupe neuf réseaux municipaux et une coopérative. L'AREQ a pour mission d'assurer une représentation et prendre action auprès de tous les intervenants pour défendre les intérêts des membres, et contribuer à l_x0092_échange ainsi qu_x0092_à la diffusion d_x0092_information en vue de favoriser la gestion et l_x0092_opération optimales des réseaux membres de l_x0092_association.</t>
  </si>
  <si>
    <t>Association du camionnage du Québec</t>
  </si>
  <si>
    <t>(514) 932-0377</t>
  </si>
  <si>
    <t>(800) 361-5813</t>
  </si>
  <si>
    <t>(514) 932-1358</t>
  </si>
  <si>
    <t>info@carrefour-acq.org</t>
  </si>
  <si>
    <t>http://www.carrefour-acq.org</t>
  </si>
  <si>
    <t>6450 rue Notre-Dame O Bureau 200</t>
  </si>
  <si>
    <t xml:space="preserve">G2G 0B8 </t>
  </si>
  <si>
    <t>L'Association du camionnage du Québec est le plus grand regroupement d'entreprises de transport routier du Québec.
MANDAT
Créée en 1951, l_x0092_Association du camionnage du Québec a pour mandat d'étudier, de défendre et de développer les intérêts économiques, sociaux et moraux des membres transporteurs qui lui sont affiliés.
La mission de l'Association s'articule autour des objectifs suivants :
_x0095_Représenter, soutenir et informer les transporteurs membres
_x0095_Promouvoir des normes d'éthique, de sécurité et d'efficacité dans l'industrie du camionnage
_x0095_Encourager et soutenir le perfectionnement professionnel
_x0095_Sensibiliser les partenaires et le public à la contribution et à l'excellence des entreprises québécoises de transport routier</t>
  </si>
  <si>
    <t>Association du personnel de soutien administratif du Québec (APSAQ) inc.</t>
  </si>
  <si>
    <t>(418) 527-5041</t>
  </si>
  <si>
    <t>(866) 527-5041</t>
  </si>
  <si>
    <t>(418) 527-2160</t>
  </si>
  <si>
    <t>info@fspq.qc.ca</t>
  </si>
  <si>
    <t>http://fspq.qc.ca/</t>
  </si>
  <si>
    <t>1173 Charest Blvd W Suite 390-1 QU</t>
  </si>
  <si>
    <t>Ville de Québec</t>
  </si>
  <si>
    <t xml:space="preserve">G1S 3M3 </t>
  </si>
  <si>
    <t>Créée en 1987, sous le nom de Fédération des secrétaires professionnelles du Québec (FSPQ) inc. est une organisation sans but lucratif, sans affiliation syndicale, politique, ou autre, regroupant les secrétaires, les adjointes et les assistantes. Depuis octobre 2013, l'organisme fait maintenant affaires sous le nom d'Association du personnel de soutien administratif du Québec (APSAQ) inc.
Sa mission est d'offrir aux membres un accès à des outils de formation et de perfectionnement, leur permettant de relever avec enthousiasme et confiance les nombreux défis inhérents à la profession, ainsi que de développer chez eux le réflexe de formation continue.</t>
  </si>
  <si>
    <t>Association minière du Québec inc.</t>
  </si>
  <si>
    <t>(418) 657-2016</t>
  </si>
  <si>
    <t>(418) 657-2154</t>
  </si>
  <si>
    <t>ccote@amq-inc.com</t>
  </si>
  <si>
    <t>http://www.amq-inc.com/</t>
  </si>
  <si>
    <t xml:space="preserve">2590, Laurier Boulevard, Suite 720, 7th floor </t>
  </si>
  <si>
    <t xml:space="preserve"> G1V 4M6</t>
  </si>
  <si>
    <t>Association patronale ayant pour mission de promouvoir et d'encourager la mise en valeur des richesses minérales du Québec, le développement de l'industrie minière, de la métallurgie et des industries connexes.</t>
  </si>
  <si>
    <t>Association of British Columbia Forest Professionals</t>
  </si>
  <si>
    <t>(604) 687-8027</t>
  </si>
  <si>
    <t>(604) 687-3264</t>
  </si>
  <si>
    <t>info@abcfp.ca</t>
  </si>
  <si>
    <t>http://www.abcfp.ca/</t>
  </si>
  <si>
    <t>602-1281 West Georgia St</t>
  </si>
  <si>
    <t>V6E 3J7</t>
  </si>
  <si>
    <t>The Association of BC Forest Professionals is responsible for registering and regulating British Columbia's professional foresters and forest technologists.</t>
  </si>
  <si>
    <t>Association of Canadian Publishers</t>
  </si>
  <si>
    <t>(416) 487-6116</t>
  </si>
  <si>
    <t>(416) 487-8815</t>
  </si>
  <si>
    <t>admin@canbook.org</t>
  </si>
  <si>
    <t>http://www.publishers.ca</t>
  </si>
  <si>
    <t>306-174 Spadina Ave</t>
  </si>
  <si>
    <t>M5T 2C2</t>
  </si>
  <si>
    <t>The Association of Canadian Publishers represents 115
Canadian-owned publishing companies from every province in 
Canada and Nunavut. The Association is a vigorous, diverse, mature, 
productive cultural organization, which represents publishers of 
every size and genre.  Statistics Canada consistently shows that 
over 80 percent of Canadian-authored books are originated by 
Canadian-owned publishers.  Our members pride themselves on their 
high quality production capacity, expanding export markets and 
their ability to contribute to the new information society by 
adapting to new technology.</t>
  </si>
  <si>
    <t>Association of Consulting Engineering Companies - Canada</t>
  </si>
  <si>
    <t>(613) 236-0569</t>
  </si>
  <si>
    <t>(800) 565-0569</t>
  </si>
  <si>
    <t>(613) 236-6193</t>
  </si>
  <si>
    <t>info@acec.ca</t>
  </si>
  <si>
    <t>http://www.acec.ca</t>
  </si>
  <si>
    <t>420-130 Albert St</t>
  </si>
  <si>
    <t>K1P 5G4</t>
  </si>
  <si>
    <t>The Association of Consulting Engineering Companies (ACEC) is a not-for profit organization that has been the voice of Canadian consulting engineering companies since it was founded in 1925.
We represent the commercial interests of businesses that provide professional engineering services, to both the public and the private sector. Our members' services include planning, designing and implementing all types of engineering projects, and providing independent advice and expertise in a wide range of engineering-related fields.
ACEC's member companies directly influence virtually every aspect of quality of life in Canada-economic, social and environmental. Because engineering is a regulated profession, every individual employed by our members is required by law to act "with fidelity to the public interest."
ACEC is governed by its nearly 500 members: independent consulting engineering companies, organized into 12 provincial and territorial Member Organizations.</t>
  </si>
  <si>
    <t>Association of consulting engineers of Quebec</t>
  </si>
  <si>
    <t>(514) 871-2229</t>
  </si>
  <si>
    <t>(514) 871-9903</t>
  </si>
  <si>
    <t>info@aicq.qc.ca</t>
  </si>
  <si>
    <t>http://www.aicq.qc.ca</t>
  </si>
  <si>
    <t xml:space="preserve">930-1440 Sainte-Catherine St W </t>
  </si>
  <si>
    <t xml:space="preserve"> H3G 1R8</t>
  </si>
  <si>
    <t>L'Association a pour mission d'être le porte-parole des membres et servir leurs intérêts pour assurer un environnement d_x0092_affaires favorable au développement de l_x0092_industrie du génie-conseil au Québec</t>
  </si>
  <si>
    <t>Association of Municipal Managers, Clerks and Treasurers of</t>
  </si>
  <si>
    <t>(905) 602-4294</t>
  </si>
  <si>
    <t>(905) 602-4295</t>
  </si>
  <si>
    <t>amcto@amcto.com</t>
  </si>
  <si>
    <t>http://www.amcto.com</t>
  </si>
  <si>
    <t>610-2680 Skymark Ave</t>
  </si>
  <si>
    <t>Mississauga</t>
  </si>
  <si>
    <t>L4W 5L6</t>
  </si>
  <si>
    <t>ASSOCIATION OVERVIEW
The AMCTO is involved in a variety of activities in an effort to 
accomplish its goals relative to service and representation of 
municipal professionals.  
These programs and services are grouped in the general areas of:
- Training and Professional Development
- Information
- Membership
- Municipal
- Government Relations
The Association is committed to meeting the training needs of 
municipal staff through the development and delivery of AMCTO 
programs or the identification of other quality programs to meet 
member needs.  Using a variety of approaches and delivery 
styles, the Association provides all participants with an 
opportunity to choose the approach and the level of content best 
suited to their needs.
MUNICIPAL ADMINISTRATION PROGRAM
A four unit, lecture or correspondence program in the basics of 
municipal administration, finance and management.  A major 
component of several public administration programs in Ontario's 
Community Colleges and the educational qualification for the 
AMCTO's Certified Municipal Officer (CMO) designation, MAP 
provides participants with an excellent foundation in local 
government.
MUNICIPAL ACCOUNTING AND FINANCE PROGRAM
This two unit program is an advanced training program in the 
area of finance, taxation and accounting. It is available 
through correspondence with the Association or through colleges 
in Ontario.
MUNICIPAL LAW
This four unit program examines basic municipal law, torts, 
contracts and land related law. At this time, the programs 
are only available through Ontario colleges or municipal 
locations throughout the province.
TRAINING MANUALS
The Association has over 50 training manuals dealing with issues 
ranging from human resources to legislation. A listing of these 
manuals can be found on the Association's web site.
ONTARIO MUNICIPAL DIRECTORY
This is Ontario's premiere source of municipal information. It 
contains all municipality locations, phone and fax number, 
contact information, etc. It is also an excellent way of 
advertising to municipalities across the province and beyond.
MUNICIPAL MONITOR MAGAZINE
This bi-monthly magazine deals with topical issues affecting 
municipal government. It too is an excellent vehicle for 
advertising to municipalities.
ANNUAL CONFERENCE
AMCTO holds its Annual General Meeting and Professional 
Development Institute in June of each year. For four days senior 
municipal officials from around the province come together for 
networking, education sessions and a trade show. Trade show and 
sponsorship opportunities are available by contacting the 
Association.
INFORMATION SERVICES
In addition to the formal training opportunities provided by 
AMCTO, the Association is also engaged in several less formal 
activities which allow members to network with colleagues and 
receive valuable and timely information.
GOVERNMENT RELATIONS
Acting on behalf of the membership, AMCTO utilizes the expertise 
of individual members and its reputation as a professional 
organization in an attempt to promote, to all levels of 
government, legislative and policy changes that will improve 
fiscal management and administrative practices in 
municipalities. 
The use of Standing Committees and "Project Teams" permit 
maximum involvement by members in this process.</t>
  </si>
  <si>
    <t>Association professionnelle des designers d'intérieur du Qué</t>
  </si>
  <si>
    <t>(514) 284-6263</t>
  </si>
  <si>
    <t>info@apdiq.com</t>
  </si>
  <si>
    <t>http://www.apdiq.com</t>
  </si>
  <si>
    <t>420  rue McGill Bureau 406</t>
  </si>
  <si>
    <t>H2Y 2G1</t>
  </si>
  <si>
    <t>L_x0092_Association professionnelle des designers d_x0092_intérieur du Québec (APDIQ) est un organisme sans but lucratif (OSBL) qui agit comme organisme d_x0092_homologation, de classification et de certification de la profession afin d_x0092_assurer la reconnaissance et la protection d'une compétence professionnelle individuelle ainsi que de son mode d_x0092_accréditation.</t>
  </si>
  <si>
    <t>Association Provinciale des Constructeurs d'Habitations du Q</t>
  </si>
  <si>
    <t>(514) 353-9960</t>
  </si>
  <si>
    <t>(877) 427-2684</t>
  </si>
  <si>
    <t>(514) 353-4825</t>
  </si>
  <si>
    <t>info-apchq@apchq.com</t>
  </si>
  <si>
    <t>http://www.apchq.com/</t>
  </si>
  <si>
    <t>5930 Boulevard Louis-H. La Fontaine</t>
  </si>
  <si>
    <t>H1M 1S7</t>
  </si>
  <si>
    <t>Association des entreprises en construction résidentielle du Québec. Plus particulièrement, notre service informatique aux entrepreneurs développe et diffuse des logiciels de gestion dédiés au domaine de la construction résidentielle.</t>
  </si>
  <si>
    <t>Association québécoise pour la maîtrise de l'énergie</t>
  </si>
  <si>
    <t>(514) 866-5584</t>
  </si>
  <si>
    <t>(514) 874-1272</t>
  </si>
  <si>
    <t>info@aqme.org</t>
  </si>
  <si>
    <t>http://aqme.org</t>
  </si>
  <si>
    <t>255 boul. Crémazie Est,  Suite 750,</t>
  </si>
  <si>
    <t>H2M 1L5</t>
  </si>
  <si>
    <t>Depuis 1985, l_x0092_Association québécoise pour la maîtrise de l_x0092_énergie a fait des enjeux d_x0092_efficacité énergétique son cheval de bataille et est devenue aujourd_x0092_hui la référence incontournable en matière d_x0092_efficacité énergétique, dans une perspective de développement durable. C_x0092_est un organisme neutre, indépendant et privé qui rassemble aujourd_x0092_hui près de 600 membres provenant de tous les horizons. L_x0092_AQME est un carrefour d_x0092_intervenants qui mettent en commun leur expérience et leurs connaissances, diffuse de l_x0092_information et oeuvrent activement à la promotion de la recherche, du développement et de l_x0092_innovation dans le domaine de l_x0092_efficacité énergétique.</t>
  </si>
  <si>
    <t>Association sectorielle Fabrication d'équipement de transpor</t>
  </si>
  <si>
    <t>(514) 729-6961</t>
  </si>
  <si>
    <t>(888) 527-3386</t>
  </si>
  <si>
    <t>(514) 729-8628</t>
  </si>
  <si>
    <t>info@asfetm.com</t>
  </si>
  <si>
    <t>http://www.asfetm.com</t>
  </si>
  <si>
    <t>3565  rue Jarry E Bureau 202</t>
  </si>
  <si>
    <t xml:space="preserve"> H1Z 4K6</t>
  </si>
  <si>
    <t>Organisme de formation en santé sécurité - L_x0092_ASFETM est une association sectorielle paritaire créée en vertu de la Loi sur la santé et la sécurité du travail du Québec.
Elle a été constituée volontairement, en 1983, par des groupements de travailleurs et d_x0092_employeurs des secteurs d_x0092_activités économiques "Fabrication d_x0092_équipement de transport" et "Fabrication de machines". 
L_x0092_ASFETM a pour mandat la prévention des accidents du travail et des maladies professionnelles dans ses deux secteurs d'activités. Pour ce faire, elle offre des services de formation, information, recherche et documentation, conseil et assistance technique, aux établissements qu'elle dessert, en privilégiant l_x0092_élimination à la source même des dangers pour la santé, la sécurité et l_x0092_intégrité physique des travailleurs (qui est l_x0092_objet même de la loi).</t>
  </si>
  <si>
    <t>Association Sectorielle Service Automobile</t>
  </si>
  <si>
    <t>(450) 672-9330</t>
  </si>
  <si>
    <t>(800) 363-2344</t>
  </si>
  <si>
    <t>(450) 672-4835</t>
  </si>
  <si>
    <t>info@autoprevention.org</t>
  </si>
  <si>
    <t>http://www.autoprevention.org</t>
  </si>
  <si>
    <t>8  rue de la Place-du-Commerce Bureau 150</t>
  </si>
  <si>
    <t>Brossard</t>
  </si>
  <si>
    <t>J4W 3H2</t>
  </si>
  <si>
    <t>Fondée en mars 1983 par les associations d_x0092_employeurs et les 
associations de travailleurs les plus représentatives du secteur 
automobile, Auto prévention (l_x0092_Association sectorielle services 
automobiles) est d'abord et avant tout un organisme qui vise à 
aider les travailleurs et les employeurs de son secteur à 
éliminer les risques d_x0092_accidents et de maladies 
professionnelles dans leur milieu de travail.</t>
  </si>
  <si>
    <t>Atlantic Chamber of Commerce Inc.</t>
  </si>
  <si>
    <t>(902) 698-0265</t>
  </si>
  <si>
    <t>(902) 678-7420</t>
  </si>
  <si>
    <t>contact@apcc.ca</t>
  </si>
  <si>
    <t>http://www.apcc.ca</t>
  </si>
  <si>
    <t>270 Rookwood Ave.</t>
  </si>
  <si>
    <t>Fredericton</t>
  </si>
  <si>
    <t>E3B 2M2</t>
  </si>
  <si>
    <t>The Atlantic Chamber of Commerce Inc. has been representing business in Atlantic Canada since 1896. A federation of over 100 chambers and boards of trade, its members have access to benefits, partnerships, networking and an advocacy process which ensures that the concerns of businesses of all sizes and sectors are being heard by the Provincial and Federal governments.</t>
  </si>
  <si>
    <t>Atlantic Food and Beverage Processors Association</t>
  </si>
  <si>
    <t>(506) 389-7892</t>
  </si>
  <si>
    <t>(506) 854-5850</t>
  </si>
  <si>
    <t>info@atlanticfood.ca</t>
  </si>
  <si>
    <t>http://www.atlanticfood.ca</t>
  </si>
  <si>
    <t>500 St. George St.</t>
  </si>
  <si>
    <t>Moncton</t>
  </si>
  <si>
    <t>E1C 1Y3</t>
  </si>
  <si>
    <t>Atlantic Salmon Federation (Canada)</t>
  </si>
  <si>
    <t>(506) 529-4581</t>
  </si>
  <si>
    <t>(800) 565-5666</t>
  </si>
  <si>
    <t>(506) 529-4438</t>
  </si>
  <si>
    <t>hjohnson@asf.ca</t>
  </si>
  <si>
    <t>http://www.asf.ca</t>
  </si>
  <si>
    <t>15 Rankin Mill Rd.</t>
  </si>
  <si>
    <t>Chamcook</t>
  </si>
  <si>
    <t>E5B 3A9</t>
  </si>
  <si>
    <t>The Atlantic Salmon Federation (ASF) is an international non-profit 
organization that promotes the conservation and wise management 
of wild Atlantic salmon and their habitat.</t>
  </si>
  <si>
    <t>Aurora Chamber of Commerce</t>
  </si>
  <si>
    <t>(905) 727-7262</t>
  </si>
  <si>
    <t>(905) 841-6217</t>
  </si>
  <si>
    <t>info@aurorachamber.on.ca</t>
  </si>
  <si>
    <t>http://www.aurorachamber.on.ca</t>
  </si>
  <si>
    <t>14483 Yonge St</t>
  </si>
  <si>
    <t>Aurora</t>
  </si>
  <si>
    <t>L4G 0P3</t>
  </si>
  <si>
    <t>Automotive Industries Association (AIA) of Canada</t>
  </si>
  <si>
    <t>(613) 728-5821</t>
  </si>
  <si>
    <t>(800) 808-2920</t>
  </si>
  <si>
    <t>(613) 728-6021</t>
  </si>
  <si>
    <t>info@aiacanada.com</t>
  </si>
  <si>
    <t>http://www.aiacanada.com</t>
  </si>
  <si>
    <t>1400-180 Elgin St</t>
  </si>
  <si>
    <t>K2P 2K3</t>
  </si>
  <si>
    <t>Automotive Parts Manufacturers' Association</t>
  </si>
  <si>
    <t>(416) 620-4220</t>
  </si>
  <si>
    <t>(416) 620-9730</t>
  </si>
  <si>
    <t>info@apma.ca</t>
  </si>
  <si>
    <t>http://www.apma.ca</t>
  </si>
  <si>
    <t>801-10 Four Seasons Place</t>
  </si>
  <si>
    <t>Etobicoke</t>
  </si>
  <si>
    <t>M9B 6H7</t>
  </si>
  <si>
    <t>Industry association representing OEM automotive component manufacturers and suppliers in Canada.  APMA is the Voice of the Canadian automotive components supply industry.  APMA members account for 90 percent of all automotive components produced in Canada.</t>
  </si>
  <si>
    <t>B.C. Blueberry Council</t>
  </si>
  <si>
    <t>(604) 864-2117</t>
  </si>
  <si>
    <t>(604) 864-2197</t>
  </si>
  <si>
    <t>info@bcblueberry.com</t>
  </si>
  <si>
    <t>http://www.bcblueberry.com</t>
  </si>
  <si>
    <t>275-32160 South Fraser Way</t>
  </si>
  <si>
    <t>V2T 1W5</t>
  </si>
  <si>
    <t>The council promotes fresh, individually quick frozen, bulk
processed and value-added blueberries.</t>
  </si>
  <si>
    <t>Barriere &amp; District Chamber of Commerce</t>
  </si>
  <si>
    <t>(250) 672-9221</t>
  </si>
  <si>
    <t>(250) 672-1866</t>
  </si>
  <si>
    <t>bcoc@telus.net</t>
  </si>
  <si>
    <t>http://www.barrierechamberofcommerce.com</t>
  </si>
  <si>
    <t>3-4353 Conner Rd</t>
  </si>
  <si>
    <t>Barrierre</t>
  </si>
  <si>
    <t>V0E 1</t>
  </si>
  <si>
    <t>To encourage economic development for Barriere &amp; District by lobbying government on the behalf of its membership.</t>
  </si>
  <si>
    <t>Battlefords Chamber of Commerce</t>
  </si>
  <si>
    <t>(306) 445-6226</t>
  </si>
  <si>
    <t>(306) 445-6633</t>
  </si>
  <si>
    <t>b.chamber@sasktel.net</t>
  </si>
  <si>
    <t>http://www.battlefordschamber.com</t>
  </si>
  <si>
    <t>Junction of Highways 40 and 16</t>
  </si>
  <si>
    <t>North Battleford</t>
  </si>
  <si>
    <t>S9A 3E6</t>
  </si>
  <si>
    <t>BC Cancer Foundation</t>
  </si>
  <si>
    <t>(604) 877-6040</t>
  </si>
  <si>
    <t>(888) 906-2873</t>
  </si>
  <si>
    <t>(604) 877-6161</t>
  </si>
  <si>
    <t>bccfinfo@bccancer.bc.ca</t>
  </si>
  <si>
    <t>http://www.bccancerfoundation.com</t>
  </si>
  <si>
    <t>150-686 Broadway W</t>
  </si>
  <si>
    <t>V5Z 1G1</t>
  </si>
  <si>
    <t>BC Care Providers Association</t>
  </si>
  <si>
    <t>(604) 736-4233</t>
  </si>
  <si>
    <t>(604) 736-4266</t>
  </si>
  <si>
    <t>info@bccare.ca</t>
  </si>
  <si>
    <t>http://www.bccare.ca</t>
  </si>
  <si>
    <t>301-1338 Broadway W</t>
  </si>
  <si>
    <t>V6H 1H2</t>
  </si>
  <si>
    <t>Association of private and non-profit health care providers' in 
BC</t>
  </si>
  <si>
    <t>BC Innovation Council</t>
  </si>
  <si>
    <t>(604) 683-2724</t>
  </si>
  <si>
    <t>(800) 665-7222</t>
  </si>
  <si>
    <t>(604) 683-6567</t>
  </si>
  <si>
    <t>info@bcic.ca</t>
  </si>
  <si>
    <t>http://www.bcic.ca</t>
  </si>
  <si>
    <t>1188 Georgia St W 9th Floor</t>
  </si>
  <si>
    <t>V6E 4A2</t>
  </si>
  <si>
    <t>Vision, Mission &amp; Values
About Us
BCIC develops entrepreneurial talent and commercializes technology through startup companies and partnerships between industry and academia. BCIC focuses on competitively positioning British Columbia in today's global knowledge economy in order to provide significant employment opportunities and a high standard of living for British Columbians.
In today's economic climate, it is increasingly important for British Columbia to be competitively positioned in the global knowledge economy. BCIC is developing an ecosystem that increases the number and success rate of technology startups in the province to promote economic development and strengthen BC's contribution to the Canadian high tech sector. BCIC does this by developing programs and providing support for initiatives that develop entrepreneurs and promote the commercialization of technology.
Vision Statement 
A strong and rapidly growing knowledge economy resulting in a better life for all British Columbians.
Mission Statement
To promote the development of entrepreneurs and the commercialization of technology through startup companies and partnerships between industry and academia.
Core Values
BCIC's core values guide its operations. They include:
Results valued by shareholders and clients: BCIC is very results oriented, gauging its success by the positive outcomes of its activities. BCIC is continually monitoring its programs and services with its partners and clients to ensure outcomes clearly fulfill its mandate. 
Collaboration: At the core of all BCIC programs is a synergy developed through collaboration with partners to create programs valued by BCIC clients and stakeholders. 
Integrity: BCIC is firmly committed to meeting the highest standard of integrity expected by citizens and government alike. As a result BCIC is openly accountable in all its activities by ensuring that efficient, transparent and fair processes are followed. 
Entrepreneurial: Just as BCIC promotes an entrepreneurial spirit amongst those starting ventures in the province, it is committed to fulfilling its own mandate and running its operations with the same entrepreneurial spirit in mind. Being a relatively small organization allows BCIC to put creativity and originality at the forefront of its programs.
BCIC partners with other organizations to deliver programs in the following three areas:
Entrepreneurial Talent Development and Retention 
Commercialization of Technology 
Technology Awareness</t>
  </si>
  <si>
    <t>Beaverlodge Chamber of Commerce</t>
  </si>
  <si>
    <t>(780) 354-8785</t>
  </si>
  <si>
    <t>(780) 354-2101</t>
  </si>
  <si>
    <t>beavercc@telus.net</t>
  </si>
  <si>
    <t>http://www.beaverlodgechamber.ca/</t>
  </si>
  <si>
    <t>508 5th Ave</t>
  </si>
  <si>
    <t>Beverlodge</t>
  </si>
  <si>
    <t>T0H 0C0</t>
  </si>
  <si>
    <t>Belleville Chamber of Commerce</t>
  </si>
  <si>
    <t>(613) 962-4597</t>
  </si>
  <si>
    <t>(888) 852-9992</t>
  </si>
  <si>
    <t>(613) 962-3911</t>
  </si>
  <si>
    <t>info@bellevillechamber.ca</t>
  </si>
  <si>
    <t>http://www.bellevillechamber.ca/</t>
  </si>
  <si>
    <t>5 Moira St E</t>
  </si>
  <si>
    <t>Bellville</t>
  </si>
  <si>
    <t>K8P 2S3</t>
  </si>
  <si>
    <t>The Belleville Chamber of Commerce will connect you to opportunities that grow your business, raise your profile,
introduce you to new contacts, contribute to your professional development, save you money, and advocate for the best
interests of Belleville’s business community.  Member of the Ontario Chamber of Commerce and Canadian Chamber of Commerce.</t>
  </si>
  <si>
    <t>BioNova</t>
  </si>
  <si>
    <t>(902) 421-5705</t>
  </si>
  <si>
    <t>(902) 421-2733</t>
  </si>
  <si>
    <t>info@bionova.ca</t>
  </si>
  <si>
    <t>http://www.bionova.ca</t>
  </si>
  <si>
    <t>1344 Summer St.</t>
  </si>
  <si>
    <t>Halifax</t>
  </si>
  <si>
    <t>B3H 0A8</t>
  </si>
  <si>
    <t>BioNova was incorporated in 1993 in response to rapid growth in Nova Scotia_x0092_s biotechnology and life sciences sector. In the ten years since our inception, we have advanced alongside our members to offer advocacy and development support. 
Today our offices are housed in downtown Halifax, close to many of the companies that are making strides in biotechnology, pharmaceuticals, medical device technology, tele-health and other areas of the biotech/life sciences sector. With the leadership of dedicated volunteers and a professional staff, we plan to play a key role in the advancement of this industry for years to come.
BioNova offers support to the industry and our member organizations in four areas:
Leadership 
In representing the interests of its members BioNova takes a leadership role on projects such as developing a growth strategy for the biotech/life sciences industry in Nova Scotia and conducting a skill assessment for projected employment growth in the sector. 
Relationships and Advocacy
BioNova recognizes the industry_x0092_s need for a strong voice at the provincial and national levels. As part of our advocacy initiatives, we have created strategic alliances with the provincial and federal governments. We have joined forces with BioAtlantech (New Brunswick), Bio-East (Newfoundland &amp; Labrador) and the PEI Development Corp. to form the Atlantic Canada Bio-Industries Alliance (ACBA) to organize a pan-Atlantic approach to responding to issues as well as promoting the growth of the sector. As well, we work with organizations such as BIOTECanada, the Biotech Accord, The International Northeast Biotech Corridor and the Biotechnology Human Resources Council for the advancement of biotechnology and life sciences.
Information and Networking
We offer important networking opportunities to our membership _x0096_ both locally through meetings, workshops and information sessions, and on a national and international level through conferences and trade shows. BioPort, our annual conference, is but one example of how we create opportunities for our members to showcase what they have to offer while learning about new ideas, innovative technologies and financing options.
Education and Development
By helping to educate our current workforce and students at both the high school and university levels, we are strengthening the industry of today and tomorrow. Our education and development initiatives include training seminars and workshops, the Aventis Biotech Challenge and a graduate student poster competition. We are also committed to educating the public about our industry and the potential benefits it can bring not only to Nova Scotians and Canadians, but to the entire world.</t>
  </si>
  <si>
    <t>Black Business Initiative Society</t>
  </si>
  <si>
    <t>(902) 426-8683</t>
  </si>
  <si>
    <t>(800) 668-1010</t>
  </si>
  <si>
    <t>(902) 426-8699</t>
  </si>
  <si>
    <t>bbi@bbi.ns.ca</t>
  </si>
  <si>
    <t>http://www.bbi.ca</t>
  </si>
  <si>
    <t>1201-1660 Hollis St Centennial Bldg.</t>
  </si>
  <si>
    <t>B3J 1V7</t>
  </si>
  <si>
    <t>The Governments of Nova Scotia and Canada announced the 
Black Business Initiative (BBI) to address the unique needs 
confronting the Black communtity. The BBI is a province-wide 
business development initiative designed to support the 
development of business and job opportunities among Black Nova 
Scotians. 
The BBI is a not-for-profit organization funded jointly by both 
the federal and provincial governments.
We offer the following services:
Support in setting up your business 
Assistance in developing a business and marketing plan 
Assistance in accessing funding sources 
Assistance with business research 
Provide ongoing information of existing and upcoming programs 
and opportunities</t>
  </si>
  <si>
    <t>Board of Trade of Metropolitan Montreal</t>
  </si>
  <si>
    <t>(514) 871-4000</t>
  </si>
  <si>
    <t>(514) 871-1255</t>
  </si>
  <si>
    <t>info@ccmm.qc.ca</t>
  </si>
  <si>
    <t>http://www.ccmm.qc.ca</t>
  </si>
  <si>
    <t>380 Saint-Antoine Street West,  Suite 6000</t>
  </si>
  <si>
    <t>H2X 3X7</t>
  </si>
  <si>
    <t>In addition to fulfilling its basic mission of representing the interests of its 7,000 members, the Board of Trade of Metropolitan Montreal also provides numerous services meeting the needs of the business community.  As well as providing general services, the Board of Trade also places its expertise in several specific areas at the service of not only its members but also a vast clientele throughout the province of Quebec.
Thanks to its service branches _x0096_ Info entrepreneurs and the World Trade Centre Montréal _x0096_ the Board of Trade is able to offer effective assistance to businesses with specific needs in the areas of exports and finding information about funding programs and company start-ups.</t>
  </si>
  <si>
    <t>Bonavista Area Chamber of Commerce</t>
  </si>
  <si>
    <t>(709) 468-7789</t>
  </si>
  <si>
    <t>info@bacc.ca</t>
  </si>
  <si>
    <t>http://www.bacc.ca</t>
  </si>
  <si>
    <t>P.O. Box 280</t>
  </si>
  <si>
    <t>Bonavista</t>
  </si>
  <si>
    <t>NL</t>
  </si>
  <si>
    <t>A0C 1B0</t>
  </si>
  <si>
    <t>The Bonavista Are Chamber of Commerce seeks to support local participation in business and to create a climate of competitiveness, profitability, and job creation for businesses of all sizes on the northern section of the Bonavista Peninsula in addition to improving the general civic and social welfare of the entire region.</t>
  </si>
  <si>
    <t>Bonnyville &amp; District Chamber of Commerce Society</t>
  </si>
  <si>
    <t>(780) 826-3252</t>
  </si>
  <si>
    <t>(780) 826-4525</t>
  </si>
  <si>
    <t>executivedirector@bonnyvillechamber.com</t>
  </si>
  <si>
    <t>http://www.bonnyvillechamber.com</t>
  </si>
  <si>
    <t>Box 6054, Highway 28 West</t>
  </si>
  <si>
    <t>Vezeau Beach Park</t>
  </si>
  <si>
    <t>T9N 2G7</t>
  </si>
  <si>
    <t>We stimulate and encourage local economic growth for our members and community through representation, support, and promotion.</t>
  </si>
  <si>
    <t>Brandon Chamber of Commerce</t>
  </si>
  <si>
    <t>(204) 571-5340</t>
  </si>
  <si>
    <t>(204) 571-5347</t>
  </si>
  <si>
    <t>info@brandonchamber.ca</t>
  </si>
  <si>
    <t>http://www.brandonchamber.ca</t>
  </si>
  <si>
    <t>1043 Rosser Ave.</t>
  </si>
  <si>
    <t>Brandon</t>
  </si>
  <si>
    <t>R7A 0L5</t>
  </si>
  <si>
    <t>Bridgewater &amp; Area Chamber of Commerce</t>
  </si>
  <si>
    <t>(902) 543-4263</t>
  </si>
  <si>
    <t>(902) 543-1156</t>
  </si>
  <si>
    <t>bacc@eastlink.ca</t>
  </si>
  <si>
    <t>http://www.bridgewaterchamber.com</t>
  </si>
  <si>
    <t>373 King St.</t>
  </si>
  <si>
    <t>Bridgewater</t>
  </si>
  <si>
    <t>B4V 1B1</t>
  </si>
  <si>
    <t>Business support and advocacy; networking functions; economic development; tourism development;
Access to Merchant credit card discount programmes and group insurance for small businesses.</t>
  </si>
  <si>
    <t>Brighter Futures Coalition of St. John's and District Inc</t>
  </si>
  <si>
    <t>(709) 739-8096</t>
  </si>
  <si>
    <t>(709) 739-8097</t>
  </si>
  <si>
    <t>info@brighter-futures.net</t>
  </si>
  <si>
    <t>http://www.brighter-futures.net</t>
  </si>
  <si>
    <t>Suite 200,  Nuport Building, 44 Torbay Road</t>
  </si>
  <si>
    <t xml:space="preserve"> St. John's</t>
  </si>
  <si>
    <t>A1A 2G4</t>
  </si>
  <si>
    <t>British Columbia Association of Professionals with Disabilit</t>
  </si>
  <si>
    <t>(250) 361-9697</t>
  </si>
  <si>
    <t>info@bcprofessionals.org</t>
  </si>
  <si>
    <t>http://www.bcprofessionals.org</t>
  </si>
  <si>
    <t>714 Warder Place</t>
  </si>
  <si>
    <t>Victoria</t>
  </si>
  <si>
    <t>V9A 7H6</t>
  </si>
  <si>
    <t>Dedicated to the inclusion, job retention, and advancement of current and future BC professionals with disabilities. Provide a focal point for professionals with disabilities to define, develop, and implement resources and supports that enable them to successfully participate in work and the community.</t>
  </si>
  <si>
    <t>British Columbia Institute of Technology</t>
  </si>
  <si>
    <t>(604) 434-5734</t>
  </si>
  <si>
    <t>(604) 430-3704</t>
  </si>
  <si>
    <t>cindy_chai@bcit.ca</t>
  </si>
  <si>
    <t>http://www.bcit.ca</t>
  </si>
  <si>
    <t>3700 Willingdon Ave</t>
  </si>
  <si>
    <t>Burnaby</t>
  </si>
  <si>
    <t>V5G 3H2</t>
  </si>
  <si>
    <t>BCIT offers a highly specialized Biotechnology Degree Program 
in partnership with the University of British Columbia. 
This five-year B.Sc. Level program is designed to meet the need 
for individuals trained in biotechnology laboratory practices.  
The Program is limited to 22 students per year.
Biotechnology students receive intense hands-on practical training in a broad range of techniques.  These skills make graduates of the Program immediately useful to employers from their first day on the job.  Biotechnology students also receive rigorous training in academic science so that they understand the biological systems to which biotechnology is being applied.  Companies which currently employ BCIT Biotechnology graduates include: QLT Phototherapeutics, Chromos Molecular Systems,  INEX Pharmaceuticals, and BC Research Inc.
The Biotechnology Program also offers a complete range of research and development services to the biotechnology community through the BCIT Technology Centre.  The Biotechnology Laboratory is a fully equipped state-of-the-art facility which can accommodate a variety of types of projects including molecular biology, cell biology biochemistry, and process development.  
Projects are coordinated by the Technology Centre and carried 
out by Program faculty, staff, and sometimes students.</t>
  </si>
  <si>
    <t>British Columbia Investment Agriculture Foundation</t>
  </si>
  <si>
    <t>(250) 356-1662</t>
  </si>
  <si>
    <t>(250) 953-5162</t>
  </si>
  <si>
    <t>info@iafbc.ca</t>
  </si>
  <si>
    <t>808 Douglas St 3rd Floor</t>
  </si>
  <si>
    <t>V8W 2Z7</t>
  </si>
  <si>
    <t>The Investment Agriculture Foundation manages and distributes federal and provincial funds in support of innovative projects to benefit the agriculture and agri-food industry in British Columbia. Established in 1996, the Foundation provides funding for projects that enable the industry to adapt to new conditions, address emerging issues or seize opportunities for growth. Funding is not available for farm or business start-up, equipment acquisitions or normal business expansion.</t>
  </si>
  <si>
    <t>British Columbia Lodging and Campgrounds Association</t>
  </si>
  <si>
    <t>(604) 945-7676</t>
  </si>
  <si>
    <t>(888) 923-4678</t>
  </si>
  <si>
    <t>(604) 945-7606</t>
  </si>
  <si>
    <t>info@bclca.com</t>
  </si>
  <si>
    <t>http://www.travel-british-columbia.com</t>
  </si>
  <si>
    <t>209-3003 St Johns St</t>
  </si>
  <si>
    <t>Port Moody</t>
  </si>
  <si>
    <t>V3H 2C4</t>
  </si>
  <si>
    <t>Formed in 1944, BC Lodging and Campgrounds Association is a non-profit trade organization representing over 400 motels, motor inns, hotels, resorts, lodges, bed and breakfasts, campgrounds and RV Parks throughout British Columbia. Our purpose is to assist operators to be successful in the development, marketing and management of their accommodation facilities and services. Joining BC Lodging and Campgrounds Association is an investment that provides its members - the shareholders - incentives and opportunities not available elsewhere.</t>
  </si>
  <si>
    <t>British Columbia Salmon Farmers Association</t>
  </si>
  <si>
    <t>(250) 286-1636</t>
  </si>
  <si>
    <t>(800) 661-7256</t>
  </si>
  <si>
    <t>(800) 849-9430</t>
  </si>
  <si>
    <t>info@salmonfarmers.org</t>
  </si>
  <si>
    <t>http://www.salmonfarmers.ca</t>
  </si>
  <si>
    <t>201-909 Island Hwy</t>
  </si>
  <si>
    <t>Cambell River</t>
  </si>
  <si>
    <t>V9W 2C2</t>
  </si>
  <si>
    <t>British Columbia Technology Industry Association</t>
  </si>
  <si>
    <t>(604) 683-6159</t>
  </si>
  <si>
    <t>info@bctia.org</t>
  </si>
  <si>
    <t>http://www.bctia.org</t>
  </si>
  <si>
    <t>101-887 Great Northern Way</t>
  </si>
  <si>
    <t>V5T 4T5</t>
  </si>
  <si>
    <t>The BC Technology Industry Association (BCTIA) supports the development, growth, and advancement of technology companies of all sizes, from every sector – to foster an ecosystem that expands the number of globally successful businesses in British Columbia and Canada. For over 20 years, the BCTIA has helped to grow BC’s tech cluster of nearly 9,000 companies that today employs over 90,000 people and generates more than $23 billion in revenue.
www.bctia.org</t>
  </si>
  <si>
    <t>Brockville and District Chamber of Commerce</t>
  </si>
  <si>
    <t>(613) 342-6553</t>
  </si>
  <si>
    <t>(613) 342-6849</t>
  </si>
  <si>
    <t>info@brockvillechamber.com</t>
  </si>
  <si>
    <t>http://www.brockvillechamber.com</t>
  </si>
  <si>
    <t>1-3 Market St W</t>
  </si>
  <si>
    <t>Brockville</t>
  </si>
  <si>
    <t>K6V 7L2</t>
  </si>
  <si>
    <t>Brooks &amp; District Chamber of Commerce</t>
  </si>
  <si>
    <t>(403) 362-7641</t>
  </si>
  <si>
    <t>(403) 362-6893</t>
  </si>
  <si>
    <t>manager@brookschamber.ab.ca</t>
  </si>
  <si>
    <t>http://www.brookschamber.ab.ca</t>
  </si>
  <si>
    <t>4-403 2 Ave W</t>
  </si>
  <si>
    <t>Brooks</t>
  </si>
  <si>
    <t>T1R 0S3</t>
  </si>
  <si>
    <t>Building Performance Training Institute for Construction</t>
  </si>
  <si>
    <t>(204) 956-5888</t>
  </si>
  <si>
    <t>(866) 268-6322</t>
  </si>
  <si>
    <t>(204) 956-5819</t>
  </si>
  <si>
    <t>rdalgleish@buildingprofessionals.com</t>
  </si>
  <si>
    <t>http://www.buildingprofessionalstraining.ca</t>
  </si>
  <si>
    <t>410-250 McDermot Ave</t>
  </si>
  <si>
    <t>R3B 0S5</t>
  </si>
  <si>
    <t>The Building Performance Training Institute for Construction (BPTIC) aims to eliminate greenhouse gases and improve energy efficiency of buildings by the development of Energy Efficient and Building Analyst training programs.  BPTIC works with the Building Professionals Quality Institute (BPQI) for certification of the graduating students. Our primary clients are those involved in the construction industry (building associations, construction companies, universities, and colleges).   
Company Profile:  The Building Performance Training Institute for Construction is a leader in energy efficient renovation and technical training. The organization has developed a set of renovation training programs called the Energy Efficiency Training Systems (EETS).  
The Energy Efficiency Training Systems involves training in construction technology, energy efficient renovations, and building assessment. The focus of these programs is on renovations and sub-trades work in residential and commercial buildings.  
BPTIC is interested in developing partnerships with associations and colleges for delivery of our Energy Efficiency Training Systems.       
Energy Efficiency Training Systems (EETS) areas of training: residential renovation; building analysis; commercial air/ vapor barrier systems;  insulated concrete forms;  sprayed polyurethane foam insulation; conventional insulation; windows and doors; siding and cladding; air leakage control; structural insulated panels.   
Our Training: BPTIC has developed training manuals and programs that can easily be incorporated into course curriculums, or integrated into apprenticeship programs. BPTIC also develops and designs new leading edge training systems.   
BPQI and BPTIC  
The Building Performance Training Institute for Construction works with Building Professionals Quality Institute (BPQI) to further develop industry standard training programs. Participants who successfully complete the program can be certified by BPQI in the student's specified field of study. BPQI certification is recognized as the standard in the construction and energy efficient industry.  
Current Geographic Marketing Activity:  Currently, BPTIC offers the Energy Efficiency Training Systems (EETS) in various community colleges, private technical schools building associations, and energy conservation/building associations across Canada and the United States.  
Geographic Marketing Priorities:  BPTIC's priority is to design curriculums and offer training in Europe, Asia and Australia.  BPTIC would also like to partner with building associations for training development.</t>
  </si>
  <si>
    <t>Burin Peninsula Chamber of Commerce</t>
  </si>
  <si>
    <t>(709) 279-2080</t>
  </si>
  <si>
    <t>(709) 279-4492</t>
  </si>
  <si>
    <t>burinpeninsulachamber@outlook.com</t>
  </si>
  <si>
    <t>http://burinpeninsulachamber.com/</t>
  </si>
  <si>
    <t>245-247 Ville Marie Dr.</t>
  </si>
  <si>
    <t>Marystown</t>
  </si>
  <si>
    <t>A0E 2M0</t>
  </si>
  <si>
    <t>Burnaby Board of Trade</t>
  </si>
  <si>
    <t>(604) 412-0100</t>
  </si>
  <si>
    <t>(604) 412-0102</t>
  </si>
  <si>
    <t>admin@bbot.ca</t>
  </si>
  <si>
    <t>http://www.bbot.ca</t>
  </si>
  <si>
    <t>201-4555 Kingsway</t>
  </si>
  <si>
    <t>V5H 4T8</t>
  </si>
  <si>
    <t>Burns Lake &amp; District Chamber of Commerce</t>
  </si>
  <si>
    <t>(250) 692-3773</t>
  </si>
  <si>
    <t>(250) 692-3701</t>
  </si>
  <si>
    <t>info@burnslakechamber.com</t>
  </si>
  <si>
    <t>http://www.burnslakechamber.com</t>
  </si>
  <si>
    <t>540 Highway 16</t>
  </si>
  <si>
    <t>Burns Lake</t>
  </si>
  <si>
    <t>V0J 1</t>
  </si>
  <si>
    <t>We are affiliated with the Canadian Chamber of Commerce, BC Chamber of Commerce and the BC Chamber Executives.  Our mission is to serve and connect our members by providing the tools and information to grow, enhance and develop existing and new business.  It is our vision to have a vibrant business community in the Lakes District.</t>
  </si>
  <si>
    <t>Business Council of British Columbia</t>
  </si>
  <si>
    <t>(604) 684-3384</t>
  </si>
  <si>
    <t>(888) 488-5376</t>
  </si>
  <si>
    <t>info@bcbc.com</t>
  </si>
  <si>
    <t>http://www.bcbc.com</t>
  </si>
  <si>
    <t>810-1050 Pender St W</t>
  </si>
  <si>
    <t>V6E 3S7</t>
  </si>
  <si>
    <t>Canada Environment Industry Association - Ontario Chapter</t>
  </si>
  <si>
    <t>(416) 531-7884</t>
  </si>
  <si>
    <t>(416) 593-9603</t>
  </si>
  <si>
    <t>info@oneia.ca</t>
  </si>
  <si>
    <t>410-215 Spadina Ave</t>
  </si>
  <si>
    <t>M5T 2C7</t>
  </si>
  <si>
    <t>The Ontario Environment Industry Association (ONEIA) is the 
business association that represents the interests of the 
environment industry sector in Ontario.
ONEIA (formerly know as the Canadian Environment Industry 
Association _x0096_ Ontario) was created in 1991 by the private sector 
with public support as part of the New Economy working to 
achieve sustainable development initiatives.
ONEIA represents over 200 companies, large, medium and small, 
who provide environmental products, technologies and services to 
government and industry _x0096_ in Ontario and around the world.</t>
  </si>
  <si>
    <t>Canada's Medical Device Technology Companies</t>
  </si>
  <si>
    <t>(416) 620-1915</t>
  </si>
  <si>
    <t>(866) 586-3332</t>
  </si>
  <si>
    <t>(416) 620-1595</t>
  </si>
  <si>
    <t>medec@medec.org</t>
  </si>
  <si>
    <t>900-405 The West Mall</t>
  </si>
  <si>
    <t>M9C 5J1</t>
  </si>
  <si>
    <t>Canadian Association for Renewables Energies</t>
  </si>
  <si>
    <t>(613) 222-6920</t>
  </si>
  <si>
    <t>(613) 822-4987</t>
  </si>
  <si>
    <t>eggertson@renewables.ca</t>
  </si>
  <si>
    <t>7885 Jocktrail Rd</t>
  </si>
  <si>
    <t>K0A 2Z0</t>
  </si>
  <si>
    <t>A national association created to promote feasible applications of 
renewable energy in Canada (green power, green fuel, green heat).</t>
  </si>
  <si>
    <t>Canadian Society for Training and Development</t>
  </si>
  <si>
    <t>(416) 367-5900</t>
  </si>
  <si>
    <t>(866) 257-4275</t>
  </si>
  <si>
    <t>(416) 367-1642</t>
  </si>
  <si>
    <t>hello@performanceandlearning.ca</t>
  </si>
  <si>
    <t>315-720 Spadina Ave</t>
  </si>
  <si>
    <t>M5S 2T9</t>
  </si>
  <si>
    <t>Originally known as the Ontario Society of Training Directors, the association was first established in 1946. In the 1970s, the Society changed its name to the Ontario Society for Training &amp; Development (OSTD) and operated as a provincial organization.  In 1979, members of OSTD incorporated a national organization called the Canadian Society for Training and Development (CSTD). 
CSTD was an active organization in the 1980s however went largely dormant entity from 1989 to 2003. In 2002-2003, the Board of Directors of OSTD initiated a consultation with the membership of OSTD to determine whether or not members envisioned a role for a national organization. 
Overwhelmingly, the OSTD membership supported the concept of phasing out the provincial organization in favour of a national organization. The membership supported the drive for a national certification program and for a strong, national community of professionals and practitioners in the learning and development industry. CSTD officially launched in July of 2003. 
In September 2015, the organization rebranded as The Institute for Performance and Learning. 
The Institute for Performance and Learning (Institute) is Canada’s only not-for-profit, membership organization focused on training, learning, and performance in the workplace. The Institute exists to elevate the performance and learning profession by setting the standards for excellence in professional practice through a competency framework, code of ethics, and sought-after professional designations.
The Institute for Performance and Learning’s certification programs are designed to assess an individual’s existing knowledge, skills and competencies. The Institute offers two certifications: Certified Training and Development Professional (CTDP)™ and Certified Training Practitioner (CTP)™.</t>
  </si>
  <si>
    <t>Canadian Women in Communications and Technology</t>
  </si>
  <si>
    <t>(613) 706-0607</t>
  </si>
  <si>
    <t>(800) 361-2978</t>
  </si>
  <si>
    <t>info@wct-fct.com</t>
  </si>
  <si>
    <t>300-116 Lisgar St.</t>
  </si>
  <si>
    <t>K2P 0C2</t>
  </si>
  <si>
    <t>Established in 1991, Canadian Women in Communications and Technology’s (WCT) mission is a national organization dedicated to the advancement of women through a coast to coast network of professional women, men and companies in communications and technology.</t>
  </si>
  <si>
    <t>Chamber of Commerce - Coquitlam, Port Coquitlam, Port Moody</t>
  </si>
  <si>
    <t>(604) 464-2716</t>
  </si>
  <si>
    <t>(604) 464-6796</t>
  </si>
  <si>
    <t>info@tricitieschamber.com</t>
  </si>
  <si>
    <t>1209 Pinetree Way</t>
  </si>
  <si>
    <t>Coquitlam</t>
  </si>
  <si>
    <t>V3B 7Y3</t>
  </si>
  <si>
    <t>Corporation Inno-centre du Québec</t>
  </si>
  <si>
    <t>(514) 987-9550</t>
  </si>
  <si>
    <t>(877) 987-9550</t>
  </si>
  <si>
    <t>(514) 987-9966</t>
  </si>
  <si>
    <t>info@inno-centre.com</t>
  </si>
  <si>
    <t>550  rue Sherbrooke O Bureau 200</t>
  </si>
  <si>
    <t>H3A 1B9</t>
  </si>
  <si>
    <t>Mercuriades 1995 Entreprise de service
Membre de la Fondation de l'Entrepreneurship
Membre de la Chambre de Commerce de Montreal
Membre de la Chambre de Commerce de l'Est de Montréal
Membre de la Fédération des Chambres de commerce du Québec
Membre de la Jeune Chambre de commerce du Québec</t>
  </si>
  <si>
    <t>Dawson City Chamber of Commerce</t>
  </si>
  <si>
    <t>(867) 993-5274</t>
  </si>
  <si>
    <t>(867) 993-6817</t>
  </si>
  <si>
    <t>office@dawsoncitychamberofcommerce.ca</t>
  </si>
  <si>
    <t>1102 Front St</t>
  </si>
  <si>
    <t>Dawson City</t>
  </si>
  <si>
    <t>YT</t>
  </si>
  <si>
    <t>Y0B 1G0</t>
  </si>
  <si>
    <t>Dawson Creek &amp; District Chamber of Commerce</t>
  </si>
  <si>
    <t>(250) 782-4868</t>
  </si>
  <si>
    <t>(250) 782-2371</t>
  </si>
  <si>
    <t>info@dawsoncreekchamber.ca</t>
  </si>
  <si>
    <t>10201 10 St</t>
  </si>
  <si>
    <t>Dawson Creek</t>
  </si>
  <si>
    <t>V1G 3T5</t>
  </si>
  <si>
    <t>Decentralised Energy Canada</t>
  </si>
  <si>
    <t>(403) 210-5374</t>
  </si>
  <si>
    <t>(403) 210-5380</t>
  </si>
  <si>
    <t>info@deassociation.ca</t>
  </si>
  <si>
    <t>3608-33 St NW</t>
  </si>
  <si>
    <t>T2L 2A6</t>
  </si>
  <si>
    <t>Decentralised Energy Canada (DEC) is a national technology accelerator. Since 2002 we have served as Canada’s market access hub for the Decentralised Energy (DE) Industry.
DE is defined as heating, cooling or electrical energy that is produced, managed and/or stored at the point of consumption. This includes onsite energy generation, microgrid infrastructure and energy efficiency measures. To learn more about Decentralised Energy visit our website: www.deassociation.ca
Our vision is a sustainable energy future where affordable, efficient and reliable DE technologies are deployed in community driven markets and enabled by progressive policies and legislation.
Our mission is to accelerate DE technology commercialization at three stages:
- Applied research prototypes and pilots
- Market entry and first customer
- Commercialisation and market growth.
We identify projects that can apply DE technologies and we help end-users find the right technologies to meet their needs.
DEC is a federally incorporated corporation under Canada's Not-for-Profit Corporations Act.
DEC is governed by an elected Board of Directors and is managed by a President. The Executive Committee is comprised of the Chair, Vice-Chair, Secretary, Treasurer and President.
The DE industry has a strongly interconnected value chain, hence, DEC has a diverse membership.
Membership fees vary and are dependent on: population size for town and municipalities, gross revenue for private sector, and business category for other organisations.
Member benefits can be customized to meet your unique needs. Member benefits can be on our website. To become a member of DEC visit www.deassociation.ca</t>
  </si>
  <si>
    <t>DEL Economic Development</t>
  </si>
  <si>
    <t>(450) 645-2335</t>
  </si>
  <si>
    <t>(866) 599-2335</t>
  </si>
  <si>
    <t>(450) 645-0960</t>
  </si>
  <si>
    <t>info@DELagglo.ca</t>
  </si>
  <si>
    <t>120-204 De Montarville Blvd</t>
  </si>
  <si>
    <t>Boucherville</t>
  </si>
  <si>
    <t>J4B 6S2</t>
  </si>
  <si>
    <t>At DEL Economic Development, our mission is to increase collective wealth and strengthen by maintaining, developing and attracting businesses and creating quality employment.</t>
  </si>
  <si>
    <t>Delta Chamber of Commerce</t>
  </si>
  <si>
    <t>(604) 946-4232</t>
  </si>
  <si>
    <t>(604) 946-5285</t>
  </si>
  <si>
    <t>admin@deltachamber.ca</t>
  </si>
  <si>
    <t>6201-60 Ave.</t>
  </si>
  <si>
    <t>Delta</t>
  </si>
  <si>
    <t>V4K 400</t>
  </si>
  <si>
    <t>Established in 1910 as the Delta Board of Trade, our vision is "strengthening commerce and industry because Delta matters." Our mission is to promote growth and prosperity; provide networking opportunities for Chamber members to generate mutual benefits, and advocate for the interests of the business community in all parts of Delta with all levels of government.</t>
  </si>
  <si>
    <t>Développement économique St-Laurent</t>
  </si>
  <si>
    <t>(514) 855-5757</t>
  </si>
  <si>
    <t>(514) 855-5739</t>
  </si>
  <si>
    <t>info@destl.ca</t>
  </si>
  <si>
    <t>710  rue Saint-Germain</t>
  </si>
  <si>
    <t>Saint-Laurent</t>
  </si>
  <si>
    <t>H4L 3R5</t>
  </si>
  <si>
    <t>Dietitians of Canada</t>
  </si>
  <si>
    <t>(416) 596-0857</t>
  </si>
  <si>
    <t>(416) 596-0603</t>
  </si>
  <si>
    <t>centralinfo@dietitians.ca</t>
  </si>
  <si>
    <t>604-480 University Ave.</t>
  </si>
  <si>
    <t>M5G 1V2</t>
  </si>
  <si>
    <t>Dietitians of Canada (DC) is the nation-wide voice of dietitians - the most trusted source of information on food and nutrition for Canadians. DC brings the knowledge and skills of its members together to influence decisions that affect food, nutrition and health. Formerly the Canadian Dietetic Association (1935-96), DC is the national accrediting body for all baccalaureate and practicum training programs that credential dietitians to practice in Canada.</t>
  </si>
  <si>
    <t>Digital Nova Scotia</t>
  </si>
  <si>
    <t>(902) 634-9506</t>
  </si>
  <si>
    <t>(902) 466-6889</t>
  </si>
  <si>
    <t>info@digitalnovascotia.com</t>
  </si>
  <si>
    <t>Technology Innovation Centre 1 Research Dr.</t>
  </si>
  <si>
    <t>Dartmouth</t>
  </si>
  <si>
    <t>B2Y 4M9</t>
  </si>
  <si>
    <t>Digital Nova Scotia represents the Information, Communication and Digital Technologies industry in Nova Scotia.
We are a non-profit organization dedicated to the development of an innovative and expanding digital technologies industry for Nova Scotia. We serve our member organizations by promoting opportunities and networking events, developing industry skills through training opportunities, sharing ideas and information and providing advocacy on important policy issues.
Originally incorporated in 1989, Digital Nova Scotia has been serving the Nova Scotia industry for over 20 years. Our organization began as the Software Industry Association of Nova Scotia (SIANS) and later became the Information Technology Industry Alliance of Nova Scotia (ITANS).</t>
  </si>
  <si>
    <t>Drayton Valley &amp; District Chamber of Commerce</t>
  </si>
  <si>
    <t>(780) 542-7578</t>
  </si>
  <si>
    <t>(780) 542-2688</t>
  </si>
  <si>
    <t>dvchamber@telus.net</t>
  </si>
  <si>
    <t>5234 52 Ave</t>
  </si>
  <si>
    <t>Drayton Valley</t>
  </si>
  <si>
    <t>T7A 1R5</t>
  </si>
  <si>
    <t>Dryden District Chamber of Commerce</t>
  </si>
  <si>
    <t>(807) 223-2622</t>
  </si>
  <si>
    <t>(807) 223-2626</t>
  </si>
  <si>
    <t>chamber@drytel.net</t>
  </si>
  <si>
    <t>284 Government St.</t>
  </si>
  <si>
    <t>Dryden</t>
  </si>
  <si>
    <t>P8N 2P3</t>
  </si>
  <si>
    <t>Member based, not for profit business support agency.</t>
  </si>
  <si>
    <t>Duncan-Cowichan Chamber of Commerce</t>
  </si>
  <si>
    <t>(250) 748-1111</t>
  </si>
  <si>
    <t>(888) 303-3337</t>
  </si>
  <si>
    <t>(250) 746-8222</t>
  </si>
  <si>
    <t>manager@duncancc.bc.ca</t>
  </si>
  <si>
    <t>2896 Drinkwater Rd.</t>
  </si>
  <si>
    <t>V9L 6C2</t>
  </si>
  <si>
    <t>Not for profit membership organization serving the needs of businesses in the Cowichan Valley of Vancouver Island</t>
  </si>
  <si>
    <t>Eastern Kings Chamber of Commerce</t>
  </si>
  <si>
    <t>(902) 678-4634</t>
  </si>
  <si>
    <t>(902) 678-5448</t>
  </si>
  <si>
    <t>executivedirector@annapolisvalleychamber.ca</t>
  </si>
  <si>
    <t>http://www.annapolisvalleychamber.ca</t>
  </si>
  <si>
    <t>66 Cornwallis St.</t>
  </si>
  <si>
    <t>Kentville</t>
  </si>
  <si>
    <t>B4N 2E4</t>
  </si>
  <si>
    <t>The Eastern kings Chamber of Commerce promotes and supports the interests of business in eastern Kings County based on a foundation of leadership, integrity and cooperation to effect an enhanced business environment.</t>
  </si>
  <si>
    <t>École nationale d'administration publique (ENAP)</t>
  </si>
  <si>
    <t>(418) 641-3000</t>
  </si>
  <si>
    <t>(418) 641-3054</t>
  </si>
  <si>
    <t>servicesauxorganisations@enap.ca</t>
  </si>
  <si>
    <t>555  boul. Charest Est</t>
  </si>
  <si>
    <t>G1K 9E5</t>
  </si>
  <si>
    <t>Les services aux organisations de l_x0092_ENAP : une approche systémique et intégrée pour une performance accrue.
Les services aux organisations de l_x0092_ENAP, c_x0092_est avant tout une expertise essentiellement publique qui s_x0092_incarne dans des activités de formation continue, de conseil en gestion et en gouvernance, d_x0092_évaluation et de carrière et de coaching.
 Les services aux organisations proposent aux dirigeants du secteur public une gamme complète de produits et services qui visent deux objectifs fondamentaux :
_x0095_Transformer des organisations publiques pour les rendre toujours plus performantes dans la prestation des services aux citoyens; 
_x0095_Développer les compétences du personnel professionnel et de gestion qui, par son leadership et son inventivité, crée l_x0092_État d_x0092_aujourd_x0092_hui et de demain. 
Faire appel aux services aux organisations de l_x0092_ENAP pour vos besoins organisationnels, c_x0092_est l_x0092_assurance :
_x0095_d_x0092_un accès à une offre de produits et services en un guichet unique;
_x0095_d_x0092_une connaissance incomparable du secteur public;
_x0095_d_x0092_un réseau étendu d_x0092_experts;
_x0095_de solutions réalistes transférables dans le milieu de travail;
_x0095_d_x0092_un accompagnement sur mesure;
_x0095_d_x0092_un encadrement en milieu universitaire.</t>
  </si>
  <si>
    <t>Economic Development Winnipeg Inc.</t>
  </si>
  <si>
    <t>(204) 954-1997</t>
  </si>
  <si>
    <t>(855) 734-2489</t>
  </si>
  <si>
    <t>(204) 942-4043</t>
  </si>
  <si>
    <t>wpginfo@economicdevelopmentwinnipeg.com</t>
  </si>
  <si>
    <t>300-259 Portage Ave</t>
  </si>
  <si>
    <t>R3B 2A9</t>
  </si>
  <si>
    <t>Economic Development Winnipeg Inc. is a not-for-profit organization that leads and facilitates investment, partnership, capacity building, tourism and the management of market information. Led by a private sector board with core funding from the City of Winnipeg and Province of Manitoba, Economic Development Winnipeg Inc. promotes Winnipeg as an ideal place to live, work, invest and visit.</t>
  </si>
  <si>
    <t>Edmonton Construction Association</t>
  </si>
  <si>
    <t>(780) 483-1130</t>
  </si>
  <si>
    <t>(780) 484-0299</t>
  </si>
  <si>
    <t>contact@edmca.com</t>
  </si>
  <si>
    <t>10215 176 St NW</t>
  </si>
  <si>
    <t>T5S 1M1</t>
  </si>
  <si>
    <t>Edson &amp; District Chamber of Commerce</t>
  </si>
  <si>
    <t>(780) 723-4918</t>
  </si>
  <si>
    <t>(780) 723-5545</t>
  </si>
  <si>
    <t>edsonchamber@gmail.com</t>
  </si>
  <si>
    <t>211 55 St</t>
  </si>
  <si>
    <t>Edson</t>
  </si>
  <si>
    <t>T7E 1L5</t>
  </si>
  <si>
    <t>The Edson &amp; District Chamber of Commerce is an association of members from the Edson &amp; District Trading Area.</t>
  </si>
  <si>
    <t>EduNova Cooperative Ltd.</t>
  </si>
  <si>
    <t>(902) 424-8274</t>
  </si>
  <si>
    <t>(902) 424-8134</t>
  </si>
  <si>
    <t>info@edunova.ca</t>
  </si>
  <si>
    <t xml:space="preserve">300-1533 Barrington St </t>
  </si>
  <si>
    <t>B3J 1Z4</t>
  </si>
  <si>
    <t>EduNova is a non-profit co-operative association established to promote Nova Scotia_x0092_s expertise in education and training to international markets. EduNova was founded in 2005 with support and endorsement from the Province of Nova Scotia, the Canadian government, and several Nova Scotia based public and private education institutions. 
EduNova is a membership-driven organization with membership from all 10 universities in the province, the Nova Scotia Community College, the seven (7) English school boards through the Nova Scotia International Student Program (NSISP), and several private education and training partners.  EduNova helps to identify and develop opportunities for members to work with overseas partners on a wide variety of projects, often crossing many sectors including education and training as well as health, environment, energy, tourism, agriculture and fisheries. 
As a co-operative association of quality education and training providers, EduNova offers a diverse array of programs and services for overseas companies, schools and organizations. In recent years, EduNova members have worked in over 100 countries on nearly 200 international projects. These have ranged from the training of school principals in Jamaica to environmental health training in Tanzania to microfinance training in India. EduNova members have successfully developed curricula for sustainable agriculture programs in Colombia, have developed medical schools in Malaysia and Brunei and have built the capacity of educational institutions in the Middle East. 
Nearly 300 different education and education management training programs are currently offered in Nova Scotia _x0097_ programs that, along with the professionals delivering them, have achieved international recognition through a record of successful international projects completed over the years. 
Because the province's education, training and education management providers vary in both institutional size and program offerings, they boast a wide range of international project experience that extends from small technical-assistance projects to considerably larger international development projects. EduNova members_x0092_ professional education consulting clients include private sector entities, local and national governments, UN agencies and international financial institutions.
EduNova plays a coordinating role in matching the wealth of education, education management, and training expertise found in Nova Scotia with the specific needs of international partners seeking such expertise. As an organization acting on behalf of its members, EduNova is able to quickly respond to the demands of international partners seeking a wide variety of services and products. 
Nova Scotia is home to some of the oldest schools and universities in Canada and to some of the most respected education and training institutions in the world. Located on Canada_x0092_s East Coast, Nova Scotia is known as _x0093_Canada_x0092_s Education Province_x0094_. With a population of 950,000, the Province has more universities and colleges per capita than anywhere else in Canada. Nova Scotia is nearly 100% English-speaking and offers exceptional English and French language programs in an environment that is safe yet culturally rich and filled with opportunities for outdoor exploration and socialization. EduNova specializes in the management of customized English Language camps for students from around the world.
Nova Scotia's universities have a long-standing tradition of teacher training both in Canada and overseas. EduNova also manages a Teacher Registry in order to efficiently match well-qualified and experienced Canadian teachers with Ministries of Education and schools overseas.</t>
  </si>
  <si>
    <t>Electricity Distributors Association</t>
  </si>
  <si>
    <t>(905) 265-5300</t>
  </si>
  <si>
    <t>(800) 668-9979</t>
  </si>
  <si>
    <t>(905) 265-5301</t>
  </si>
  <si>
    <t>email@eda-on.ca</t>
  </si>
  <si>
    <t>1100-3700 Steeles Ave W.</t>
  </si>
  <si>
    <t>Woodbridge</t>
  </si>
  <si>
    <t>L4L 8K8</t>
  </si>
  <si>
    <t>The Electricity Distributors Association (EDA), formerly known 
as the Municipal Electric Association (MEA), is the voice of 
Ontario_x0092_'s local electricity distributors, the publicly and 
privately owned companies that safely and reliably deliver 
electricity to Ontario homes, businesses and public 
institutions. The EDA provides members with advocacy and 
representation in the legislative and regulatory environment and 
the electricity market in Ontario. For more information about 
the Electricity Distributors Association, go to www.eda-on.ca.</t>
  </si>
  <si>
    <t>Elite Volleyball Player Inc.</t>
  </si>
  <si>
    <t>(905) 483-6288</t>
  </si>
  <si>
    <t>info@evpcanada.com</t>
  </si>
  <si>
    <t>3091 Ninth Line.</t>
  </si>
  <si>
    <t>L5L 5Z6</t>
  </si>
  <si>
    <t>Elite Volleyball Player Inc. (EVP) was established in 2012. It is a volleyball organization that serves the volleyball community of Ontario.
EVP has something for everyone including Drop-in Volleyball, Youth Training Camps, Youth House Leagues, Adult Leagues, Adult Tournaments, Volleyball Clinics, and much more. You can sign up for our leagues and tournaments as a team or as an individual.</t>
  </si>
  <si>
    <t>Enderby &amp; District Chamber of Commerce</t>
  </si>
  <si>
    <t>(250) 838-6727</t>
  </si>
  <si>
    <t>(877) 213-6509</t>
  </si>
  <si>
    <t>(250) 838-0123</t>
  </si>
  <si>
    <t>info@enderbychamber.com</t>
  </si>
  <si>
    <t>702 Railway St.</t>
  </si>
  <si>
    <t>Enderby</t>
  </si>
  <si>
    <t>V0E 1V0</t>
  </si>
  <si>
    <t>Energy Council of Canada</t>
  </si>
  <si>
    <t>(613) 232-8239</t>
  </si>
  <si>
    <t>(613) 232-1079</t>
  </si>
  <si>
    <t>brigitte.svarich@energy.ca</t>
  </si>
  <si>
    <t>608-350 Sparks St.</t>
  </si>
  <si>
    <t>K1R 7S8</t>
  </si>
  <si>
    <t>The Energy Council of Canada is the Canadian Member Committee of the World Energy Council. The Energy Council is a vehicle for strategic thinking and seeks to forge a better understanding of energy issues amonf the public and private sectors and the country at large, through discussion, fact based studies, and exchange of information on all forms and aspects of energy.</t>
  </si>
  <si>
    <t>Enviro-Access Inc</t>
  </si>
  <si>
    <t>(819) 823-2230</t>
  </si>
  <si>
    <t>(819) 823-6632</t>
  </si>
  <si>
    <t>enviro@enviroaccess.ca</t>
  </si>
  <si>
    <t>268 Aberdeen Street,  Suite 204</t>
  </si>
  <si>
    <t xml:space="preserve"> Sherbrooke</t>
  </si>
  <si>
    <t>J1H 1W5</t>
  </si>
  <si>
    <t>Environmental Services Association NS</t>
  </si>
  <si>
    <t>(902) 463-3538</t>
  </si>
  <si>
    <t>contact@esans.ca</t>
  </si>
  <si>
    <t>1 Research Dr.</t>
  </si>
  <si>
    <t>ESANS fosters and promotes sustainable development of the environmental sector for the benefit of the Maritime provinces.
The Environmental Services Association Nova Scotia is a business organization whose purpose is to promote environmental products and services and contribute to the sustainable development of the environmental sector in the Maritimes.</t>
  </si>
  <si>
    <t>Estevan Chamber of Commerce</t>
  </si>
  <si>
    <t>(306) 634-2828</t>
  </si>
  <si>
    <t>(306) 634-6729</t>
  </si>
  <si>
    <t>admin@estevanchamber.ca</t>
  </si>
  <si>
    <t>2 - 322 - 4th St</t>
  </si>
  <si>
    <t>Estevan</t>
  </si>
  <si>
    <t>S4A 0T8</t>
  </si>
  <si>
    <t>The Estevan &amp; District Board of Tourism, Trade and Commerce (TTC) represents the interest of the local business community, and promotes the local tourism industry.  The TTC is also contracted by both the City and RM of Estevan to provide economic development services.</t>
  </si>
  <si>
    <t>European Union Chamber of Commerce in Canada</t>
  </si>
  <si>
    <t>(416) 598-7087</t>
  </si>
  <si>
    <t>(416) 598-1840</t>
  </si>
  <si>
    <t>info@euccan.com</t>
  </si>
  <si>
    <t>1500-480 University Ave.</t>
  </si>
  <si>
    <t>The European Union Chamber of Commerce in Canada (EUCCAN) is the umbrella organization of European Union bilateral chambers of commerce and business associations in Canada. Founded in 1995 as a non-profit membership based organization, our main purpose is to strengthen the economic ties between Europe and Canada. We foster cooperation between the European bilateral chambers of commerce as well as European business associations to form one voice for European business interests in Canada.</t>
  </si>
  <si>
    <t>Exploits Regional Chamber of Commerce</t>
  </si>
  <si>
    <t>(709) 489-7512</t>
  </si>
  <si>
    <t>(709) 489-7532</t>
  </si>
  <si>
    <t>info@exploitschamber.com</t>
  </si>
  <si>
    <t>2B Mill Rd.</t>
  </si>
  <si>
    <t>Grand Falls-Windsor</t>
  </si>
  <si>
    <t>A2A 1B7</t>
  </si>
  <si>
    <t>Expo Rencontre Contech Ltee</t>
  </si>
  <si>
    <t>(450) 646-1833</t>
  </si>
  <si>
    <t>(450) 646-3918</t>
  </si>
  <si>
    <t>info@contech.qc.ca</t>
  </si>
  <si>
    <t>223  rue Saint-Jean</t>
  </si>
  <si>
    <t>Longueuil</t>
  </si>
  <si>
    <t>J4H 2X4</t>
  </si>
  <si>
    <t>Contech est un organisme incorporé à but non lucratif qui a pour 
mission de :
Promouvoir les interactions commerciales et économiques entre les 
intervenants de l'industrie de la construction par les trophées Contech.   Promouvoir une dynamique de progrès technique et 
technologique en stimulant la communication et l'échange 
d'information entre les différents acteurs de l'industrie de la 
construction.</t>
  </si>
  <si>
    <t>Fairview &amp; District Chamber of Commerce</t>
  </si>
  <si>
    <t>(780) 835-5999</t>
  </si>
  <si>
    <t>(780) 835-5991</t>
  </si>
  <si>
    <t>director@fairviewchamber.com</t>
  </si>
  <si>
    <t>10912  103 Ave</t>
  </si>
  <si>
    <t>Fairview</t>
  </si>
  <si>
    <t>T0H 1L0</t>
  </si>
  <si>
    <t>Fédération des chambres de commerce du Québec</t>
  </si>
  <si>
    <t>(514) 844-9571</t>
  </si>
  <si>
    <t>(800) 361-5019</t>
  </si>
  <si>
    <t>(514) 844-0226</t>
  </si>
  <si>
    <t>info@fccq.ca</t>
  </si>
  <si>
    <t>555   boul. René-Lévesque West, Suite 1100</t>
  </si>
  <si>
    <t>H2X 1B1</t>
  </si>
  <si>
    <t>Fédération des producteurs de bovins du Québec</t>
  </si>
  <si>
    <t>(450) 679-0530</t>
  </si>
  <si>
    <t>(450) 442-9348</t>
  </si>
  <si>
    <t>fpbq@upa.qc.ca</t>
  </si>
  <si>
    <t xml:space="preserve">555  boul. Roland-Therrien Bureau 305 </t>
  </si>
  <si>
    <t>J4H 4G2</t>
  </si>
  <si>
    <t>Syndicat agricole et agences de mise en marché de bovins</t>
  </si>
  <si>
    <t>Fernie Chamber of Commerce</t>
  </si>
  <si>
    <t>(250) 423-6868</t>
  </si>
  <si>
    <t>(877) 433-7643</t>
  </si>
  <si>
    <t>(250) 423-3811</t>
  </si>
  <si>
    <t>office@ferniechamber.com</t>
  </si>
  <si>
    <t>102 Hwy 3</t>
  </si>
  <si>
    <t>Fernie</t>
  </si>
  <si>
    <t>V0B 1M5</t>
  </si>
  <si>
    <t>Financial Planning Standards Council</t>
  </si>
  <si>
    <t>(416) 593-8587</t>
  </si>
  <si>
    <t>(416) 593-6903</t>
  </si>
  <si>
    <t>smith@fpsc.ca</t>
  </si>
  <si>
    <t>902-375 University Ave.</t>
  </si>
  <si>
    <t>M5G 2J5</t>
  </si>
  <si>
    <t>We are the not-for-profit organization established in 1995 to benefit the public by leading the evolution of the financial planning profession in Canada. We develop, enforce and promote the highest competency and ethical standards in financial planning as defined by Certified Financial Planner professionals.</t>
  </si>
  <si>
    <t>Fishermen and Scientists Research Society</t>
  </si>
  <si>
    <t>(902) 461-8119</t>
  </si>
  <si>
    <t>(902) 461-0541</t>
  </si>
  <si>
    <t>info@fsrs.ns.ca</t>
  </si>
  <si>
    <t>PO Box 25125</t>
  </si>
  <si>
    <t xml:space="preserve"> Halifax</t>
  </si>
  <si>
    <t>B3M 4H4</t>
  </si>
  <si>
    <t>Flamborough Chamber of Commerce</t>
  </si>
  <si>
    <t>(905) 689-7650</t>
  </si>
  <si>
    <t>(905) 689-1313</t>
  </si>
  <si>
    <t>admin@flamboroughchamber.ca</t>
  </si>
  <si>
    <t>227-7 Innovation Dr.</t>
  </si>
  <si>
    <t>Flamorough</t>
  </si>
  <si>
    <t>L9H 7H9</t>
  </si>
  <si>
    <t>Flax Council of Canada</t>
  </si>
  <si>
    <t>(204) 982-2115</t>
  </si>
  <si>
    <t>(204) 982-2128</t>
  </si>
  <si>
    <t>flax@flaxcouncil.ca</t>
  </si>
  <si>
    <t>465-167 Lombard Ave</t>
  </si>
  <si>
    <t>R3B 0T6</t>
  </si>
  <si>
    <t>Trade Association representing all agricultural, nutritional 
and industrial flax interests.</t>
  </si>
  <si>
    <t>Flin Flon &amp; District Chamber of Commerce</t>
  </si>
  <si>
    <t>(204) 687-4518</t>
  </si>
  <si>
    <t>(204) 687-4456</t>
  </si>
  <si>
    <t>flinflonchamber@mts.net</t>
  </si>
  <si>
    <t>235-35 Main St</t>
  </si>
  <si>
    <t>Flin Flon</t>
  </si>
  <si>
    <t>R8A 1J7</t>
  </si>
  <si>
    <t>Fogo Island Co-Operative Society Limited</t>
  </si>
  <si>
    <t>(709) 627-3452</t>
  </si>
  <si>
    <t>(709) 627-3495</t>
  </si>
  <si>
    <t>fogoislandcoop@nf.aibn.com</t>
  </si>
  <si>
    <t>85 Harbor Dr.</t>
  </si>
  <si>
    <t>Seldom</t>
  </si>
  <si>
    <t>A0G 3Z0</t>
  </si>
  <si>
    <t>FogQuest: sustainable water solutions</t>
  </si>
  <si>
    <t>(250) 374-1745</t>
  </si>
  <si>
    <t>(250) 374-1746</t>
  </si>
  <si>
    <t>info@fogquest.org</t>
  </si>
  <si>
    <t>448 Monarch Place</t>
  </si>
  <si>
    <t xml:space="preserve"> Kamloops</t>
  </si>
  <si>
    <t>V2E 2B2</t>
  </si>
  <si>
    <t>FogQuest is a registered charity that provides clean water from fog and rain to people in developing countries.</t>
  </si>
  <si>
    <t>Fondation de l'Entrepreneurship</t>
  </si>
  <si>
    <t>(418) 646-1994</t>
  </si>
  <si>
    <t>(800) 661-2160</t>
  </si>
  <si>
    <t>(418) 646-2246</t>
  </si>
  <si>
    <t>fondation@entrepreneurship.qc.ca</t>
  </si>
  <si>
    <t>65  rue Sainte-Anne, 10th Floor</t>
  </si>
  <si>
    <t xml:space="preserve"> Québec City</t>
  </si>
  <si>
    <t>G1R 3X5</t>
  </si>
  <si>
    <t>La Fondation de l'entrepreneurship est un organisme sans but lucratif et un acteur de premier plan d'un mouvement de transformation du développement économique et social au Québec, utilisant l'entrepreneuriat comme moyen privilégié.  La Fondation situe l'entrepreneur au coeur de ses actions avec des initiatives telles le Réseau M - mentorat pour entrepreneurs et l'indice entrepreneurial québécois.  En plus de posséder la plus vaste collection de livres de langue française dédiée au démarrage, à la gestion et à la croissance des entreprises, la Fondation produit et diffuse en ligne analyses et recherches sur les tendances et pratiques d'excellence en matière de sensibilisation et de dynamisme entrepreneurial.</t>
  </si>
  <si>
    <t>Fondation du Centre de Conservation de la Biodiversité Boréa</t>
  </si>
  <si>
    <t>(418) 679-0543</t>
  </si>
  <si>
    <t>(800) 667-5687</t>
  </si>
  <si>
    <t>(418) 679-3647</t>
  </si>
  <si>
    <t>info@zoosauvage.org</t>
  </si>
  <si>
    <t>2230 boulevard du Jardin</t>
  </si>
  <si>
    <t xml:space="preserve"> Saint-Félicien</t>
  </si>
  <si>
    <t>G8K 2P8</t>
  </si>
  <si>
    <t>Food Processors of Canada</t>
  </si>
  <si>
    <t>(613) 722-1000</t>
  </si>
  <si>
    <t>(613) 722-1404</t>
  </si>
  <si>
    <t>fpc@foodprocessors.ca</t>
  </si>
  <si>
    <t>900-350 Sparks St.</t>
  </si>
  <si>
    <t>Fort Frances Chamber of Commerce</t>
  </si>
  <si>
    <t>(807) 274-5773</t>
  </si>
  <si>
    <t>(800) 820-3678</t>
  </si>
  <si>
    <t>(807) 274-8706</t>
  </si>
  <si>
    <t>thefort@fortfranceschamber.com</t>
  </si>
  <si>
    <t>601 Mowat Ave.</t>
  </si>
  <si>
    <t>Fort Frances</t>
  </si>
  <si>
    <t>P9A 1Z2</t>
  </si>
  <si>
    <t>Fort McMurray Chamber of Commerce</t>
  </si>
  <si>
    <t>(780) 743-3100</t>
  </si>
  <si>
    <t>(780) 790-9757</t>
  </si>
  <si>
    <t>fmchamber@telus.net</t>
  </si>
  <si>
    <t>304-9612 Franklin Ave</t>
  </si>
  <si>
    <t>Fort McMurray</t>
  </si>
  <si>
    <t>T9H 2J9</t>
  </si>
  <si>
    <t>Fort McMurray Tourism</t>
  </si>
  <si>
    <t>(780) 791-4336</t>
  </si>
  <si>
    <t>(800) 565-3947</t>
  </si>
  <si>
    <t>(780) 790-9509</t>
  </si>
  <si>
    <t>info@fortmcmurraytourism.com</t>
  </si>
  <si>
    <t>515 MacKenzie Blvd</t>
  </si>
  <si>
    <t>T9H 4X3</t>
  </si>
  <si>
    <t>A not for profit association that offers visitor information services, provides oil sans site tours, organizes 4 major consumer trade shows per year.</t>
  </si>
  <si>
    <t>Fort Nelson and District Chamber of Commerce</t>
  </si>
  <si>
    <t>(250) 774-2956</t>
  </si>
  <si>
    <t>(250) 774-2958</t>
  </si>
  <si>
    <t>info@fortnelsonchamber.com</t>
  </si>
  <si>
    <t>5500 Alaska Hwy</t>
  </si>
  <si>
    <t>Fort Nelson</t>
  </si>
  <si>
    <t>V0C 1R0</t>
  </si>
  <si>
    <t>Fort Saskatchewan Chamber of Commerce</t>
  </si>
  <si>
    <t>(780) 998-4355</t>
  </si>
  <si>
    <t>(780) 998-1515</t>
  </si>
  <si>
    <t>chamber@fortsaskchamber.com</t>
  </si>
  <si>
    <t>10030-99 Ave</t>
  </si>
  <si>
    <t>Fort Saskatchewan</t>
  </si>
  <si>
    <t>T8L 2T1</t>
  </si>
  <si>
    <t>Fort St. John &amp; District Chamber of Commerce</t>
  </si>
  <si>
    <t>(250) 785-6037</t>
  </si>
  <si>
    <t>(250) 785-6050</t>
  </si>
  <si>
    <t>info@fsjchamber.com</t>
  </si>
  <si>
    <t>100-9907 99 Ave</t>
  </si>
  <si>
    <t>Fort St. John</t>
  </si>
  <si>
    <t>V1J 1V1</t>
  </si>
  <si>
    <t>Forum for International Trade Training (FITT)</t>
  </si>
  <si>
    <t>(613) 230-3553</t>
  </si>
  <si>
    <t>(800) 561-3488</t>
  </si>
  <si>
    <t>(613) 230-6808</t>
  </si>
  <si>
    <t>info@fitt.ca</t>
  </si>
  <si>
    <t>300-116 Lisgar St 3rd Floor</t>
  </si>
  <si>
    <t>FITT equips individuals and businesses with the practical skills they need to succeed in today_x0092_s competitive global marketplace. As Canada_x0092_s international trade training and professional certification body _x0096_ and the leading membership based organization of its kind in the world _x0096_ FITT sets the standards and designs the training programs for the professional designation, Certified International Trade Professional (CITP). Centered on international trade best practices and delivered by a broad network of educational partners, FITT´s quality training programs impart knowledge and practical skills that trade practitioners can apply immediately _x0096_ providing competitive advantage and elevating their position in world markets. FITT and CITP: strengthening your hand in international trade.
Certified International Trade Professional (CITP)
FITT awards the CITP designation, a prestigious credential which attests to individuals' solid international business skills and experience. It is the highest level of professional accreditation available to international business and trade professionals in Canada.
FITTskills
The successful completion of this program satisfies the educational requirement for the CITP designation. Developed and delivered by international trade practitioners, who are experts in their field, the eight courses in the FITTskills program cover essential topics such as international marketing, market research, international trade logistics, market entry and distribution, and trade financing. Thousands have already taken these courses, which are readily available online or through colleges, universities and private organizations across Canada.</t>
  </si>
  <si>
    <t>Forum Francophone des Affaires - Conseil National Canadien</t>
  </si>
  <si>
    <t>(514) 717-5610</t>
  </si>
  <si>
    <t>info@ffacnc.qc.ca</t>
  </si>
  <si>
    <t>6256 ave. Henri-Julien</t>
  </si>
  <si>
    <t>H2S 2T8</t>
  </si>
  <si>
    <t>Regroupement dont la mission est d'encourager les échanges économiques des sociétés canadiennes avec les pays de la Francophonie.</t>
  </si>
  <si>
    <t>Foundation For International Training</t>
  </si>
  <si>
    <t>(905) 305-8680</t>
  </si>
  <si>
    <t>(905) 305-8681</t>
  </si>
  <si>
    <t>info@ffit.org</t>
  </si>
  <si>
    <t>110-7181 Woodbine Ave.</t>
  </si>
  <si>
    <t>Markham</t>
  </si>
  <si>
    <t>L3R 1A3</t>
  </si>
  <si>
    <t>The Foundation for International Training (FIT), is a non-
profit, development services agency, registered under the 
Canadian Federal Charter. It is based in Toronto, Canada. Its 
purpose is to further social and economic progress in 
developing 
countries and countries in transition, by strengthening human 
capabilities. FIT's mission is to foster and increase the 
capacities of local institutions in the public and private 
sectors, by strengthening human resources for development.
Since its inception in 1976, FIT has completed more than 600 
projects in over 50 countries around the world financed by the 
Canadian International Development Agency (CIDA), the World 
Bank, UNDP, UNESCO, UNFPA and the governments themselves. It 
has 
worked with a variety of governmental, private sector and non-
governmental organisations in Asia, Africa, Latin America, the 
Caribbean, Central &amp; Eastern Europe, the Middle East and the 
South Pacific. This broad experience has evolved into a dynamic 
capability for capacity building. 
FIT is governed by a board of leading internationalists. Its 
programs are designed and administered by a staff of 
development 
specialists working from headquarters in Toronto. In most 
cases, 
activities in the field are carried out by local resource 
people 
working with development professionals drawn from FIT's 
multinational, computerized roster of over 400 technical and 
training specialists.</t>
  </si>
  <si>
    <t>Fraser Basin Council</t>
  </si>
  <si>
    <t>(604) 488-5350</t>
  </si>
  <si>
    <t>(604) 488-5351</t>
  </si>
  <si>
    <t>info@fraserbasin.bc.ca</t>
  </si>
  <si>
    <t>470 Granville St 1st Floor</t>
  </si>
  <si>
    <t>V6C 1V5</t>
  </si>
  <si>
    <t>The Fraser Basin Council (FBC) is a non-profit, non-government charitable organization (registration #8862-89438) with charitable tax status. Established in 1997 as an autonomous, trans-partisan organization where the _x0093_four orders_x0094_ of Canadian government sit as equal Directors with private sector and civil society interests to pursue an integrated concept of sustainability in the Fraser Basin.  The FBC_x0092_s mandate is to educate on the need for sustainability in the Fraser Basin.</t>
  </si>
  <si>
    <t>Fredericton Chamber of Commerce</t>
  </si>
  <si>
    <t>(506) 458-8006</t>
  </si>
  <si>
    <t>(506) 451-1119</t>
  </si>
  <si>
    <t>fchamber@frederictonchamber.ca</t>
  </si>
  <si>
    <t>200-364 York St.</t>
  </si>
  <si>
    <t>E3B 3P7</t>
  </si>
  <si>
    <t>G3 Canada Limited</t>
  </si>
  <si>
    <t>(204) 983-0239</t>
  </si>
  <si>
    <t>(800) 275-4292</t>
  </si>
  <si>
    <t>(204) 983-3841</t>
  </si>
  <si>
    <t>farmservice@g3.ca</t>
  </si>
  <si>
    <t>423 Main St.</t>
  </si>
  <si>
    <t>R3B 1B3</t>
  </si>
  <si>
    <t>The Canadian Wheat Board (CWB) is the sole export marketing agency for western Canadian wheat and barley.</t>
  </si>
  <si>
    <t>Genomic Precision Fabricators Ltd</t>
  </si>
  <si>
    <t>(905) 790-3250</t>
  </si>
  <si>
    <t>(905) 790-3251</t>
  </si>
  <si>
    <t>info@genomic.ca</t>
  </si>
  <si>
    <t>2 Indell Lane</t>
  </si>
  <si>
    <t>Brampton</t>
  </si>
  <si>
    <t>L6T 3Y3</t>
  </si>
  <si>
    <t>Genomic Precision, a leader in custom manufacturing, was founded in 1983 as a custom precision sheet metal fabricator, focusing on prototypes, short-run and quick turn-around production parts. 
We have 2 lines, dedicated to sheet metal and to milling. Our operation allows us to produce parts from entirely different industries under one roof. We produce mobile computer housings for durability and protection of electronics during customer displays.
Our products include:
-Ipad and Tablet device stations and kiosks
-Wheelstands and info stands for Automotive Expos ("Car shows")
-Free-standing Ipad and Tablet display stands
-Retail-style displays
-Medical components (varied materials)
-Assembly components and panels
Our manufacturing and operations services include:
Prototypes 
Short- run / production 
Engineering 
CNC Punching 
CNC Forming 
CNC Machining
CNC Lathe work 
Welding 
Assembly</t>
  </si>
  <si>
    <t>Gibsons &amp; District Chamber of Commerce</t>
  </si>
  <si>
    <t>(604) 886-2325</t>
  </si>
  <si>
    <t>(604) 886-2379</t>
  </si>
  <si>
    <t>exec@gibsonschamber.com</t>
  </si>
  <si>
    <t>20-900 Gibsons Way</t>
  </si>
  <si>
    <t>Gibsons</t>
  </si>
  <si>
    <t>V0N 1V0</t>
  </si>
  <si>
    <t>GÎMXPORT</t>
  </si>
  <si>
    <t>(418) 689-4690</t>
  </si>
  <si>
    <t>(418) 689-4266</t>
  </si>
  <si>
    <t>info@gimxport.org</t>
  </si>
  <si>
    <t>377  boulevard René-Lévesque Ouest, Suite 101</t>
  </si>
  <si>
    <t xml:space="preserve"> Chandler</t>
  </si>
  <si>
    <t>G0C 1K0</t>
  </si>
  <si>
    <t>Collaborer au développement économique et social de la Gaspésie 
et des Îles-de-la-Madelaine en favorisant l'augmentation des 
volumes d'exportation des produits et services régionaux.
Sensibiliser les entreprises de notre région à la nécessité 
d'exporter.
Appuyer les entreprises dans leur démarches de commercialisation.</t>
  </si>
  <si>
    <t>GLOBE Foundation of Canada</t>
  </si>
  <si>
    <t>(604) 695-5000</t>
  </si>
  <si>
    <t>(800) 274-6097</t>
  </si>
  <si>
    <t>(604) 695-5019</t>
  </si>
  <si>
    <t>info@globe.ca</t>
  </si>
  <si>
    <t>http://globe.ca/</t>
  </si>
  <si>
    <t>1000-675 Hastings St W</t>
  </si>
  <si>
    <t>V6B 1N2</t>
  </si>
  <si>
    <t>The GLOBE Foundation is a Vancouver-based, not-for-profit organization dedicated to finding practical business-oriented solutions to the world's environmental problems.
Formed in 1993, we've helped companies and individuals realize the value of economically viable environmental business opportunities through our conferences and events, research and consulting, project management, communications and awards.
We're a leader in championing green initiatives and leveraging sustainable ventures into mutually rewarding opportunities for enterprise and the environment. From urban sustainability to climate change, we're helping change the world by degrees.</t>
  </si>
  <si>
    <t>Grand Erie Business Centre Inc.</t>
  </si>
  <si>
    <t>(905) 765-5005</t>
  </si>
  <si>
    <t>(905) 765-5750</t>
  </si>
  <si>
    <t>connect@granderie.com</t>
  </si>
  <si>
    <t>207-11 Argyle St North</t>
  </si>
  <si>
    <t>Caledonia</t>
  </si>
  <si>
    <t>N3W 1B6</t>
  </si>
  <si>
    <t>Provide business consultation and advice in areas of Business Planning, Financing, E-Commerce, and Economic Development</t>
  </si>
  <si>
    <t>Grande Prairie Real Estate Board</t>
  </si>
  <si>
    <t>(780) 532-4508</t>
  </si>
  <si>
    <t>(780) 539-3515</t>
  </si>
  <si>
    <t>eo@gpaar.ca</t>
  </si>
  <si>
    <t>10106 102 St</t>
  </si>
  <si>
    <t>Grande Prairie</t>
  </si>
  <si>
    <t>T8V 2V7</t>
  </si>
  <si>
    <t>A member services organization which administers a comprehensive set of services to members and operates a data base of properties listed by members in and around the Grande Prairie and Peace Regions.</t>
  </si>
  <si>
    <t>Greater Arnprior Chamber of Commerce</t>
  </si>
  <si>
    <t>(613) 623-6817</t>
  </si>
  <si>
    <t>(613) 623-6826</t>
  </si>
  <si>
    <t>info@gacc.ca</t>
  </si>
  <si>
    <t>http://gacc.ca/</t>
  </si>
  <si>
    <t>111-16 Edward St South</t>
  </si>
  <si>
    <t>Arnprior</t>
  </si>
  <si>
    <t>K7S 3W4</t>
  </si>
  <si>
    <t>Greater Barrie Chamber of Commerce</t>
  </si>
  <si>
    <t>(705) 721-5000</t>
  </si>
  <si>
    <t>(705) 726-0973</t>
  </si>
  <si>
    <t>admin@barriechamber.com</t>
  </si>
  <si>
    <t>97 Toronto St.</t>
  </si>
  <si>
    <t>Barrie</t>
  </si>
  <si>
    <t>L4N 1V1</t>
  </si>
  <si>
    <t>The Greater Barrie Chamber of Commerce provides services, resources and advocacy for its members. Member Privileges &amp; Services include:
_x0095_ Preferred Merchant Credit Card Rates (Visa, MasterCard, Debit)
_x0095_ Networking Opportunities 
_x0095_ Advertising Opportunities 
_x0095_ Group Health / Dental / Disability Insurance
_x0095_ Member to Member Discount Card
_x0095_ Web Site Listing &amp; Link
_x0095_ Business &amp; Industrial Directory
_x0095_ Chamber Connection Newsletter
_x0095_ Broadcast E-Mail &amp; Fax
_x0095_ Mailing Labels
_x0095_ Certificate Of Origin
_x0095_ Much, Much More!</t>
  </si>
  <si>
    <t>Greater Bathurst Chamber of Commerce</t>
  </si>
  <si>
    <t>(506) 548-8498</t>
  </si>
  <si>
    <t>(506) 548-2200</t>
  </si>
  <si>
    <t>info@bathurstchamber.ca</t>
  </si>
  <si>
    <t>500-270 Douglas Ave</t>
  </si>
  <si>
    <t>Bathurst</t>
  </si>
  <si>
    <t>E2A 1M9</t>
  </si>
  <si>
    <t>The Greater Bathurst Chamber of Commerce has over 300 members representing a wide cross-section of the Chaleur Business Community, from Allardville to Belledune. Members are comprised of business and professional people who believe in the free enterprise for the overall benefit of the community.</t>
  </si>
  <si>
    <t>Greater Caraquet Chamber of Commerce</t>
  </si>
  <si>
    <t>(506) 727-2931</t>
  </si>
  <si>
    <t>(506) 727-3191</t>
  </si>
  <si>
    <t>chambre@nb.aira.com</t>
  </si>
  <si>
    <t>1-39 St-Pierre Blvd W</t>
  </si>
  <si>
    <t>Caraquet</t>
  </si>
  <si>
    <t>E1W 1B6</t>
  </si>
  <si>
    <t>promouvoir un climat propice au développement économique dans la communauté, encourager l'entreprenariat, le recrutement et la rétention d'entreprises, défendre les intérêts de nos membres et leur offrir différents avantages développés spécifiquement pour eux.</t>
  </si>
  <si>
    <t>Greater Charlottetown Area Chamber of Commerce</t>
  </si>
  <si>
    <t>(902) 628-2000</t>
  </si>
  <si>
    <t>(902) 368-3570</t>
  </si>
  <si>
    <t>chamber@charlottetownchamber.com</t>
  </si>
  <si>
    <t>134 Kent St</t>
  </si>
  <si>
    <t>Charlottetown</t>
  </si>
  <si>
    <t>PE</t>
  </si>
  <si>
    <t>C1A 7K2</t>
  </si>
  <si>
    <t>The Chamber of Commerce is a non-profit organization made up of business and professional people sharing a common goal _x0096_ the economic development of the Greater Charlottetown Area. The membership includes over 810 small, medium and large businesses from almost every industry sector and business profession.</t>
  </si>
  <si>
    <t>Greater Dufferin Area Chamber of Commerce</t>
  </si>
  <si>
    <t>(519) 941-0490</t>
  </si>
  <si>
    <t>(519) 941-0492</t>
  </si>
  <si>
    <t>info@gdacc.ca</t>
  </si>
  <si>
    <t>246372 Hockley Rd.</t>
  </si>
  <si>
    <t>Mono</t>
  </si>
  <si>
    <t>L9W 6K4</t>
  </si>
  <si>
    <t>Greater Kingston Chamber of Commerce</t>
  </si>
  <si>
    <t>(613) 548-4453</t>
  </si>
  <si>
    <t>(613) 548-4743</t>
  </si>
  <si>
    <t>info@kingstonchamber.ca</t>
  </si>
  <si>
    <t>Innovation Park 945 Princess St.</t>
  </si>
  <si>
    <t>Kingston</t>
  </si>
  <si>
    <t>K7L 3N6</t>
  </si>
  <si>
    <t>Greater Kitchener-Waterloo Chamber of Commerce</t>
  </si>
  <si>
    <t>(519) 576-5000</t>
  </si>
  <si>
    <t>(519) 742-4760</t>
  </si>
  <si>
    <t>admin@greaterkwchamber.com</t>
  </si>
  <si>
    <t>80 Queen St North</t>
  </si>
  <si>
    <t>Kitchener</t>
  </si>
  <si>
    <t>N2H 2H3</t>
  </si>
  <si>
    <t>Greater Langley Chamber of Commerce</t>
  </si>
  <si>
    <t>(604) 530-6656</t>
  </si>
  <si>
    <t>(604) 530-7066</t>
  </si>
  <si>
    <t>info@langleychamber.com</t>
  </si>
  <si>
    <t>1-5761 Glover Rd.</t>
  </si>
  <si>
    <t>Langley</t>
  </si>
  <si>
    <t>V3A 8M8</t>
  </si>
  <si>
    <t>Greater Moncton Chamber of Commerce</t>
  </si>
  <si>
    <t>(506) 857-2883</t>
  </si>
  <si>
    <t>(506) 857-9209</t>
  </si>
  <si>
    <t>info@gmcc.nb.ca</t>
  </si>
  <si>
    <t>200-1273 Main St.</t>
  </si>
  <si>
    <t>E1C 0P4</t>
  </si>
  <si>
    <t>Our members give to the community. Our Chamber is an independent business organization that believes community development fosters economic strength. Our members are community leaders with vision who have contributed to the social, cultural, and economic life of our community for 125 years.
Our members are interconnected. Our members, who drive this progressive organization, range from large corporations to free-lance entrepreneurs. We work tirelessly together and with other community organizations to enrich the Greater Moncton community. 
Our Chamber is committed to excellence. We encourage self-reliance and responsibility. Our relentlessly optimistic members individually strive for excellence and collectively lead the community to be all that it can.
Our Chamber looks forward. We are proud to be part of a culturally-diverse community that has proven it can successfully adapt to a new economy based on human knowledge and ideas. We believe in our youth. We encourage new leaders. We view the future as the best resource we have.</t>
  </si>
  <si>
    <t>Greater Nanaimo Chamber of Commerce</t>
  </si>
  <si>
    <t>(250) 756-1191</t>
  </si>
  <si>
    <t>(250) 756-1584</t>
  </si>
  <si>
    <t>info@nanaimochamber.bc.ca</t>
  </si>
  <si>
    <t>2133 Bowen Rd.</t>
  </si>
  <si>
    <t>Nanaimo</t>
  </si>
  <si>
    <t>V9S 1H8</t>
  </si>
  <si>
    <t>Greater Oshawa Chamber of Commerce</t>
  </si>
  <si>
    <t>(905) 728-1683</t>
  </si>
  <si>
    <t>(905) 432-1259</t>
  </si>
  <si>
    <t>info@oshawachamber.com</t>
  </si>
  <si>
    <t>100-44 Richmond St West</t>
  </si>
  <si>
    <t>Oshawa</t>
  </si>
  <si>
    <t>L1G 1C7</t>
  </si>
  <si>
    <t>Greater Peterborough Chamber of Commerce</t>
  </si>
  <si>
    <t>(705) 748-9771</t>
  </si>
  <si>
    <t>(877) 640-4037</t>
  </si>
  <si>
    <t>(705) 743-2331</t>
  </si>
  <si>
    <t>info@peterboroughchamber.ca</t>
  </si>
  <si>
    <t>175 George St North</t>
  </si>
  <si>
    <t>Peterborough</t>
  </si>
  <si>
    <t>K9J 3G6</t>
  </si>
  <si>
    <t>The Greater Peterborough Chamber of Commerce acts as a catalyst for the development and organizing of programs and services, which helps to make Peterborough a better place in which to live and work. 
Not only does the Chamber represent the concerns of business, lobbying for good government and sound legislation, but it also acts as a source of information for members and the general public. The current membership of the Chamber is over 1,000 with active participation at local, provincial and federal levels.</t>
  </si>
  <si>
    <t>Greater Sackville Chamber of Commerce</t>
  </si>
  <si>
    <t>(506) 364-8911</t>
  </si>
  <si>
    <t>(506) 364-8082</t>
  </si>
  <si>
    <t>gscc@eastlink.ca</t>
  </si>
  <si>
    <t>8-87 Main St</t>
  </si>
  <si>
    <t>Sackville</t>
  </si>
  <si>
    <t>E4L 4A9</t>
  </si>
  <si>
    <t>Greater Sudbury Chamber of Commerce</t>
  </si>
  <si>
    <t>(705) 673-7133</t>
  </si>
  <si>
    <t>(705) 673-1951</t>
  </si>
  <si>
    <t>debbi@sudburychamber.ca</t>
  </si>
  <si>
    <t>1-40 Elm St.</t>
  </si>
  <si>
    <t>Sudbury</t>
  </si>
  <si>
    <t>P3C 1S8</t>
  </si>
  <si>
    <t>Greater Summerside Chamber of Commerce</t>
  </si>
  <si>
    <t>(902) 436-9651</t>
  </si>
  <si>
    <t>(902) 436-8320</t>
  </si>
  <si>
    <t>info@summersidechamber.com</t>
  </si>
  <si>
    <t xml:space="preserve">10-263 Heather Moyse Dr </t>
  </si>
  <si>
    <t>Summerside</t>
  </si>
  <si>
    <t>C1N 5P1</t>
  </si>
  <si>
    <t>Greater Vernon Chamber of Commerce</t>
  </si>
  <si>
    <t>(250) 545-0771</t>
  </si>
  <si>
    <t>(250) 545-3114</t>
  </si>
  <si>
    <t>info@vernonchamber.ca</t>
  </si>
  <si>
    <t>102-2901 32 St.</t>
  </si>
  <si>
    <t>Vernon</t>
  </si>
  <si>
    <t>V1T 5M2</t>
  </si>
  <si>
    <t>Greater Victoria Chamber of Commerce</t>
  </si>
  <si>
    <t>(250) 383-7191</t>
  </si>
  <si>
    <t>(250) 385-3552</t>
  </si>
  <si>
    <t>chamber@victoriachamber.ca</t>
  </si>
  <si>
    <t>100-852 Fort St.</t>
  </si>
  <si>
    <t>V8W 1H8</t>
  </si>
  <si>
    <t>The Greater Victoria Chamber of Commerce was formed in 1863, only one year after the City of Victoria was founded and has played a significant role in the Victoria region ever since. Over the years the Chamber has initiated or been involved with so many of the developments in the region_x0092_s business community including encouraging Canadian Pacific to build the landmark Empress Hotel, to establishing both the Victoria Film Commission and Tourism Victoria, which first started as committees of the Chamber.
Today, with a membership of more than 1,500 members, the Greater Victoria Chamber of Commerce is the second largest of the 131 chambers in the Province of BC. Our membership reflects the diversity of the business community. We represent the interests of small, medium and large businesses across all sectors as well as members from the not-for-profit sector.</t>
  </si>
  <si>
    <t>Greater Westside Board of Trade</t>
  </si>
  <si>
    <t>(250) 768-3378</t>
  </si>
  <si>
    <t>(250) 768-3465</t>
  </si>
  <si>
    <t>admin@gwboardoftrade.com</t>
  </si>
  <si>
    <t>2372 Dobbin Rd.</t>
  </si>
  <si>
    <t>West Kelowna</t>
  </si>
  <si>
    <t>V4T 2H9</t>
  </si>
  <si>
    <t>The Greater Westside Board of Trade is a member driven organization that will impact growth and prosperity of the local business community by advocating opportunities, economic sustainability and collaboration among Greater Westside businesses and various levels of government.</t>
  </si>
  <si>
    <t>Greater Woodstock Chamber of Commerce</t>
  </si>
  <si>
    <t>(506) 325-9049</t>
  </si>
  <si>
    <t>(506) 328-4683</t>
  </si>
  <si>
    <t>woodstockchamberofcommerce@nb.aibn.com</t>
  </si>
  <si>
    <t>2-220 King St</t>
  </si>
  <si>
    <t>Woodstock</t>
  </si>
  <si>
    <t>E7M 1Z8</t>
  </si>
  <si>
    <t>Grimsby &amp; District Chamber of Commerce</t>
  </si>
  <si>
    <t>(905) 945-8319</t>
  </si>
  <si>
    <t>(905) 945-1615</t>
  </si>
  <si>
    <t>info@grimsbychamber.com</t>
  </si>
  <si>
    <t>18 ON St.</t>
  </si>
  <si>
    <t>Grimsby</t>
  </si>
  <si>
    <t>L3M 3H1</t>
  </si>
  <si>
    <t>Groupe d'approvisionnement en commun de l'Est du Québec</t>
  </si>
  <si>
    <t>(418) 780-8111</t>
  </si>
  <si>
    <t>(418) 780-8117</t>
  </si>
  <si>
    <t>gaceq@ssss.gouv.qc.ca</t>
  </si>
  <si>
    <t>710  rue Bouvier Bureau 296 QU</t>
  </si>
  <si>
    <t xml:space="preserve"> G2J 1C2</t>
  </si>
  <si>
    <t>Le Groupe d'approvisionnement en commun de l'Est-du-Québec est un personne morale constituée par lettres patentes accordées et enregistrées le 1er avril 2012 en vertu de la troisième partie de la Loi sur les compagnies (L.R.Q., c. C-38).
Le Groupe d_x0092_approvisionnement en commun est reconnu par le ministre de la Santé et des Services sociaux comme une corporation sans but lucratif représentative des établissements de santé et de services sociaux des régions suivantes : 
01 Bas-Saint-Laurent; 02 Saguenay-Lac-St Jean; 03 Capitale-Nationale; 04 Mauricie, Centre-du-Québec; 05 Estrie; 09 Côte-Nord; 10 Nord-du-Québec; 11 Gaspésie - Îles-de-la-Madeleine; 12 Chaudière-Appalaches.
Pour gouverner et administrer l'approvisionnement des biens et des services suivant l'article 383 de la Loi sur les services de santé et les services sociaux (L.R.Q., c. S.-4.2) et la Loi sur les contrats des organismes publics.</t>
  </si>
  <si>
    <t>Groupement Agro-Forestier de la Ristigouche inc.</t>
  </si>
  <si>
    <t>(418) 299-2147</t>
  </si>
  <si>
    <t>(418) 299-2814</t>
  </si>
  <si>
    <t>gafr@gafr.net</t>
  </si>
  <si>
    <t>70A  rue Principale</t>
  </si>
  <si>
    <t xml:space="preserve"> L’Ascension-de-Patapédia</t>
  </si>
  <si>
    <t>G0J 1R0</t>
  </si>
  <si>
    <t>Mission:  Participate to the social and economical development
of the delimitated zone of the organisation by specific
activities related to promotion of the forest potential.
Groupement Agro-Forestier de la Ristigouche Inc. is an 
enterprise 
that serves the Gaspesian population since over twenty
years.  They are the oldest organization of this type in the
province of Quebec related to the shared management of
private experience in forestry hasn't prevented to be effected
by recent changes in our activities.
Groupement  Agro-Forestier de la Ristigouche represents a 
major partner in the regional development.
With the collaboration of just around 110 employees, the 
organization is mostly active on a seasonal basis in different
sectors related to the forest industry.  Our principal activities
concern the gathering of wood for different mills related to the
lumber and  board industry, pre-commercial cut, different 
activities favorable to natural regeneration, preparation of 
land, plantation, transportation of wood, technical assistance to
proprietors of private lots wich are on an individual basis or
members of the association.
Their approach:
Offer a good quality product at a competitive cost.
Orient the working efforts towards results profitable for our 
clients.
Based on a participative approach in the looking process.
Maintain a good parternship between members of the crew.</t>
  </si>
  <si>
    <t>Groupement des chefs d'entreprise du Québec</t>
  </si>
  <si>
    <t>(819) 477-7535</t>
  </si>
  <si>
    <t>(877) 477-7535</t>
  </si>
  <si>
    <t>(819) 477-3549</t>
  </si>
  <si>
    <t>info@groupement.ca</t>
  </si>
  <si>
    <t>1375  rue Rocheleau</t>
  </si>
  <si>
    <t>Drummondville</t>
  </si>
  <si>
    <t>J2C 7J9</t>
  </si>
  <si>
    <t>The Quebec_x0092_s Group of Business Owners is a unique mutual aid network, dealing first with the business owner, allowing him to grow personally and to have a more successful business.
&gt; 1,800 SME owners and successors
&gt; 235 clubs across Quebec, New Brunswick, Belgium, Switzerland and France
&gt; 35,000 combined years of members_x0092_ experience
&gt; 18 billion turnover and 100,000 employees in all its company-members
&gt; More than 70 partners recommended by the Owners
The Group may be summarized in three words: experience, mutual aid, progress.
Our mission
Support SME owners and their successors in their growth as leaders through networked peer groups and in a spirit of mutual assistance that allows for more informed decisions to moves businesses forward.</t>
  </si>
  <si>
    <t>GS1 Canada</t>
  </si>
  <si>
    <t>(416) 510-8039</t>
  </si>
  <si>
    <t>(416) 510-1916</t>
  </si>
  <si>
    <t>info@gs1ca.org</t>
  </si>
  <si>
    <t>800-1500 Don Mills Rd.</t>
  </si>
  <si>
    <t>North York</t>
  </si>
  <si>
    <t>M3B 3K4</t>
  </si>
  <si>
    <t>Guelph Chamber of Commerce</t>
  </si>
  <si>
    <t>(519) 822-8081</t>
  </si>
  <si>
    <t>(519) 822-8451</t>
  </si>
  <si>
    <t>chamber@guelphchamber.com</t>
  </si>
  <si>
    <t>201-111 Farquhar St.</t>
  </si>
  <si>
    <t>N1H 3N4</t>
  </si>
  <si>
    <t>The Guelph Chamber of Commerce represents the voice of business contributing to economic growth, profitability, competitiveness and community involvement for all types of businesses and business people in Guelph.</t>
  </si>
  <si>
    <t>Halifax Chamber of Commerce</t>
  </si>
  <si>
    <t>(902) 468-7111</t>
  </si>
  <si>
    <t>(902) 468-7333</t>
  </si>
  <si>
    <t>info@halifaxchamber.com</t>
  </si>
  <si>
    <t>200-656 Windmill Rd</t>
  </si>
  <si>
    <t>B3B 1B8</t>
  </si>
  <si>
    <t>Halton Hills Chamber of Commerce</t>
  </si>
  <si>
    <t>(905) 877-7119</t>
  </si>
  <si>
    <t>(905) 877-5117</t>
  </si>
  <si>
    <t>info@haltonhillschamber.on.ca</t>
  </si>
  <si>
    <t>8 James St.</t>
  </si>
  <si>
    <t>Georgetown</t>
  </si>
  <si>
    <t>L7G 2H3</t>
  </si>
  <si>
    <t>Chamber of Commerce</t>
  </si>
  <si>
    <t>Hamilton Chamber of Commerce</t>
  </si>
  <si>
    <t>(905) 522-1151</t>
  </si>
  <si>
    <t>(905) 522-1154</t>
  </si>
  <si>
    <t>hcc@hamiltonchamber.ca</t>
  </si>
  <si>
    <t>507-120 King St W Plaza Level</t>
  </si>
  <si>
    <t>Hamilton</t>
  </si>
  <si>
    <t>L8P 4V2</t>
  </si>
  <si>
    <t>Established in 1845, the Hamilton Chamber of Commerce is the definitive “Voice of Hamilton Business”. Representing over 1000 members and 75,000 employees, it champions the interests of free enterprise by effectively engaging business, community, and government leaders in the promotion of the long-term economic prosperity of our region.</t>
  </si>
  <si>
    <t>HealthCareCAN</t>
  </si>
  <si>
    <t>(613) 241-8005</t>
  </si>
  <si>
    <t>(613) 241-5055</t>
  </si>
  <si>
    <t>info@healthcarecan.ca</t>
  </si>
  <si>
    <t>100-17 York St.</t>
  </si>
  <si>
    <t>K1N 9J6</t>
  </si>
  <si>
    <t>For almost 80 years, the Canadian Healthcare Association (CHA) has been a recognized champion for
a sustainable and accountable quality health system that provides access to a continuum of
comparable services throughout Canada, while upholding a strong, publicly-funded system as an
essential, foundational component of this system.  CHA is a leader in developing and advocating for health policy solutions that meet the needs of Canadians.</t>
  </si>
  <si>
    <t>Heiltsuk Tribal Council</t>
  </si>
  <si>
    <t>(250) 957-2381</t>
  </si>
  <si>
    <t>(877) 957-2381</t>
  </si>
  <si>
    <t>(250) 957-2544</t>
  </si>
  <si>
    <t>mslett@heiltsuknation.ca</t>
  </si>
  <si>
    <t>226 Wabalisla St</t>
  </si>
  <si>
    <t>Bella Bella</t>
  </si>
  <si>
    <t>V0T 1Z0</t>
  </si>
  <si>
    <t>HeliCat Canada Association</t>
  </si>
  <si>
    <t>(250) 837-5770</t>
  </si>
  <si>
    <t>info@helicatcanada.com</t>
  </si>
  <si>
    <t>PO Box 968</t>
  </si>
  <si>
    <t>Revelstoke</t>
  </si>
  <si>
    <t>V0E 2S0</t>
  </si>
  <si>
    <t>HeliCat Canada is the trade association representing the helicopter and snowcat skiing industry in Canada.</t>
  </si>
  <si>
    <t>Helping Spirit Lodge Society</t>
  </si>
  <si>
    <t>(604) 874-6629</t>
  </si>
  <si>
    <t>(604) 873-4402</t>
  </si>
  <si>
    <t>reception@hsls.ca</t>
  </si>
  <si>
    <t>3965 Dumfries St</t>
  </si>
  <si>
    <t>V5N 5R3</t>
  </si>
  <si>
    <t>High Level &amp; District Chamber of Commerce</t>
  </si>
  <si>
    <t>(780) 926-2470</t>
  </si>
  <si>
    <t>(780) 926-4017</t>
  </si>
  <si>
    <t>info@highlevelchamber.com</t>
  </si>
  <si>
    <t>10803 96th St</t>
  </si>
  <si>
    <t>High Level</t>
  </si>
  <si>
    <t>T0H 1Z0</t>
  </si>
  <si>
    <t>Our mission is to promote the economic and social well-being of High Level and district as a unified voice of free enterprise.</t>
  </si>
  <si>
    <t>High River and District Chamber of Commerce</t>
  </si>
  <si>
    <t>(403) 652-3336</t>
  </si>
  <si>
    <t>(403) 601-2627</t>
  </si>
  <si>
    <t>hrdccxtra@gmail.com</t>
  </si>
  <si>
    <t>28 12th Ave SE Room 6</t>
  </si>
  <si>
    <t>High River</t>
  </si>
  <si>
    <t>T1V 1T2</t>
  </si>
  <si>
    <t>Hinton &amp; District Chamber of Commerce</t>
  </si>
  <si>
    <t>(780) 865-2777</t>
  </si>
  <si>
    <t>(877) 446-8666</t>
  </si>
  <si>
    <t>(780) 865-1062</t>
  </si>
  <si>
    <t>hintoncc@telus.net</t>
  </si>
  <si>
    <t>309 Gregg Ave</t>
  </si>
  <si>
    <t>Hinton</t>
  </si>
  <si>
    <t>T7V 2A7</t>
  </si>
  <si>
    <t>Historical Company Pierre-of-Saurel</t>
  </si>
  <si>
    <t>(450) 780-5739</t>
  </si>
  <si>
    <t>(450) 780-5743</t>
  </si>
  <si>
    <t>histoire.archives@shps.qc.ca</t>
  </si>
  <si>
    <t xml:space="preserve">6A  rue Saint-Pierre </t>
  </si>
  <si>
    <t>Sorel-Tracey</t>
  </si>
  <si>
    <t>J3P 3S2</t>
  </si>
  <si>
    <t>The historical Company Pierre-of-Saurel: 
Because History !
 Our History, it is a whole History_x0085_ It is the History of the great events_x0085_
 But also History of our fathers and mothers, the economic, industrial History which works our lives_x0085_ History of our dreams, our hopes, our combat, our victories and our defeats, our achievements like people, our culture,_x0085_ 
The historical Company Pierre-of-Saurel is:
 - A Service of private archives approved by the MCCQ (Ministry for the Culture and the Communication of Quebec)
 - Affiliated with the Archives nationales of Quebec (ANQ)
 - An organization of benevolence (for this reason, is entitled to deliver tax receipts for thus received)
And  to be a center of private archives means that we collect, preserves and diffuses the files of the people, organizations, structures of our area!!
 Example: You have photographs, papers, letters, objects, or CDRom,_x0085_   And you want to give them (or to lend them)! _x0085_   Thus you sauvegard all these patrimonial richnesses for the largest good of all and each one, accessible for the researchers, the amateurs, in love ones with History_x0085_ 
OUR PHILOSOPHY: 
- To make known and to recognize the regional History
- To make radiate our center of files by widely diffusing its richnesses by publications, exposures, conferences,_x0085_ 
HISTORICAL COMPANY PIERRE-DE-SAUREL IS the HISTORICAL COMPANY OF the BAS-RICHELIEU :
Composed of 12 municipalities, in Montérégie, in Québec : Sainte-Anne-de-Sorel, Saint-David, Saint-Aime, Massueville,Saint-Joseph-de-Sorel,Saint-Gerard-Majella, Ste-Victoire-de-Sorel,Yamaska, Sorel-Tracy, Saint-Roch-ode-Richelieu, Saint-Robert, Saint-Ours 
Our historical company lives for and by its members and for all the public ones!
Give pleasure, become MEMBER!!
Annual adhesion: 25$
To profit and take part in: 
- Conferences 
- Exposures 
- Workshops of historical research 
- Subscription with the bulletin: « Le Saurelois »
- An annual contest _x0093_Gold Gate_x0094_ to develop the protection of the built inheritance 
- Bonds, exchanges and meetings enriching between our members impassioned by History,_x0085_ 
Welcome at the Historical Company Pierre-of-Saurel !</t>
  </si>
  <si>
    <t>Holstein Association of Canada</t>
  </si>
  <si>
    <t>(519) 756-8300</t>
  </si>
  <si>
    <t>(519) 756-3502</t>
  </si>
  <si>
    <t>general@holstein.ca</t>
  </si>
  <si>
    <t>20 Corporate Place</t>
  </si>
  <si>
    <t>Brantford</t>
  </si>
  <si>
    <t>N3R 8A6</t>
  </si>
  <si>
    <t>Identification, classification, research, pedigree and
performance data, promotion of Holstein breed.</t>
  </si>
  <si>
    <t>Hope &amp; District Chamber of Commerce</t>
  </si>
  <si>
    <t>(604) 249-1246</t>
  </si>
  <si>
    <t>(604) 869-8208</t>
  </si>
  <si>
    <t>info@hopechamber.net</t>
  </si>
  <si>
    <t>419 Wallace St</t>
  </si>
  <si>
    <t>Hope</t>
  </si>
  <si>
    <t>V0X 1L0</t>
  </si>
  <si>
    <t>Horizon Achievement Centre</t>
  </si>
  <si>
    <t>(902) 539-8553</t>
  </si>
  <si>
    <t>(902) 567-0415</t>
  </si>
  <si>
    <t>horizon@ns.sympatico.ca</t>
  </si>
  <si>
    <t>780 Upper Prince St.</t>
  </si>
  <si>
    <t>Sydney</t>
  </si>
  <si>
    <t>B1P 5N6</t>
  </si>
  <si>
    <t>An authorized mail house,specializing in billing services for 
municipalities and producing encoded statments. We also provide 
admail services to direct mailers and call centers. Domestic, 
USA and International incentive postage rates available</t>
  </si>
  <si>
    <t>Hotel Association of Canada</t>
  </si>
  <si>
    <t>(613) 237-7149</t>
  </si>
  <si>
    <t>(613) 237-8928</t>
  </si>
  <si>
    <t>info@hotelassociation.ca</t>
  </si>
  <si>
    <t>1206-130 Albert St.</t>
  </si>
  <si>
    <t>Founded in 1913, the Hotel Association of Canada is the national organization representing the accommodation industry in Canada. Our membership encompasses the provincial and territorial hotel associations, the corporate hotel chains, independent hotels, motels and resorts and the many suppliers to the hotel industry.
Our objective is to assist both our national and international members as they endeavor to enhance their competitiveness and achieve their bottom line. In order to achieve this objective, HAC focuses its energies in the following areas:
- Maintaining a highly effective government profile 
- Developing and marketing innovative programs 
- Hosting an Annual Conference &amp; Trade Show 
- Maintaining and disseminating insightful industry data 
- Providing up-to-date information regarding trends 
- Operating data and policies 
- Providing networking opportunities 
- Promoting cost-effective services to encourage and stimulate a free market accommodation industry</t>
  </si>
  <si>
    <t>Houston &amp; District Chamber of Commerce</t>
  </si>
  <si>
    <t>(250) 845-7640</t>
  </si>
  <si>
    <t>(250) 845-3682</t>
  </si>
  <si>
    <t>info@houstonchamber.ca</t>
  </si>
  <si>
    <t>3289 Highway 16</t>
  </si>
  <si>
    <t>Houston</t>
  </si>
  <si>
    <t>V0J 1Z0</t>
  </si>
  <si>
    <t>HRMS Professionals Association</t>
  </si>
  <si>
    <t>(416) 221-4559</t>
  </si>
  <si>
    <t>(866) 878-3899</t>
  </si>
  <si>
    <t>(416) 495-8723</t>
  </si>
  <si>
    <t>info@hrmsp.org</t>
  </si>
  <si>
    <t>301-250 Consumers Rd</t>
  </si>
  <si>
    <t>M2J 4V6</t>
  </si>
  <si>
    <t>HRMSP lead and promote networking, knowledge and competency development in Human Resources management Systems (HRMS).</t>
  </si>
  <si>
    <t>Huron Chamber of Commerce-Goderich, Central &amp; North Huron</t>
  </si>
  <si>
    <t>(519) 440-0176</t>
  </si>
  <si>
    <t>(519) 440-0305</t>
  </si>
  <si>
    <t>info@huronchamber.ca</t>
  </si>
  <si>
    <t>56 East Street</t>
  </si>
  <si>
    <t xml:space="preserve"> Goderich</t>
  </si>
  <si>
    <t>N7A 1N3</t>
  </si>
  <si>
    <t>ICCO Italian Chamber of Commerce of Ontario</t>
  </si>
  <si>
    <t>(416) 789-7169</t>
  </si>
  <si>
    <t>(416) 789-7160</t>
  </si>
  <si>
    <t>trade@italchambers.ca</t>
  </si>
  <si>
    <t>622 College St.</t>
  </si>
  <si>
    <t>M6G 1B6</t>
  </si>
  <si>
    <t>The Italian Chamber of Commerce of Ontario is a private, independent, not-for-profit organization whose aim is to enhance and promote business, trade and cultural relations between Canada and Italy.
Since 1961, the Chamber has been the voice of Italian-Canadian small- and medium-sized companies, and has become the primary liaison between the Canadian and Italian governments and each country_x0092_s business communities.</t>
  </si>
  <si>
    <t>Illustration Québec</t>
  </si>
  <si>
    <t>(514) 522-2040</t>
  </si>
  <si>
    <t>(888) 522-2040</t>
  </si>
  <si>
    <t>info@illustrationquebec.com</t>
  </si>
  <si>
    <t>2205  rue Parthenais Bureau 213</t>
  </si>
  <si>
    <t>H2K 3T3</t>
  </si>
  <si>
    <t>Established in 1983, the Association des illustrateurs et illustratrices du Québec is a non-profit organization whose mission is to bring illustrators together and provide them support, and to promote and distribute illustration work.</t>
  </si>
  <si>
    <t>IMSM Canada Ltd.</t>
  </si>
  <si>
    <t>(416) 777-6700</t>
  </si>
  <si>
    <t>(416) 947-0167</t>
  </si>
  <si>
    <t>sales@imsm.com</t>
  </si>
  <si>
    <t>Exchange Tower 1800-130 King St W.</t>
  </si>
  <si>
    <t>M5X 1E3</t>
  </si>
  <si>
    <t>ISO 9001, ISO 14001, OHSAS 18001, ISO 13485, ISO 20000, ISO 22000, ISO 27001 and other industry regulations Consultants &amp; Trainers.  Auditing services available.</t>
  </si>
  <si>
    <t>Information and Communication Technologies Association of Manitoba</t>
  </si>
  <si>
    <t>(204) 944-0533</t>
  </si>
  <si>
    <t>(204) 957-5628</t>
  </si>
  <si>
    <t>info@ictam.ca</t>
  </si>
  <si>
    <t>412-435 Ellice Ave.</t>
  </si>
  <si>
    <t>R3B 1Y6</t>
  </si>
  <si>
    <t>ICTAM is an industry-focused association representing Manitoba's ICT sector. Our goal is to accelerate the growth, prosperity and sustainability of the industry through relevant programming, advocacy and collaboration.
As a not-for-profit, membership based association; ICTAM's constituency is broad-based encompassing vendors, consumers, government, education, chambers of commerce and sector councils. As information and communication technologies are enabling every facet and type of business, ICTAM membership is open to all and fees are structured to be inclusive to any size company. 
ICTAM works to build a unique value proposition for our members. Our purpose is to assist our member companies, in achieving greater success through human capital development programs, networking events, conferences, cost-saving benefits and promotional marketing opportunities.
ICTAM's Mission Statement
Creating an environment for innovation, excellence, growth and global recognition in the Manitoba ICT sector by providing leadership, focus and collaboration with industry, education and government.</t>
  </si>
  <si>
    <t>Information Technology Association of Canada</t>
  </si>
  <si>
    <t>(613) 238-4822</t>
  </si>
  <si>
    <t>(613) 238-7967</t>
  </si>
  <si>
    <t>info@itac.ca</t>
  </si>
  <si>
    <t>1120-220 Laurier Ave. West</t>
  </si>
  <si>
    <t>K1P 5Z9</t>
  </si>
  <si>
    <t>Ingersoll District Chamber of Commerce</t>
  </si>
  <si>
    <t>(519) 485-7333</t>
  </si>
  <si>
    <t>(519) 485-6606</t>
  </si>
  <si>
    <t>info@ingersollchamber.com</t>
  </si>
  <si>
    <t>132 Thames St South</t>
  </si>
  <si>
    <t>Ingersoll</t>
  </si>
  <si>
    <t>N5C 2T4</t>
  </si>
  <si>
    <t>Innisfail and District Chamber of Commerce</t>
  </si>
  <si>
    <t>(403) 227-1177</t>
  </si>
  <si>
    <t>(403) 227-6749</t>
  </si>
  <si>
    <t>ichamber@telus.net</t>
  </si>
  <si>
    <t>5202 50th St</t>
  </si>
  <si>
    <t>Innisfail</t>
  </si>
  <si>
    <t>T4G 1S1</t>
  </si>
  <si>
    <t>Innovate Calgary</t>
  </si>
  <si>
    <t>(403) 284-6400</t>
  </si>
  <si>
    <t>(403) 270-2384</t>
  </si>
  <si>
    <t>info@innovatecalgary.com</t>
  </si>
  <si>
    <t>3553 31 St NW</t>
  </si>
  <si>
    <t>T2L 2K7</t>
  </si>
  <si>
    <t>Innovate Calgary is a full service organization offering technology transfer and business incubator services to researchers, entrepreneurs and businesses within the advanced technology sector. We support commercialization by providing a variety of services and programs including: business and technical advice, workshops, screening of technologies for commercial potential, access to sector resources and networking events, licensing and intellectual property protection strategy, company creation/incubation programs and office and lab space - tenancy and business resources and facilities for technology companies.</t>
  </si>
  <si>
    <t>Innovation and Technology Association of P.E.I. (ITAP)</t>
  </si>
  <si>
    <t>(902) 894-4827</t>
  </si>
  <si>
    <t>(902) 894-4867</t>
  </si>
  <si>
    <t>carolyn.prime@itap.ca</t>
  </si>
  <si>
    <t>91 Water St</t>
  </si>
  <si>
    <t>C1A 1A5</t>
  </si>
  <si>
    <t>Institute of Chartered Accountants of Alberta</t>
  </si>
  <si>
    <t>(780) 424-7391</t>
  </si>
  <si>
    <t>(800) 232-9406</t>
  </si>
  <si>
    <t>(780) 425-8766</t>
  </si>
  <si>
    <t>general.delivery@icaa.ab.ca</t>
  </si>
  <si>
    <t>580-10180 101 St NW</t>
  </si>
  <si>
    <t>T5J 4R2</t>
  </si>
  <si>
    <t>The Institute of Chartered Accountants of Alberta (ICAA), formed in 1910, is the body that regulates the CA profession in Alberta. The Institute operates under provincial legislation, the Regulated Accounting Profession Act, the purpose of which is to protect the public; protect the integrity of the accounting profession; promote and increase the competence of registrants; and regulate the conduct of registrants. 
The highest priority for the Institute is to protect the public interest. It does this by: 
-Setting and enforcing high professional and ethical standards; 
-Promoting and increasing competence of members by providing a comprehensive program of learning opportunities on current business, leadership, financial, accounting and assurance topics; 
-Assessing the continuing competence of members; 
-Maintaining and improving the competence of public accounting firms by regularly reviewing their practices to confirm compliance with professional standards; 
-Enforcing practice standards and rules of professional conduct of registrants, and providing a means by which complaints can be dealt with in a fair and expeditious way, by investigating and adjudicating complaints against its registrants.</t>
  </si>
  <si>
    <t>Institute of Professional Bookkeepers of Canada</t>
  </si>
  <si>
    <t>(604) 637-9607</t>
  </si>
  <si>
    <t>(866) 616-4722</t>
  </si>
  <si>
    <t>(604) 637-9615</t>
  </si>
  <si>
    <t>info@ipbc.ca</t>
  </si>
  <si>
    <t>6 - 6150 Highway 7,  Suite 418</t>
  </si>
  <si>
    <t xml:space="preserve"> Woodbridge</t>
  </si>
  <si>
    <t>L4H 0R6</t>
  </si>
  <si>
    <t>non profit national association, offering certification to professional bookkeepers</t>
  </si>
  <si>
    <t>Institute of psychological research</t>
  </si>
  <si>
    <t>(514) 382-3000</t>
  </si>
  <si>
    <t>(800) 363-7800</t>
  </si>
  <si>
    <t>(888) 382-3007</t>
  </si>
  <si>
    <t>pierre@irpcanada.com</t>
  </si>
  <si>
    <t>76 Avenue Mozart West</t>
  </si>
  <si>
    <t>H2S 1C4</t>
  </si>
  <si>
    <t>The Institute of psychological research distribite psychometric instruments for use by professionnals in the domain of psychology, counselling and human resources. We are a test publisher. We also represent test publisher from France, England and the United States. We also offer online tests.</t>
  </si>
  <si>
    <t>International Association of Business Communication BC</t>
  </si>
  <si>
    <t>(604) 878-1320</t>
  </si>
  <si>
    <t>executive@iabc.bc.ca</t>
  </si>
  <si>
    <t>400-601 Broadway West</t>
  </si>
  <si>
    <t>V5Z 4C2</t>
  </si>
  <si>
    <t>The International Association of Business Communicators (IABC) is the premier international network for professionals engaged in strategic organizational communication.
IABC/BC is the British Columbia chapter of IABC, one of 100 chapters worldwide and the second largest in Canada. With over 400 members from BC_x0092_s business communications industry, the chapter has an international reputation for progressive, professional communication.</t>
  </si>
  <si>
    <t>Inuit Tapiriit Kanatami</t>
  </si>
  <si>
    <t>(613) 238-8181</t>
  </si>
  <si>
    <t>(866) 262-8181</t>
  </si>
  <si>
    <t>(613) 234-1991</t>
  </si>
  <si>
    <t>info@itk.ca</t>
  </si>
  <si>
    <t>1101-75 Albert St.</t>
  </si>
  <si>
    <t>K1P 1E3</t>
  </si>
  <si>
    <t>Invest Ottawa</t>
  </si>
  <si>
    <t>(613) 828-6274</t>
  </si>
  <si>
    <t>(888) 568-8292</t>
  </si>
  <si>
    <t>(613) 726-3440</t>
  </si>
  <si>
    <t>worldclass@investottawa.ca</t>
  </si>
  <si>
    <t>100-80 Aberdeen St.</t>
  </si>
  <si>
    <t>K1S 5R5</t>
  </si>
  <si>
    <t>Invest Ottawa delivers collaborative economic development programs and initiatives that increase entrepreneurial momentum, wealth and jobs in the City of Ottawa and its surrounding region while marketing Ottawa_x0092_s diversified economy and high quality of life.
Invest Ottawa carries out economic development programs and initiatives in the areas of entrepreneurial mentorship, startup development, business incubation services, commercialization, targeted sector development, investment attraction, business retention, expansion, and global trade development.</t>
  </si>
  <si>
    <t>IPAC</t>
  </si>
  <si>
    <t>(416) 924-8787</t>
  </si>
  <si>
    <t>(416) 924-4992</t>
  </si>
  <si>
    <t>ntl@ipac.ca</t>
  </si>
  <si>
    <t>401-1075 Bay St.</t>
  </si>
  <si>
    <t>M5S 2B1</t>
  </si>
  <si>
    <t>The Institute of Public Administration of Canada (IPAC), founded in 1947, is a dynamic association of public servants, academics, and others interested in public administration. Rooted by its Regional Groups, it is a membership-based organization that creates effective knowledge networks and leads public administration research in Canada. Since the early 1990s, it has been a major player in exporting successful Canadian public sector expertise around the world.</t>
  </si>
  <si>
    <t>Iroquois Falls and District Chamber of Commerce</t>
  </si>
  <si>
    <t>(705) 232-4656</t>
  </si>
  <si>
    <t>office@iroquoisfallschamber.com</t>
  </si>
  <si>
    <t>723 Synagogue Ave</t>
  </si>
  <si>
    <t>Iroquois Falls</t>
  </si>
  <si>
    <t>P0K 1G0</t>
  </si>
  <si>
    <t>Italian Chamber of Commerce in Canada</t>
  </si>
  <si>
    <t>(604) 682-1410</t>
  </si>
  <si>
    <t>(604) 682-2997</t>
  </si>
  <si>
    <t>iccbc@iccbc.com</t>
  </si>
  <si>
    <t>405-889 Pender St West</t>
  </si>
  <si>
    <t>V6C 3B2</t>
  </si>
  <si>
    <t>The Italian Chamber of Commerce in Canada _x0096_ West (ICCC) has operated since 1992 as a private, non-profit, membership organization with the mandate of promoting and enhancing business, trade and investment exchanges between Italy and Western Canada.
ICCC is an integral part of a prestigious worldwide network of Italian Chambers of Commerce, and is one of the most active and respected bilateral trade organizations in Western Canada. Formally recognized by the Italian Government, ICCC forms part of a network of over 150 offices in Italy and 75 foreign Italian Chambers of Commerce throughout the world.
With offices in Vancouver, Calgary and Milan, ICCC acts as a catalyst between businesses and institutions in Italy and Western Canada by coordinating and hosting trade and economic missions, organizing the participation of delegations at international trade shows, and providing customized business solutions for Italian and Canadian companies wishing to enter international markets.
ICCC offers its own services through the organization of events in a perfect Italian style, in which companies can build business partnership. ICCC promotes its members_x0092_ interests, from young professionals to multinational companies, offering a wide range of business- building activities like customized contacts supply, planning of dedicated events, implementation of business and corporate strategies.
ICCC members can also have several discounts and other benefits for their business activities thanks to special conventions that allow them to access to a network made up by over 25.000 companies member of the 75 Italian Chambers of Commerce in 49 countries all over the world.</t>
  </si>
  <si>
    <t>(514) 844-4249</t>
  </si>
  <si>
    <t>(514) 844-4875</t>
  </si>
  <si>
    <t>info.montreal@italchamber.qc.ca</t>
  </si>
  <si>
    <t>1150-550 Sherbrooke St W West Tower</t>
  </si>
  <si>
    <t>For more than 40 years, the ICCC_x0097_a private non-profit organization_x0097_has supported bilateral economic initiatives by playing an important role alongside the decision-makers. ICCC coordinates and hosts trade and economic missions for the public and private sectors, organizes the participation of delegations at international trade shows, acts as desk to international development organizations and promotes trade exchanges and investment opportunities.
ICCC relies on a network_x0097_which spans two continents_x0097_to develop firm strategic partnerships and to assist companies and organizations benefit from business opportunities resulting from internationalization. Our activities are particularly beneficial to SMEs extending to external markets for the very first time.
As a testament to the Chamber_x0092_s bilateral mission, the ICCC has offices on two continents in Quebec City, Naples and Milan, in addition to our central office in Montreal. Business people can always count on the strength of the ICCC network when travelling to Quebec or Italy, and can take full advantage of the services offered to ensure their project_x0092_s success.</t>
  </si>
  <si>
    <t>JERSEY CANADA</t>
  </si>
  <si>
    <t>(519) 821-1020</t>
  </si>
  <si>
    <t>(519) 821-2723</t>
  </si>
  <si>
    <t>info@jerseycanada.com</t>
  </si>
  <si>
    <t>9-350 Speedvale Ave. W.</t>
  </si>
  <si>
    <t>Jersey Canada is a dairy breed association whose mission is
the registration, marketing and improvement of the Jersey
breed in Canada.</t>
  </si>
  <si>
    <t>Jeune Chambre de commerce de la Mauricie</t>
  </si>
  <si>
    <t>(819) 372-1411</t>
  </si>
  <si>
    <t>(877) 372-1411</t>
  </si>
  <si>
    <t>(819) 373-3798</t>
  </si>
  <si>
    <t>info@jccm.qc.ca</t>
  </si>
  <si>
    <t>1193  rue Laviolette</t>
  </si>
  <si>
    <t xml:space="preserve"> Trois-Rivieres</t>
  </si>
  <si>
    <t>G9A 1W1</t>
  </si>
  <si>
    <t>Kapuskasing &amp; District Chamber of Commerce</t>
  </si>
  <si>
    <t>(705) 335-2332</t>
  </si>
  <si>
    <t>(705) 335-2359</t>
  </si>
  <si>
    <t>info@kapchamber.ca</t>
  </si>
  <si>
    <t>25 Millview Rd.</t>
  </si>
  <si>
    <t>Kapukasing</t>
  </si>
  <si>
    <t>P5N 2X6</t>
  </si>
  <si>
    <t>Kaslo &amp; District Chamber of Commerce</t>
  </si>
  <si>
    <t>(866) 276-3212</t>
  </si>
  <si>
    <t>info@kaslochamber.com</t>
  </si>
  <si>
    <t>311 4th St.</t>
  </si>
  <si>
    <t>Kaslo</t>
  </si>
  <si>
    <t>V0G 1M0</t>
  </si>
  <si>
    <t>The Chamber of Commerce is a non-profit organization, committed to supporting and promoting the well-being of the business community; encouraging partnership and collaboration among businesses; providing opportunities for networking, community involvement and professional growth; and advocating for members at the provincial level to ensure that concerns are heard.</t>
  </si>
  <si>
    <t>Kawartha Lakes Chamber of Commerce, Eastern Region</t>
  </si>
  <si>
    <t>(705) 652-6963</t>
  </si>
  <si>
    <t>(888) 565-8888</t>
  </si>
  <si>
    <t>(705) 652-9140</t>
  </si>
  <si>
    <t>info@kawarthachamber.ca</t>
  </si>
  <si>
    <t>12 Queen St.</t>
  </si>
  <si>
    <t>Lakefield</t>
  </si>
  <si>
    <t>K0L 2H0</t>
  </si>
  <si>
    <t>Kelowna Chamber of Commerce</t>
  </si>
  <si>
    <t>(250) 861-3627</t>
  </si>
  <si>
    <t>(250) 861-3624</t>
  </si>
  <si>
    <t>info@kelownachamber.org</t>
  </si>
  <si>
    <t>544 Harvey Ave.</t>
  </si>
  <si>
    <t>Kelowna</t>
  </si>
  <si>
    <t>V1Y 6C9</t>
  </si>
  <si>
    <t>Kenora &amp; District Chamber of Commerce</t>
  </si>
  <si>
    <t>(807) 467-4646</t>
  </si>
  <si>
    <t>(807) 468-3056</t>
  </si>
  <si>
    <t>kenorachamber@kmts.ca</t>
  </si>
  <si>
    <t>101 Park St KENORA</t>
  </si>
  <si>
    <t>Kenora</t>
  </si>
  <si>
    <t>P9N 1Y7</t>
  </si>
  <si>
    <t>Kicking Horse Country Chamber of Commerce</t>
  </si>
  <si>
    <t>(250) 344-7125</t>
  </si>
  <si>
    <t>(800) 622-4653</t>
  </si>
  <si>
    <t>(250) 344-6688</t>
  </si>
  <si>
    <t>info@goldenchamber.bc.ca</t>
  </si>
  <si>
    <t>500 10th Ave N</t>
  </si>
  <si>
    <t>Golden</t>
  </si>
  <si>
    <t>V0A 1H0</t>
  </si>
  <si>
    <t>Kirkland Lake District Chamber of Commerce</t>
  </si>
  <si>
    <t>(705) 567-5444</t>
  </si>
  <si>
    <t>(705) 567-1666</t>
  </si>
  <si>
    <t>Kirklandchamber@ntl.sympatico.ca</t>
  </si>
  <si>
    <t>23 Government Rd E</t>
  </si>
  <si>
    <t>Kirkland Lake</t>
  </si>
  <si>
    <t>P2N 3L1</t>
  </si>
  <si>
    <t>Kitimat Chamber of Commerce</t>
  </si>
  <si>
    <t>(250) 632-6294</t>
  </si>
  <si>
    <t>(800) 664-6554</t>
  </si>
  <si>
    <t>(250) 632-4685</t>
  </si>
  <si>
    <t>info@kitimatchamber.ca</t>
  </si>
  <si>
    <t>PO Box 214</t>
  </si>
  <si>
    <t>2109 Forest Avenue</t>
  </si>
  <si>
    <t>Kitimat</t>
  </si>
  <si>
    <t>V8C 2G7</t>
  </si>
  <si>
    <t>Chamber of Commerce and Visitor Centre</t>
  </si>
  <si>
    <t>Kollar &amp; Associates Inc.</t>
  </si>
  <si>
    <t>(416) 850-8318</t>
  </si>
  <si>
    <t>(416) 907-4931</t>
  </si>
  <si>
    <t>info@KollarandAssociates.com</t>
  </si>
  <si>
    <t>1801-1 Yonge St.</t>
  </si>
  <si>
    <t>M5E 1W7</t>
  </si>
  <si>
    <t>MISSION STATEMENT:  We are committed to providing the highest standard of Corporate and Independent immigration, citizenship and refugee services.
VISION STATEMENT: Recruit. Educate. Advocate. Liaise.
CORE VALUES:  Client Focus. Inspiration. Recruit. Collaborative Spirit. Liaise. Ensure Value.
KRISZTIAN KOLLAR is the President of Kollar &amp; Associates. MARVA YVONNE KOLLÁR, Former Founder and President continues to act at arms-length to provide immigration representation to existing clients. New Clientele are being assigned to knowledgeable, experienced and dedicated Authorized Representatives, recognized by the Government of Canada who are committed to making your Canadian Dreams come true...  
At Kollar &amp; Associates, we recognize professional growth and continue to support MARVA YVONNE KOLLÁR in her desire to affect change in a greater capacity than that of an Authorized Representative. Ms. KOLLÁR was well respected in the immigration industry by her peers and clients. A Former Designated Representative to the Immigration and Refugee Board of Canada, Ms.  KOLLÁR is a dedicated Advocate to clients of all nationalities.
Also Former Founder &amp; President of Woodbridge Immigration Services Inc. (WISI), Ms. KOLLÁR in her role as Authorized Representative and Accredited Member with the Immigration Consultants of Canada Regulatory Council (ICCRC) contributed to various immigration newspaper articles, online blogs, local, provincial and international seminars as well as represented Employers in recurring Temporary Foreign Workers to Canada.  A Commissioner of Oaths for the Province of Ontario, Ms. KOLLÁR active day-to-day operation of KAI has lead in-numerous immigrant success stories and placed KAI in high rank within the immigration industry for excellent standard and quality of service. 
The Former President fostered excellent and ongoing services to Corporate and Independent Clientele, through face-to-face meetings, online 1-on-1 meetings, Advocacy before Citizenship and Immigration Canada (CIC) in various  categories of immigration programs and citizenship applications, the Immigration &amp; Refugee Board (IRB), IRB - Immigration Division including Immigration Holding Centres (IHC), IRB - Immigration Appeal Division in Family Class Sponsorship Refusals, IRP - Refugee Protection Division in Refugee Hearings, Canadian Border Services Agency (CBSA) in Enforcement Matters, as well as through various application stages at the Canadian High Commissions and Canadian Embassies abroad for the 15 years.  You can be confident that your immigration, citizenship or refugee affairs will be handled by a competent counsel with a very high success rate.  
KAI's main focus of service continues to be: Family Class Sponsorship, Family Class Sponsorship Appeals, Humanitarian &amp; Compassionate Cases, Refugee Claims, Refugee Hearings, Pre-Removal Risk Assessment (PRRA), Bail Hearing, Detention Reviews, Study Permits and Extensions, Work Permits and Extensions, Visitors' Visas and Extensions, Business Investors, Canadian Experience Class (CEC), Express Entry, Provincial Nominees, Group of Five Sponsorship and representing Employers to obtain positive Labour Market Impact Assessment (LMIA), Work Permits for offshore workers....
Post-Settlement Services: KAI understand the hard decision in migrating and will work closely with our clients to eliminate the challenges experience by many Newcomers to Canada.  Once you've made the decision to migrate, our representation far reaches Advocacy in the processing of your application, we will go the extra mile to ensure a smooth transition from the point of arrival to  settling into Canada; your new home. 
KAI Authorized Representatives are accessible and works as a team of professionals to ensures your success through Advocacy, high-standard immigration services and quality representation with affordable professional fees that is competitive to the immigration market rate.</t>
  </si>
  <si>
    <t>Kwakiutl District Council</t>
  </si>
  <si>
    <t>(250) 286-3263</t>
  </si>
  <si>
    <t>(866) 999-3263</t>
  </si>
  <si>
    <t>(250) 286-3268</t>
  </si>
  <si>
    <t>kdc-ark@uniserve.com</t>
  </si>
  <si>
    <t>http://www.kdchealth.com/</t>
  </si>
  <si>
    <t>695 Headstart Cres.</t>
  </si>
  <si>
    <t>V9H 1P9</t>
  </si>
  <si>
    <t>Mackenzie Chamber of Commerce</t>
  </si>
  <si>
    <t>(250) 997-5459</t>
  </si>
  <si>
    <t>(250) 997-6117</t>
  </si>
  <si>
    <t>manager@mackenziechamber.bc.ca</t>
  </si>
  <si>
    <t>88 Centennial Dr.</t>
  </si>
  <si>
    <t>Mackenzie</t>
  </si>
  <si>
    <t>V0J 2C0</t>
  </si>
  <si>
    <t>Chamber of Commerce providing support, direction, event planning, promotion, education for our local and area business community.  We are also the tourist information centre for Mackenzie</t>
  </si>
  <si>
    <t>Manitoba Beekeepers' Association</t>
  </si>
  <si>
    <t>(204) 467-5246</t>
  </si>
  <si>
    <t>mbasecretary@mts.net</t>
  </si>
  <si>
    <t>8 054E Rd 76 N</t>
  </si>
  <si>
    <t>Stonewall</t>
  </si>
  <si>
    <t>R0C 2Z0</t>
  </si>
  <si>
    <t>The Association can act as a referral for parties interested in
the purchase of honey (bulk or processed), beeswax and other
honey bee products.</t>
  </si>
  <si>
    <t>Manitoba Chambers of Commerce</t>
  </si>
  <si>
    <t>(204) 948-0100</t>
  </si>
  <si>
    <t>(877) 444-5222</t>
  </si>
  <si>
    <t>(204) 948-0110</t>
  </si>
  <si>
    <t>mbchamber@mbchamber.mb.ca</t>
  </si>
  <si>
    <t>227 Portage Ave</t>
  </si>
  <si>
    <t>R3B 2A6</t>
  </si>
  <si>
    <t>Lobbying, Membership Functions, Membership Directory, Manitoba 
Focus Newsletter, Youth Business Institute, Affinity Programs</t>
  </si>
  <si>
    <t>Manitoba Customer Contact Association Incorporated</t>
  </si>
  <si>
    <t>(204) 975-6464</t>
  </si>
  <si>
    <t>(204) 975-6460</t>
  </si>
  <si>
    <t>info@mcca.mb.ca</t>
  </si>
  <si>
    <t>1000 Waverley St.</t>
  </si>
  <si>
    <t>R3T 0P3</t>
  </si>
  <si>
    <t>The Association provides stakeholders the opportunity to create long term strategies to ensure the growth of a sustainable labour pool and addresses employment needs of the industry through private and public partnerships. 
The Industry has made a strong financial and human resource commitment to ensure that issues of concern to the health and growth of the sector are addressed. 
The association continues to partner with Manitoba educational institutions, sector councils, and service providers to address the changing needs of contact centres.
MCCA members exchange information on recruitment, retention, training, and education and strategize to meet the needs of their business to ensure on-going success.</t>
  </si>
  <si>
    <t>Manitoba Egg Farmers</t>
  </si>
  <si>
    <t>(204) 488-4888</t>
  </si>
  <si>
    <t>(204) 488-3544</t>
  </si>
  <si>
    <t>crybuck@eggs.mb.ca</t>
  </si>
  <si>
    <t>18-5 Scurfield Blvd</t>
  </si>
  <si>
    <t>R3Y 1G3</t>
  </si>
  <si>
    <t>A non-profit producer organization, marketing and promotion
programs, consumer 
awareness and education are key functions</t>
  </si>
  <si>
    <t>Manitoba Environmental Industries Association Inc (M.E.I.A.)</t>
  </si>
  <si>
    <t>(204) 783-7090</t>
  </si>
  <si>
    <t>(204) 783-6501</t>
  </si>
  <si>
    <t>admin@meia.mb.ca</t>
  </si>
  <si>
    <t>100-62 Albert St.</t>
  </si>
  <si>
    <t>R3B 1E9</t>
  </si>
  <si>
    <t>MEIA is a non-profit trade association of companies whose products
or services relate to the environmental and cleantech sectors.  The purpose of the association
is to provide networking opportunities, ongoing training and 
development, to lobby government regarding regulations and 
enforcement issues, to disseminate member information, and to
represent member organizations.</t>
  </si>
  <si>
    <t>Manitoba Federation of Labour</t>
  </si>
  <si>
    <t>(204) 947-1400</t>
  </si>
  <si>
    <t>(204) 943-4276</t>
  </si>
  <si>
    <t>admin@mfl.mb.ca</t>
  </si>
  <si>
    <t>303-275 Broadway</t>
  </si>
  <si>
    <t>R3C 4M6</t>
  </si>
  <si>
    <t>Manitoba Food Processors Association</t>
  </si>
  <si>
    <t>(204) 982-6372</t>
  </si>
  <si>
    <t>(204) 632-5143</t>
  </si>
  <si>
    <t>mfpa@mfpa.mb.ca</t>
  </si>
  <si>
    <t>12-59 Scurfield Blvd.</t>
  </si>
  <si>
    <t>R3Y 1V2</t>
  </si>
  <si>
    <t>The Manitoba Food Processors Association was designed to raise
the awareness of Manitoba made food products.  The association
represents all sectors of the provincial food and beverage
industry.  The objectives of the Association include:  
1)  Promote and assist the establishment and growth of food
processing companies in Manitoba by serving as an information
band, networking and referral system covering: technology
sourcing and evaluation; joint R&amp;D initiatives; product quality;
packaging design and materials; bulk purchasing of input
materials; cooperative distribution systems; and other
initiatives brought forth by member.   2)  Coordinate the
development and delivery of marketing programs including;
cooperative sales promotions with local retailers; joint trade
missions to export markets; joint product presentations to
regional buyers; and incoming buyers programs.  
3)  Coordinate an industry wide training initiative designed to
provide the skill upgrading required to help companies enhance
their competitive position.    
4)  Facilitate the interaction of the Association and its member
with government agencies and departments.  Programs offered by
the Association include:  training and education, domestic
marketing and export marketing.</t>
  </si>
  <si>
    <t>Manitoba Forestry Association Inc.</t>
  </si>
  <si>
    <t>(204) 453-3182</t>
  </si>
  <si>
    <t>(204) 477-5765</t>
  </si>
  <si>
    <t>info@thinktrees.org</t>
  </si>
  <si>
    <t>900 Corydon Ave.</t>
  </si>
  <si>
    <t>R3M 0Y4</t>
  </si>
  <si>
    <t>The Manitoba Forestry Association Incorporated is a
not-for-profit, public service organization providing education
programs for both adults and young people.  The main focus is
teaching people about the importance of our forests and related
resources.</t>
  </si>
  <si>
    <t>Manitoba Heavy Construction Association Inc.</t>
  </si>
  <si>
    <t>(204) 947-1379</t>
  </si>
  <si>
    <t>(204) 943-2279</t>
  </si>
  <si>
    <t>info@mhca.mb.ca</t>
  </si>
  <si>
    <t>3-1680 Ellice Ave.</t>
  </si>
  <si>
    <t>R3H 0Z2</t>
  </si>
  <si>
    <t>Manitoba Institute of Agrologists</t>
  </si>
  <si>
    <t>(204) 275-3721</t>
  </si>
  <si>
    <t>(888) 315-6661</t>
  </si>
  <si>
    <t>agrologist@mia.mb.ca</t>
  </si>
  <si>
    <t>201-38 Dafoe Rd</t>
  </si>
  <si>
    <t>R3T 2N2</t>
  </si>
  <si>
    <t>This institute is charged with carrying out the provisions of the
Agrologists 
Act of Manitoba, serving the agricultural industry and the
community, and 
promoting highest standards of excellence in related research,
education and 
extension.</t>
  </si>
  <si>
    <t>Manitoba Ozone Protection Industry Association</t>
  </si>
  <si>
    <t>(204) 338-2222</t>
  </si>
  <si>
    <t>(888) 667-4203</t>
  </si>
  <si>
    <t>(204) 338-0810</t>
  </si>
  <si>
    <t>mopia@mts.net</t>
  </si>
  <si>
    <t>1082 Main St.</t>
  </si>
  <si>
    <t>R2W 5J3</t>
  </si>
  <si>
    <t>MOPIA is not-for-profit association.  Provides administration of
the Ozone Depleting Substances Act and regulations, primarily ODS
Regulation 103/94.  Support to Manitoba Environment re
development of the program.  Support to the refrigeration/air
conditioning ozone depleting substances industry.  Coalition of
industry, environmental groups, educational institutions, unions,
and government.</t>
  </si>
  <si>
    <t>Manitoba Pork Council</t>
  </si>
  <si>
    <t>(204) 237-7447</t>
  </si>
  <si>
    <t>(888) 893-7447</t>
  </si>
  <si>
    <t>(204) 237-9831</t>
  </si>
  <si>
    <t>info@manitobapork.com</t>
  </si>
  <si>
    <t>28 Terracon Pl.</t>
  </si>
  <si>
    <t>R2J 4G7</t>
  </si>
  <si>
    <t>Producer organization - representing Manitoba's 600 hog 
producers.</t>
  </si>
  <si>
    <t>Manitoba Pulse &amp; Soybean Growers</t>
  </si>
  <si>
    <t>(204) 745-6488</t>
  </si>
  <si>
    <t>(866) 226-9442</t>
  </si>
  <si>
    <t>(204) 745-6213</t>
  </si>
  <si>
    <t>38 4th Ave NE</t>
  </si>
  <si>
    <t>Carman</t>
  </si>
  <si>
    <t>R0G 0J0</t>
  </si>
  <si>
    <t>MPGA is a not-for-profit organization that represents the nearly 3,000 producers in Manitoba who grow soybeans, edible beans, peas, lentils, chickpeas and faba beans.   Our mission is to provide our members with production knowledge and market development support, through focused research, advocacy and linkages with industry partners.  MPGA does not engage in buying or selling products.</t>
  </si>
  <si>
    <t>Manitoba Quality Network (QNET)</t>
  </si>
  <si>
    <t>(204) 949-4999</t>
  </si>
  <si>
    <t>(204) 949-4990</t>
  </si>
  <si>
    <t>mail@qnet.ca</t>
  </si>
  <si>
    <t>660-175 Hargrave St</t>
  </si>
  <si>
    <t>R3C 3R8</t>
  </si>
  <si>
    <t>QNET / The Manitoba Quality Network is a non-profit association that advances individual and organizational performance excellence in Manitoba by providing training and networking opportunities in the areas of Management &amp; Leadership, Quality &amp; Effectiveness, Workplace Wellness, and Board Governance.
Products or Services: Workshops, seminars, information sessions, certificate programs, conferences, free monthly eNews bulletin, resource library (DVDs, videos, books, periodicals and training resources).</t>
  </si>
  <si>
    <t>Manitoba Trucking Association</t>
  </si>
  <si>
    <t>(204) 632-6600</t>
  </si>
  <si>
    <t>(204) 694-7134</t>
  </si>
  <si>
    <t>info@trucking.mb.ca</t>
  </si>
  <si>
    <t>25 Bunting St.</t>
  </si>
  <si>
    <t>R2X 2P5</t>
  </si>
  <si>
    <t>Industry trade association.</t>
  </si>
  <si>
    <t>Manitoba Women's Enterprise Centre Inc</t>
  </si>
  <si>
    <t>(204) 988-1860</t>
  </si>
  <si>
    <t>(800) 203-2343</t>
  </si>
  <si>
    <t>(204) 988-1871</t>
  </si>
  <si>
    <t>wecinfo@wecm.ca</t>
  </si>
  <si>
    <t>100-207 Donald St.</t>
  </si>
  <si>
    <t>R3C 1M5</t>
  </si>
  <si>
    <t>The Women_x0092_s Enterprise Centre of Manitoba (WEC) has helped thousands of women throughout the province find information, improve their skills and acquire financing so that they can start, expand or purchase an existing business.
The staff and board at the Centre understand that in addition to running your own businesses, women are often the primary managers and caregivers of their families. The role of balancing many responsibilities brings with it many unique experiences and challenges. 
The Women_x0092_s Enterprise Centre of Manitoba was established to address these challenges. Whether you are a novice or seasoned entrepreneur, you can count on the experience and understanding or our team of committed and successful women entrepreneurs and professionals.
These services are provided thanks to the support of Western Economic Diversification Canada (WD), a federal government department committed to helping Western Canadian small and medium-sized businesses grow, diversify and create jobs.</t>
  </si>
  <si>
    <t>Markham Board of Trade</t>
  </si>
  <si>
    <t>(905) 474-0730</t>
  </si>
  <si>
    <t>(905) 474-0685</t>
  </si>
  <si>
    <t>info@markhamboard.com</t>
  </si>
  <si>
    <t>7271 Warden Ave.</t>
  </si>
  <si>
    <t>L3R 5X5</t>
  </si>
  <si>
    <t>McBride and District Chamber of Commerce</t>
  </si>
  <si>
    <t>(250) 569-3366</t>
  </si>
  <si>
    <t>(250) 569-3394</t>
  </si>
  <si>
    <t>come2mcbride@telus.net</t>
  </si>
  <si>
    <t>1000 First Ave</t>
  </si>
  <si>
    <t>Mcbride</t>
  </si>
  <si>
    <t>V0J 2</t>
  </si>
  <si>
    <t>Meadow Lake Tribal Council</t>
  </si>
  <si>
    <t>(306) 236-5654</t>
  </si>
  <si>
    <t>(306) 236-6301</t>
  </si>
  <si>
    <t>c.laliberte@mltc.net</t>
  </si>
  <si>
    <t xml:space="preserve">8003 Flying Dust Reserve </t>
  </si>
  <si>
    <t>Meadow Lake</t>
  </si>
  <si>
    <t>S9X 1T8</t>
  </si>
  <si>
    <t>Sales: $6.0 million  Employees: 400
Products/Services: consulting services: forestry; traditional environmental knowledge; geographic information systems; natural resources management; training.
Company Description 
The Meadow Lake Tribal Council supports nine Meadow Lake First Nations representing some 8,000 people. The Tribal Council initiated the forest management strategy with the hope of facilitating wise use of traditional lands and self-management of Indian lands, for the sustained benefit of First Nations. 
The management strategy involves five distinct steps: development of alternate land use strategies;  development and maintenance of forest resource inventories; establishment of forest resource goals and objectives; forest resource values survey; selection and development of a preferred plan; examples of sound forestry activities are evident in the operations of its two companies - Meadow Lake Tribal Council (MLTC) Logging &amp; Reforestation Inc. and NorSask Forest Products Ltd. 
MLTC Logging &amp; Reforestation Inc.: MLTC Logging &amp; Reforestation has grown not only to be one of the largest logging contractors in the Province of Saskatchewan, but one of  the most successful, complete forest management companies of its kind. By replanting three trees for every tree harvested, and by treating 
forests as homes to more than just trees, the company has been able to grow, while at the same time ensuring against resource depletion. 
NorSask Forest Products Ltd.: Through the acquisition of NorSask Forest Products Ltd., the Meadow Lake Tribal Council secured ownership of a Forest Management License Agreement (FMLA) from the Saskatchewan Government (entailing an area of 3.3 million ha. of forest resources). NorSask Forest 
Products Ltd. has optimized their sawmill operations to achieve one of the highest wood fibre recovery rates of any sawmill in Canada. 
An important goal of the Meadow Lake Tribal Council's forestry management services, is to seek a balance between the extraction and depletion of resources, as espoused in traditional environmental principles and practices. Clients include Government and other First Nations.</t>
  </si>
  <si>
    <t>Medicine Hat &amp; District Chamber of Commerce</t>
  </si>
  <si>
    <t>(403) 527-5214</t>
  </si>
  <si>
    <t>(403) 527-5182</t>
  </si>
  <si>
    <t>info@medicinehatchamber.com</t>
  </si>
  <si>
    <t>413 6 Ave SE</t>
  </si>
  <si>
    <t>Medicine Hat</t>
  </si>
  <si>
    <t>T1A 2S7</t>
  </si>
  <si>
    <t>Melfort &amp; District Chamber of Commerce Inc.</t>
  </si>
  <si>
    <t>(306) 752-4636</t>
  </si>
  <si>
    <t>(306) 752-9505</t>
  </si>
  <si>
    <t>Melfortchamber@sasktel.net</t>
  </si>
  <si>
    <t>102 Spruce Haven Rd</t>
  </si>
  <si>
    <t>Melfort</t>
  </si>
  <si>
    <t>S0E 1A0</t>
  </si>
  <si>
    <t>Merritt &amp; District Chamber of Commerce</t>
  </si>
  <si>
    <t>(250) 378-5634</t>
  </si>
  <si>
    <t>(250) 378-6561</t>
  </si>
  <si>
    <t>manager@merrittchamber.com</t>
  </si>
  <si>
    <t>2058 Granite Ave</t>
  </si>
  <si>
    <t>Merritt</t>
  </si>
  <si>
    <t>V1K 1A1</t>
  </si>
  <si>
    <t>Metal Working Association of New Brunswick</t>
  </si>
  <si>
    <t>(506) 259-0358</t>
  </si>
  <si>
    <t>(506) 857-3059</t>
  </si>
  <si>
    <t>P.O. Box 416 Fredericton A</t>
  </si>
  <si>
    <t xml:space="preserve"> Fredericton</t>
  </si>
  <si>
    <t>E3B 4Z9</t>
  </si>
  <si>
    <t>Millbrook &amp; District Chamber of Commerce</t>
  </si>
  <si>
    <t>(705) 932-7007</t>
  </si>
  <si>
    <t>info@millbrook.ca</t>
  </si>
  <si>
    <t>Box 271  46 King Street  East</t>
  </si>
  <si>
    <t xml:space="preserve"> Millbrook</t>
  </si>
  <si>
    <t>L0A 1G0</t>
  </si>
  <si>
    <t>Milton Chamber of Commerce</t>
  </si>
  <si>
    <t>(905) 878-0581</t>
  </si>
  <si>
    <t>(905) 878-4972</t>
  </si>
  <si>
    <t>info@miltonchamber.ca</t>
  </si>
  <si>
    <t>104-251 Main St E</t>
  </si>
  <si>
    <t>Milton</t>
  </si>
  <si>
    <t>L9T 1P1</t>
  </si>
  <si>
    <t>Mining Industry Human Resources Council</t>
  </si>
  <si>
    <t>(613) 270-9696</t>
  </si>
  <si>
    <t>(613) 270-9399</t>
  </si>
  <si>
    <t>info@mihr.ca</t>
  </si>
  <si>
    <t>401-260 Hearst Way</t>
  </si>
  <si>
    <t>Kanata</t>
  </si>
  <si>
    <t>K2L 3H1</t>
  </si>
  <si>
    <t>MIHR is a sector council dedicate to finding solutions by concensus to address human resources issues in the Canadian minerals and metals industry.</t>
  </si>
  <si>
    <t>Miramichi Chamber of Commerce</t>
  </si>
  <si>
    <t>(506) 622-5522</t>
  </si>
  <si>
    <t>(506) 622-5959</t>
  </si>
  <si>
    <t>mirchamber@nb.aibn.com</t>
  </si>
  <si>
    <t>120 Newcastle Blvd.</t>
  </si>
  <si>
    <t>Miramichi</t>
  </si>
  <si>
    <t>E1V 2L7</t>
  </si>
  <si>
    <t>Mission Regional Chamber of Commerce</t>
  </si>
  <si>
    <t>(604) 826-6914</t>
  </si>
  <si>
    <t>(604) 826-5916</t>
  </si>
  <si>
    <t>execdir@missionchamber.bc.ca</t>
  </si>
  <si>
    <t>34033 Lougheed Hwy</t>
  </si>
  <si>
    <t>Mission</t>
  </si>
  <si>
    <t>V2V 5X8</t>
  </si>
  <si>
    <t>Board of trade established in 1893</t>
  </si>
  <si>
    <t>Mississauga Board of Trade</t>
  </si>
  <si>
    <t>(905) 273-6151</t>
  </si>
  <si>
    <t>(905) 273-4937</t>
  </si>
  <si>
    <t>info@mbot.com</t>
  </si>
  <si>
    <t>701-77 City Centre Dr.</t>
  </si>
  <si>
    <t>L5B 1M5</t>
  </si>
  <si>
    <t>Moose Jaw &amp; District Chamber of Commerce</t>
  </si>
  <si>
    <t>(306) 692-6414</t>
  </si>
  <si>
    <t>(306) 694-6463</t>
  </si>
  <si>
    <t>chamber@mjchamber.com</t>
  </si>
  <si>
    <t>88 SK St E</t>
  </si>
  <si>
    <t>Moose Jaw</t>
  </si>
  <si>
    <t>S6H 0V4</t>
  </si>
  <si>
    <t>Morden &amp; District Chamber of Commerce</t>
  </si>
  <si>
    <t>(204) 822-5630</t>
  </si>
  <si>
    <t>execdirector@mordenchamber.com</t>
  </si>
  <si>
    <t>100-379 Stephen St.</t>
  </si>
  <si>
    <t>Morden</t>
  </si>
  <si>
    <t>R6M 1V1</t>
  </si>
  <si>
    <t>Business association.</t>
  </si>
  <si>
    <t>Mount Pearl  Paradise Chamber of Commerce</t>
  </si>
  <si>
    <t>(709) 364-8513</t>
  </si>
  <si>
    <t>(709) 364-8500</t>
  </si>
  <si>
    <t>info@mtpearlparadisechamber.com</t>
  </si>
  <si>
    <t>365 Old Placentia Rd.</t>
  </si>
  <si>
    <t>Mount Pearl</t>
  </si>
  <si>
    <t>A1N 0G7</t>
  </si>
  <si>
    <t>Mouvement québécois de la qualité</t>
  </si>
  <si>
    <t>(514) 874-9933</t>
  </si>
  <si>
    <t>(888) 874-9933</t>
  </si>
  <si>
    <t>(514) 866-4600</t>
  </si>
  <si>
    <t>info@qualite.qc.ca</t>
  </si>
  <si>
    <t>1710-360 Saint-Jacques St 17th Floor</t>
  </si>
  <si>
    <t>H2Y 2N1</t>
  </si>
  <si>
    <t>Le Mouvement québécois de la qualité est le seul regroupement d_x0092_'organisations spécialisé exclusivement dans la gestion de la qualité et l'_x0092_implantation des meilleures pratiques d_x0092_affaires dans les organisations québécoises.
Créé en 1995 à l'_x0092_initiative des forces vives du milieu, il est aussi la seule organisation québécoise à s_x0092_'être dotée, au cours des deux dernières décennies, d_x0092_'une base de connaissances et de réseaux d'_x0092_affaires internationaux alignés sur des systèmes de mesure de la performance de niveau mondial.
Pour les organisations québécoises, le Mouvement québécois de la qualité est donc à la fois :
    la plus grande source d_x0092_information en matière de meilleures pratiques de gestion et
    le plus vaste regroupement d_x0092_'organisations axé sur les meilleures pratiques de gestion.
Le Mouvement est un organisme sans but lucratif financé notamment par les cotisations de ses membres, qui reçoivent, en contrepartie, une vaste gamme de services et d_x0092_'avantages exclusifs.</t>
  </si>
  <si>
    <t>National Aboriginal Forestry Association</t>
  </si>
  <si>
    <t>(613) 233-5563</t>
  </si>
  <si>
    <t>(800) 461-6232</t>
  </si>
  <si>
    <t>(613) 233-4329</t>
  </si>
  <si>
    <t>nafa@web.ca</t>
  </si>
  <si>
    <t>302-359 Kent St.</t>
  </si>
  <si>
    <t>K2P 0R6</t>
  </si>
  <si>
    <t>NAFA is a non-governmental organization representing Aboriginal
interests in forestry. NAFA membership includes Aboriginal Forest
Companies which produces a range of forest products.  Export 
markets are being sought.</t>
  </si>
  <si>
    <t>National Association of Career Colleges</t>
  </si>
  <si>
    <t>(613) 800-0340</t>
  </si>
  <si>
    <t>(613) 789-9669</t>
  </si>
  <si>
    <t>info@nacc.ca</t>
  </si>
  <si>
    <t>270-44 By Ward Market Sq.</t>
  </si>
  <si>
    <t>K1N 7A2</t>
  </si>
  <si>
    <t>Founded in 1896, the National Association of Career Colleges 
(NACC) represents private post-secondary colleges from across 
Canada.  Annually, in excess of 100,000 students are trained at 
the more than 1,200 career colleges which are located in small 
and large communities from Victoria to St. John_x0092_s.  All career 
colleges are licensed annually and are regulated under the terms 
of their provincial/territorial Act.
Career colleges provide intensive instruction to students 
throughout the entire year which allows the majority of students 
to graduate from their job-oriented programs of study in less 
than one year.  This job-oriented training may also involve 
smaller class sizes, continuous intake, flexible scheduling and 
employment assistance following graduation. The programs of 
study offered at career colleges include information technology, 
business, travel, health care, electronics, welding, and more.  
With a 134 year old track record dating back to 1868, career 
colleges provide a vital training option for a significant 
number of potential learners.
Products and/or Services:
_x0095_Highly-focused skills training
_x0095_Wide range of programs
Type of Partnership Sought:
_x0095_Educational institution linkages</t>
  </si>
  <si>
    <t>National Electricity Roundtable</t>
  </si>
  <si>
    <t>(403) 619-8967</t>
  </si>
  <si>
    <t>NationalER@shaw.ca</t>
  </si>
  <si>
    <t>148 Park Estates Pl. SE</t>
  </si>
  <si>
    <t>T2J 3W5</t>
  </si>
  <si>
    <t>The National Electricity Roundtable (NER) was formed in 1994 to integrate the interests, perspectives and expertise of all parts of the Canadian electric power industry and develop national and international policy positions that reflect the interests of the industry as a whole. The NER serves as a forum that includes electric power utilities, independent power producers, equipment suppliers, equipment manufacturers, engineering companies, construction companies, and several Federal Government Ministries.
The electric power industry confronts a variety of issues in a highly competitive marketplace, both at home and abroad. There is a requirement for Canadian companies to work with each other and with the federal government to engage in a mutual exchange of views and information so as to develop a sustained, successful industry. The NER responds to this requirement.
Federal Ministries are important participants in our organization resulting in NER industry members having regular discussions with the Ministries on national issues impacting the industry.
Mission Statement
To create a unique forum for Chief Executives representative of Canada's Electric Power Industry to provide input via a consultative process with Government Ministers on the major policy issues affecting the industry.
Vision
Our vision is to achieve a high level of awareness of the common issues affecting Canada's Electric Power Industry (i.e. utilities, independent power producers, equipment suppliers, equipment manufacturers, engineering companies, construction companies, financial institutions and Federal Ministries) in order to maximize opportunities for growth in the Canadian market and achieve effective leveraging of the collective Canadian strength in export markets.</t>
  </si>
  <si>
    <t>National Indian Brotherhood</t>
  </si>
  <si>
    <t>(613) 241-6789</t>
  </si>
  <si>
    <t>(866) 869-6789</t>
  </si>
  <si>
    <t>(613) 241-5808</t>
  </si>
  <si>
    <t>reception@afn.ca</t>
  </si>
  <si>
    <t>http://www.afn.ca</t>
  </si>
  <si>
    <t>1600-55 Metcalfe St.</t>
  </si>
  <si>
    <t>K1P 6L5</t>
  </si>
  <si>
    <t>The Assembly of First Nations (AFN) is a national advocacy organization representing First Nation citizens in Canada, which includes more than 900,000 people living in 634 First Nation communities and in cities and towns across the country.
The role of the National Chief and the AFN is to advocate on behalf of First Nations as directed by Chiefs-in-Assembly.  This includes facilitation and coordination of national and regional discussions and dialogue, advocacy efforts and campaigns, legal and policy analysis, communicating with governments, including facilitating relationship building between First Nations and the Crown as well as public and private sectors and general public.</t>
  </si>
  <si>
    <t>National Seafood Sector Council</t>
  </si>
  <si>
    <t>(902) 742-6167</t>
  </si>
  <si>
    <t>(902) 742-8391</t>
  </si>
  <si>
    <t>lisaanderson@nsfsc.ca</t>
  </si>
  <si>
    <t>38B John St.</t>
  </si>
  <si>
    <t>Yarmouth</t>
  </si>
  <si>
    <t>B5A 3H2</t>
  </si>
  <si>
    <t>The NSSC is a new forum for the seafood processing industry
to address human resource development issues. It is a
national organization that is private sector lead,
staffed by a team of dedicated personnel. The council can
assist large and small companies, coast to coast, to meet
their training needs.</t>
  </si>
  <si>
    <t>Natural Sciences and Engineering Research Council of Canada</t>
  </si>
  <si>
    <t>(855) 275-2861</t>
  </si>
  <si>
    <t>(613) 992-5337</t>
  </si>
  <si>
    <t>rpp@nserc-crsng.gc.ca</t>
  </si>
  <si>
    <t>Constitution Square Tower II 350 Albert St.</t>
  </si>
  <si>
    <t>K1A 1H5</t>
  </si>
  <si>
    <t>Company description
The Natural Sciences and Engineering Research Council of Canada (NSERC) is a federal agency that helps make Canada a country of discoverers and innovators for all Canadians. The agency supports almost 30,000 post-secondary students and postdoctoral fellows in their advanced studies. NSERC promotes discovery by funding approximately 12,000 professors every year and fosters innovation by encouraging over 2,400 Canadian companies to participate and invest in post-secondary research projects with college and university researchers.
Supporting innovation through partnerships with businesses
In 2009, NSERC launched its Strategy for Partnerships and Innovation to help Canadian businesses better connect, collaborate and prosper.  
Connecting Canadian businesses to academia creates concrete results for companies, promotes economic growth and creates jobs. Together, they help move Canada ahead in the global innovation race. 
In its first three years, our strategy has had a proven record of success in helping more businesses extend their R&amp;D capabilities:
- 94% of businesses described their first time partnership with researchers as a success;
- 80% of companies working on 1_x0096_3 year collaborative research projects developed new products  and services, and 93% transferred the knowledge gained in the project into their businesses;
- Over 800 companies used NSERC for the first time to work with a researcher;
- NSERC supported targeted, longer-term R&amp;D through over 186 Industrial Research Chairs at universities and colleges;
- 10,000 students were funded to work in collaboration with industry in 2012 (up from 8,000 in 2009).
Networks of Centres of Excellence (NCE) 
Jointly administered by NSERC, The Canadian Institutes of Health Research (CIHR) and the Social Sciences and Humanities Research Council (SSHRC), the Networks of Centres of Excellence (NCE) offers a suite of programs that mobilize Canada_x0092_s best research, development and entrepreneurial expertise and focus it on specific issues and strategic areas.
NCE programs meet Canada_x0092_s needs to focus a critical mass of research resources on social and economic challenges, commercialize and apply more of its homegrown research breakthroughs, increase private-sector R&amp;D, and train highly qualified people. As economic and social needs change, programs have evolved to address new challenges.
Since 1989, the NCE have helped train more than 39,000 highly qualified personnel, and created 
107 spin-off companies. In 2011_x0096_12 alone, the NCE worked on collaborations involving a record 
3,183 public and private sector partnerships, 1,494 researchers and 2,731 highly qualified personnel.
Website: www.nce-rce.gc.ca
A World of Discoveries
Discovery Grants are NSERC_x0092_s leading source of funding for thousands of researchers each year. By supporting ongoing research programs with long-term goals, rather than a single short-term project or collection of projects, Discovery Grants give researchers the flexibility to explore the most promising avenues of research as they emerge.
Budget
In 2013_x0096_14, NSERC will invest $1.1 billion in postsecondary research and training in all the natural sciences and engineering. To learn more about NSERC funding, please visit the NSERC Dashboard.</t>
  </si>
  <si>
    <t>NBACBDC</t>
  </si>
  <si>
    <t>(506) 548-2406</t>
  </si>
  <si>
    <t>(506) 548-5008</t>
  </si>
  <si>
    <t>info@cbdc.ca</t>
  </si>
  <si>
    <t>3-219 Main St.</t>
  </si>
  <si>
    <t>E2A 1A9</t>
  </si>
  <si>
    <t>NEI Association</t>
  </si>
  <si>
    <t>(709) 237-8090</t>
  </si>
  <si>
    <t>(709) 772-3213</t>
  </si>
  <si>
    <t>info@neia.org</t>
  </si>
  <si>
    <t>90 O’Leary Avenue,  Suite 207</t>
  </si>
  <si>
    <t xml:space="preserve"> St. John’s</t>
  </si>
  <si>
    <t>A1B 2C7</t>
  </si>
  <si>
    <t>The Newfoundland &amp; Labrador Environmental Industry Association 
is a non-profit organization incorporated to promote ethical 
behaviour and high standards for companies that provide 
environmental products and services.  Environmental services are 
important to Newfoundland and Labrador:  for protecting the 
environment;  for helping clients in reaching their environmental goals; and for creating economic activity and employment. 
NEIA plays a key role in building a strong provincial industry by:  providing a single window for communication between the environment industry, the public, government, other countries/markets, and industry groups;  representing the interests of the environmental industry in federal, regional, provincial and municipal policy making; and promoting a Code of Ethics.</t>
  </si>
  <si>
    <t>Nelson &amp; District Chamber of Commerce</t>
  </si>
  <si>
    <t>(250) 352-3433</t>
  </si>
  <si>
    <t>(877) 663-5706</t>
  </si>
  <si>
    <t>(250) 352-6355</t>
  </si>
  <si>
    <t>info@discovernelson.com</t>
  </si>
  <si>
    <t>225 Hall St.</t>
  </si>
  <si>
    <t>Nelson</t>
  </si>
  <si>
    <t>V1L 5X4</t>
  </si>
  <si>
    <t>New Brunswick Lung Association</t>
  </si>
  <si>
    <t>(506) 455-8961</t>
  </si>
  <si>
    <t>(800) 565-5864</t>
  </si>
  <si>
    <t>(506) 462-0939</t>
  </si>
  <si>
    <t>info@nb.lung.ca</t>
  </si>
  <si>
    <t>65 Brunswick St.</t>
  </si>
  <si>
    <t>E3B 1G5</t>
  </si>
  <si>
    <t>The New Brunswick Lung Association is a charity, providing patient support, community programs, support for respiratory health research, and advocacy for lung health.</t>
  </si>
  <si>
    <t>New Westminster Chamber of Commerce</t>
  </si>
  <si>
    <t>(604) 521-7781</t>
  </si>
  <si>
    <t>(604) 521-0057</t>
  </si>
  <si>
    <t>nwcc@newwestchamber.com</t>
  </si>
  <si>
    <t>201-309 Sixth St.</t>
  </si>
  <si>
    <t>New Westminister</t>
  </si>
  <si>
    <t>V3L 3A7</t>
  </si>
  <si>
    <t>Newfoundland &amp; Labrador Association of Technology Industries</t>
  </si>
  <si>
    <t>(709) 772-8324</t>
  </si>
  <si>
    <t>(709) 757-6284</t>
  </si>
  <si>
    <t>info@nati.net</t>
  </si>
  <si>
    <t>5-391 Empire Ave</t>
  </si>
  <si>
    <t>A1E 1W6</t>
  </si>
  <si>
    <t>Newfoundland Aquaculture Industry Association</t>
  </si>
  <si>
    <t>(709) 754-2854</t>
  </si>
  <si>
    <t>(709) 754-2981</t>
  </si>
  <si>
    <t>info@naia.ca</t>
  </si>
  <si>
    <t xml:space="preserve">209-11 Austin St </t>
  </si>
  <si>
    <t>A1B 4C1</t>
  </si>
  <si>
    <t>The NAIA is a non profit trade association representing 
aquaculture growers in Newfoundland.  The Association's mandate 
is to promote and facilitate the commercial development of the 
aquaculture industry.</t>
  </si>
  <si>
    <t>Newmarket Chamber of Commerce</t>
  </si>
  <si>
    <t>(905) 898-5900</t>
  </si>
  <si>
    <t>(905) 853-7271</t>
  </si>
  <si>
    <t>info@newmarketchamber.ca</t>
  </si>
  <si>
    <t>470 Davis Dr.</t>
  </si>
  <si>
    <t>Newmarket</t>
  </si>
  <si>
    <t>L3Y 2P3</t>
  </si>
  <si>
    <t>Niagara-on-the-Lake Chamber of Commerce &amp; Tourist Centre</t>
  </si>
  <si>
    <t>(905) 468-1950</t>
  </si>
  <si>
    <t>(905) 468-4930</t>
  </si>
  <si>
    <t>admin@niagaraonthelake.com</t>
  </si>
  <si>
    <t>26 Queen St.</t>
  </si>
  <si>
    <t>Niagara On The Lake</t>
  </si>
  <si>
    <t>L0S 1J0</t>
  </si>
  <si>
    <t>Nicola Tribal Association</t>
  </si>
  <si>
    <t>(250) 378-4235</t>
  </si>
  <si>
    <t>(250) 378-9119</t>
  </si>
  <si>
    <t>http://www.nicolatribal.com/</t>
  </si>
  <si>
    <t>202-2090 Coutlee Ave</t>
  </si>
  <si>
    <t>V1K 1B8</t>
  </si>
  <si>
    <t>Products/Services: fisheries habitat and inventory program; aquaculture resource surveys/interpretation; consulting training; fisheries aquaculture; bank stabilization. 
Company Description: The Nicola Watershed Stewardship and Fisheries Authority (NWSFA), works together with the Nicola Tribal Association (NTA) and the Nicola Valley Institute of Technology (NVIT), in the area of fisheries management.  
In order to decrease siltation resulting from past logging-related degradation, and to improve and increase salmon stocks, the Authority has implemented a slope stabilization initiative. They are also involved in the management of smolt acclimation ponds to decrease Hatchery Chinook &amp; Coho adults straying back to the Hatchery, in addition to having the expertise to conduct stock assessment and stock enhancement. NWSFA also has 2 greenhouses, which grow deciduous trees species (Willow, Red Osier Dogwood, Cottonwood, ect... ) that are used in streamside riparian enhancement and also for slide rehabilitation.  
Recognizing the importance of traditional knowledge for the protection of habitat sites, efforts are underway to document the rich indigenous knowledge of the surrounding communities.  
While the Authority supports and works closely with seven First Nations, other clients include both the federal and provincial governments.</t>
  </si>
  <si>
    <t>Nipawin &amp; District Chamber of Commerce</t>
  </si>
  <si>
    <t>(306) 862-5252</t>
  </si>
  <si>
    <t>(306) 862-5350</t>
  </si>
  <si>
    <t>nipawin.chamber@sasktel.net</t>
  </si>
  <si>
    <t>308 Nipawin Rd E</t>
  </si>
  <si>
    <t>Nipawin</t>
  </si>
  <si>
    <t>S0E 1E0</t>
  </si>
  <si>
    <t>The Mission of the Nipawin &amp; District chamber of Commerce is to work as a business advocate for the enhancement of the economy of the district and generally to work for the betterment of the community.</t>
  </si>
  <si>
    <t>NLOWE</t>
  </si>
  <si>
    <t>(709) 754-5555</t>
  </si>
  <si>
    <t>(888) 656-9311</t>
  </si>
  <si>
    <t>info@nlowe.org</t>
  </si>
  <si>
    <t>2nd Floor, Regatta Plaza,  84-86 Elizabeth Ave</t>
  </si>
  <si>
    <t>A1A 1W7</t>
  </si>
  <si>
    <t>NLOWE was formed in 1997 to assist women in successfully establishing and expanding businesses in Newfoundland and Labrador, and to facilitate their participation in community economic development processes.  Our programs and services focus on business growth, job creation and increased economic development through the starting, expansion and sustainability of businesses led by women.</t>
  </si>
  <si>
    <t>North Perth Chamber of Commerce</t>
  </si>
  <si>
    <t>(519) 291-1551</t>
  </si>
  <si>
    <t>(519) 291-4151</t>
  </si>
  <si>
    <t>info@npchamber.com</t>
  </si>
  <si>
    <t>580 Main St W</t>
  </si>
  <si>
    <t>Listowel</t>
  </si>
  <si>
    <t>N4W 1A8</t>
  </si>
  <si>
    <t>North Shore ConneXions Society</t>
  </si>
  <si>
    <t>(604) 984-9321</t>
  </si>
  <si>
    <t>(604) 984-9882</t>
  </si>
  <si>
    <t>info@nsconnexions.org</t>
  </si>
  <si>
    <t>1070 Roosevelt Cres.</t>
  </si>
  <si>
    <t>V7P 1M3</t>
  </si>
  <si>
    <t>As an agency, the interests and needs of the individuals we support are the foundation of every program and service we offer. ConneXions believes in enabling self advocates and their families to direct the services that they are accessing. We do all that we can to provide them with the resources they need to make informed choices.
Our services are collaborative, flexible, client-centred and highly accountable.  Our ongoing commitment is to meet the individual and evolving needs of the North Shore community.
North Shore Employment Services is a division of North Shore ConneXions Society. This non-profit organization has been in existance for 41 years and employs about 250 people. NSES encourages employers to hire people with disabilities. We have access to a variety of subsidy programs designed to get work-ready people with disabilities working. We are a non-profit organization and we offer this service at no charge to the employer.</t>
  </si>
  <si>
    <t>North Vancouver Chamber of Commerce</t>
  </si>
  <si>
    <t>(604) 987-4488</t>
  </si>
  <si>
    <t>(604) 987-8272</t>
  </si>
  <si>
    <t>admin@nvchamber.ca</t>
  </si>
  <si>
    <t>102-124 1St W</t>
  </si>
  <si>
    <t>V7M 3N3</t>
  </si>
  <si>
    <t>The North Vancouver Chamber of Commerce supports and encourages the interests of business in municipal, provincial and national matters and will act on behalf of our members in all such matters. The Chamber will act as a visitor information bureau and business information centre for our community.</t>
  </si>
  <si>
    <t>Northeastern Alberta Aboriginal Business Association</t>
  </si>
  <si>
    <t>(780) 791-0478</t>
  </si>
  <si>
    <t>(780) 714-6485</t>
  </si>
  <si>
    <t>naaba@telus.net</t>
  </si>
  <si>
    <t>208-9715 Main St.</t>
  </si>
  <si>
    <t>T9H 1T5</t>
  </si>
  <si>
    <t>Northeastern Alberta Aboriginal Business Association - Voice of Aboriginal business in Wood Buffalo Alberta Region</t>
  </si>
  <si>
    <t>Northern Association of Community Councils</t>
  </si>
  <si>
    <t>(204) 947-2227</t>
  </si>
  <si>
    <t>(888) 947-6222</t>
  </si>
  <si>
    <t>(204) 947-9446</t>
  </si>
  <si>
    <t>nacc@mts.net</t>
  </si>
  <si>
    <t>160-117 King Edward St E</t>
  </si>
  <si>
    <t>R3H 0Y3</t>
  </si>
  <si>
    <t>Northumberland Central Chamber of Commerce</t>
  </si>
  <si>
    <t>(905) 372-5831</t>
  </si>
  <si>
    <t>(905) 372-2411</t>
  </si>
  <si>
    <t>info@nccofc.ca</t>
  </si>
  <si>
    <t>278 George St.</t>
  </si>
  <si>
    <t>Cobourg</t>
  </si>
  <si>
    <t>K9A 3L8</t>
  </si>
  <si>
    <t>Northwest Territories Chamber of Commerce</t>
  </si>
  <si>
    <t>(867) 920-9505</t>
  </si>
  <si>
    <t>(867) 873-4174</t>
  </si>
  <si>
    <t>admin@nwtchamber.com</t>
  </si>
  <si>
    <t>4921 49 St 3rd Floor</t>
  </si>
  <si>
    <t>Yellowknife</t>
  </si>
  <si>
    <t>NT</t>
  </si>
  <si>
    <t>X1A 0A2</t>
  </si>
  <si>
    <t>Nova Scotia Construction Sector Council-ICI</t>
  </si>
  <si>
    <t>(902) 832-4761</t>
  </si>
  <si>
    <t>(902) 832-4763</t>
  </si>
  <si>
    <t>admin@nscsc.ca</t>
  </si>
  <si>
    <t>1-10 Ragged Lake Blvd</t>
  </si>
  <si>
    <t>B3S 1C2</t>
  </si>
  <si>
    <t>Nova Scotia Designer Crafts Council</t>
  </si>
  <si>
    <t>(902) 423-3837</t>
  </si>
  <si>
    <t>(902) 422-0881</t>
  </si>
  <si>
    <t>office@nsdcc.ns.ca</t>
  </si>
  <si>
    <t>1113 Marginal Rd</t>
  </si>
  <si>
    <t>B3H 4P7</t>
  </si>
  <si>
    <t>Oakville Chamber of Commerce</t>
  </si>
  <si>
    <t>(905) 845-6613</t>
  </si>
  <si>
    <t>(905) 845-6475</t>
  </si>
  <si>
    <t>johnsawyer@oakvillechamber.com</t>
  </si>
  <si>
    <t>200-700 Kerr St.</t>
  </si>
  <si>
    <t>Oakville</t>
  </si>
  <si>
    <t>L6K 3W5</t>
  </si>
  <si>
    <t>Observatoire de la Capitale</t>
  </si>
  <si>
    <t>(418) 644-9841</t>
  </si>
  <si>
    <t>(888) 497-4322</t>
  </si>
  <si>
    <t>(418) 644-2879</t>
  </si>
  <si>
    <t>info@observatoirecapitale.org</t>
  </si>
  <si>
    <t>1037  rue de la Chevroti</t>
  </si>
  <si>
    <t xml:space="preserve"> G1R 3J4</t>
  </si>
  <si>
    <t>the highest view of Quebec City on 360 degres and an exhibition about the History of the City</t>
  </si>
  <si>
    <t>Ogemawahj Tribal Council</t>
  </si>
  <si>
    <t>(705) 329-2511</t>
  </si>
  <si>
    <t>(705) 329-2509</t>
  </si>
  <si>
    <t>admin@ogemawahj.on.ca</t>
  </si>
  <si>
    <t>106-5884 Rama Rd</t>
  </si>
  <si>
    <t>Orillia</t>
  </si>
  <si>
    <t>L3V 6H6</t>
  </si>
  <si>
    <t>OIRCA - Ontario Industrial Roofing Contractors Association</t>
  </si>
  <si>
    <t>(416) 695-4114</t>
  </si>
  <si>
    <t>(888) 336-4722</t>
  </si>
  <si>
    <t>(416) 695-9920</t>
  </si>
  <si>
    <t>richardshanks@ontarioroofing.com</t>
  </si>
  <si>
    <t>301-940 The East Mall</t>
  </si>
  <si>
    <t>M9B 6J7</t>
  </si>
  <si>
    <t>Founded in 1964, the Ontario Industrial Roofing Contractors Association (OIRCA) is a professional group of union and non-union industrial/commercial/institutional (ICI) roofing and sheet metal contractors, product suppliers/ manufacturers and building science consultants/engineers.
Through the Association's Labour Relations Section, OIRCA is the Employer Bargaining Agent (EBA) for union roofing contractors in the Province of Ontario.</t>
  </si>
  <si>
    <t>OKalaKatiget Society</t>
  </si>
  <si>
    <t>(709) 922-2955</t>
  </si>
  <si>
    <t>(709) 922-2293</t>
  </si>
  <si>
    <t>okradio@oksociety.com</t>
  </si>
  <si>
    <t>94 Middlepath</t>
  </si>
  <si>
    <t>Nain</t>
  </si>
  <si>
    <t>A0P 1L0</t>
  </si>
  <si>
    <t>Okotoks &amp; District Chamber of Commerce</t>
  </si>
  <si>
    <t>(403) 938-2848</t>
  </si>
  <si>
    <t>office@okotokschamber.ca</t>
  </si>
  <si>
    <t>4-87 Elizabeth St.</t>
  </si>
  <si>
    <t>Okotoks</t>
  </si>
  <si>
    <t>T1S 1B1</t>
  </si>
  <si>
    <t>Mission Statement
The Okotoks &amp; District Chamber of Commerce mission is to actively promote, facilitate and strengthen the business climate by providing leadership, representation, networking opportunities, service and education to our chamber members. Our vision is to be a committed visible supportive organization contributing to the ongoing health of the Okotoks and District business community.</t>
  </si>
  <si>
    <t>Ombudsman for Banking Services and Investments</t>
  </si>
  <si>
    <t>(416) 287-2877</t>
  </si>
  <si>
    <t>(888) 451-4519</t>
  </si>
  <si>
    <t>(888) 422-2865</t>
  </si>
  <si>
    <t>ombudsman@obsi.ca</t>
  </si>
  <si>
    <t>1505-401 Bay St.</t>
  </si>
  <si>
    <t>M5H 2Y4</t>
  </si>
  <si>
    <t>OBSI resolves disputes between participating banking services and investment firms and their customers if they can_x0092_t solve them on their own.
We are independent and impartial, and our services are free to consumers. As an alternative to the legal system, we work informally and confidentially to find a fair outcome.</t>
  </si>
  <si>
    <t>Ontario Aerospace Council</t>
  </si>
  <si>
    <t>(519) 895-2442</t>
  </si>
  <si>
    <t>(519) 895-2452</t>
  </si>
  <si>
    <t>rod.jones@theOAC.ca</t>
  </si>
  <si>
    <t>549 Mill Park Dr.</t>
  </si>
  <si>
    <t>N2P 1V4</t>
  </si>
  <si>
    <t>The Core Purpose of the OAC is to be the voice of the Ontario aerospace industry and to increase Ontario's share of the global aerospace market.
The Ontario aerospace industry, led by an energetic Board of Directors, is working together through the OAC to define and carry out an ambitious program of strategic initiatives, programs, events and activities that will:
- Drive the health and growth of the industry
- Lead the world in innovative, customer-focused products and services
- Ensure skills and knowledge to support the industry
- Build a world-class brand for the industry
- Enable small and medium-sized enterprises to meet their particular business requirements
All Ontario companies and organizations involved in and with the aerospace industry in Ontario are invited to be part of the OAC.</t>
  </si>
  <si>
    <t>Ontario Agri-Food Technologies</t>
  </si>
  <si>
    <t>(519) 826-4195</t>
  </si>
  <si>
    <t>(519) 821-7361</t>
  </si>
  <si>
    <t>info@oaft.org</t>
  </si>
  <si>
    <t>200-120 Research Lane</t>
  </si>
  <si>
    <t>N1G 0B4</t>
  </si>
  <si>
    <t>A not-for-profit organization comprised of members from grower associations, universities/colleges, industry and governments.  The organizations is focused on Ontario's participation in developing, promoting and adopting biotechnology, including bioproducts in an ethical and environmentally conscious manner, for the agri-food sector of the province.</t>
  </si>
  <si>
    <t>Ontario Centres of Excellence</t>
  </si>
  <si>
    <t>(416) 861-1092</t>
  </si>
  <si>
    <t>(416) 665-2032</t>
  </si>
  <si>
    <t>karen.ford@oce-ontario.org</t>
  </si>
  <si>
    <t>200-156 Front St W</t>
  </si>
  <si>
    <t>M5J 2L6</t>
  </si>
  <si>
    <t>PROFILE
Centre for Research in Earth and Space Technology
The Centre for Research in Earth and Space Technology (CRESTech) 
conducts multidisciplinary collaborative research and development 
in space and earth sciences.  A consortium of university-based 
researchers, industry leaders and government, CRESTech is 
committed to bridging the gap between pure science and the 
successful application of science and technology in profitable 
new businesses.
CRESTech is one of four Ontario Centres of Excellence established 
to enhance Ontario's research, development and competitiveness in 
endeavours through collaboration with Ontario's industries, 
universities and research institutions.  Launched in 1997 as a 
result of a merger between the Institute for Space and 
Terrestrial Science (ISTS) and the Waterloo Centre for 
Groundwater Research (WCGR), CRESTech is funded largely by the 
Ministry of Enterprise, Opportunity &amp; Innovation {MEOI}.  Other 
sources of revenue for the Centre come from industrial 
partnership, the commercialization of CRESTech technology as well 
as contract research and development.
CRESTech proactively identifies business opportunities with 
industrial and affiliate members and forms strategic alliances 
between these members and CRESTech associates, qualified 
university researchers.  This leads to the exploitation of 
commercially viable products and processes.  As well, new career 
opportunities are created for our talented pool of highly 
qualified graduating students.
The CRESTech Research Program focuses on six theme areas.  A 
brief description of these theme areas and their activities is as 
follows:
1. Space Science and Technology Theme
The exploitation of space has always challenged scientists and 
engineers to devise solutions in response to the harsh 
environmental conditions of space.  Research in Space Science 
Technology theme is attracting international industrial interest 
as CRESTech researchers are applying these resulting 
technological solutions in earth-based applications.  Current 
theme projects focus on meteoroid and satellite tracking for 
detection of space debris; the development of advanced materials 
and coatings; the design of robotics systems; instrumentation and 
calibration techniques; radio astronomy and the precise 
positioning of coordinates on earth.  Knowledge gained from this 
research leads to improved spacecraft design and operation and 
new commercial products.  
2. Atmospheric Environment Theme
Atmospheric Environment projects contribute to the knowledge base on 
the long-term changes affecting our atmospheric environment.  By 
developing techniques and processes for identifying atmospheric 
pollutants such as ozone; monitoring environmental change; and 
developing small satellite payloads to conduct solar terrestrial 
physics experiments, CRESTech is able to provide new information 
on the quality and evolution of the Earth's atmosphere.  
Technology contributions include providing enhanced 
instrumentation to monitor ozone depletion in space and air 
pollution levels near the ground.
3.Land Resources Theme
CRESTech researchers, with partners from the Provincial 
and Federal government and Ontario industry, are continually 
looking for new ways to better monitor and manage the provinces 
Land Resources.  Projects in this theme focus on urban/industrial 
development; and remote sensing applications for agriculture, 
mining, forestry and urban planning.  Products based on CRESTech 
developed remote sensing technologies and techniques are now 
making their way from the laboratory to industry and to the farm 
gate.
4.Water Resources Theme
Ontario derives immense socioeconomic benefit from its 
Water Resources.  One broad objective of CRESTech researchers in 
this theme area is to apply processes and new techniques to the 
assessment, protection, remediation and management of 
groundwater, including groundwater/surface water interactions.  
Projects include the characterization of water quality and water 
supply; assessment of land use impacts; and wastewater treatment 
and mine waste management.  The professional engineering 
community is just one of the users of the information gained 
through this research.  Applications range from protecting and 
improving waste management and water services in urban 
municipalities to reducing the environmental impact of remote 
mine sites.
5. Human Performance in an Aerospace Environment Theme
Researchers in the Human Performance in an Aerospace Environment 
theme strive to predict how sensory conflicts or sensory 
pathologists effect human visual orientation within real and 
virtual reality environments.  To do this, we need a better 
understanding of the human visual, auditory, vestibular, and 
sensory-motor systems.  Projects range from the development of 
virtual reality and helmet-mounted display systems; the 
investigation of visual and motor aspects of human performance; 
and the design of tele-robotics and stereoscopic displays.  
Improved aircraft safety in the air and on the ground is one 
outcome of these projects.
6. Controlled Environment Systems Theme
Systems which recycle and manage most or all of its components 
are known as Controlled Environment Systems.  CRESTech 
researchers in this theme are providing critical knowledge for 
the cost-effective mitigation of well-known problems, such as 
sick building syndrome.  Armed with this knowledge, they are 
exploiting innovative plant science and ecological system 
technologies that are of great interest to the Canadian 
greenhouse industry, among others.  Industrial spin-offs are 
being pursued in the areas of sensor technology, waste 
management, recycling and environment management.
Industries, municipalities, consultants and government agencies 
seeking solutions to complex problems in space, in our 
atmosphere, in our ground-base resources and our environment seek 
out CRESTech expertise.  Together with our industrial partners, 
CRESTech is taking earth and space technologies to the 
marketplace.</t>
  </si>
  <si>
    <t>Ontario Chamber of Commerce</t>
  </si>
  <si>
    <t>(416) 482-5222</t>
  </si>
  <si>
    <t>(416) 482-5879</t>
  </si>
  <si>
    <t>info@occ.on.ca</t>
  </si>
  <si>
    <t>505-180 Dundas St W</t>
  </si>
  <si>
    <t>M5G 1Z8</t>
  </si>
  <si>
    <t>Ontario Federation of Indigenous Friendship Centres</t>
  </si>
  <si>
    <t>(416) 956-7575</t>
  </si>
  <si>
    <t>(800) 772-9291</t>
  </si>
  <si>
    <t>(416) 956-7577</t>
  </si>
  <si>
    <t>ofifc@ofifc.org</t>
  </si>
  <si>
    <t>219 Front St E</t>
  </si>
  <si>
    <t>M5A 1E8</t>
  </si>
  <si>
    <t>Ontario Hospital Association</t>
  </si>
  <si>
    <t>(416) 205-1300</t>
  </si>
  <si>
    <t>(800) 598-8002</t>
  </si>
  <si>
    <t>(416) 205-1310</t>
  </si>
  <si>
    <t>info@oha.com</t>
  </si>
  <si>
    <t>2800-200 Front St W</t>
  </si>
  <si>
    <t>M5V 3L1</t>
  </si>
  <si>
    <t>Ordre des ingénieurs forestiers du Québec</t>
  </si>
  <si>
    <t>(418) 650-2411</t>
  </si>
  <si>
    <t>(418) 650-2168</t>
  </si>
  <si>
    <t>oifq@oifq.com</t>
  </si>
  <si>
    <t>2750  rue Einstein Bureau 110</t>
  </si>
  <si>
    <t xml:space="preserve"> G1P 4R1</t>
  </si>
  <si>
    <t>Orillia District Chamber of Commerce</t>
  </si>
  <si>
    <t>(705) 326-4424</t>
  </si>
  <si>
    <t>(705) 327-7841</t>
  </si>
  <si>
    <t>info@orillia.com</t>
  </si>
  <si>
    <t>150 Front St S</t>
  </si>
  <si>
    <t>L3V 4S7</t>
  </si>
  <si>
    <t>Orléans Chamber of Commerce</t>
  </si>
  <si>
    <t>(613) 824-9137</t>
  </si>
  <si>
    <t>(613) 824-0090</t>
  </si>
  <si>
    <t>contact@orleanschamber.ca</t>
  </si>
  <si>
    <t>217W-255 Centrum Blvd Box 4 ORL</t>
  </si>
  <si>
    <t>Orléans</t>
  </si>
  <si>
    <t xml:space="preserve"> K1E 3X7</t>
  </si>
  <si>
    <t>Ottawa Chamber of Commerce</t>
  </si>
  <si>
    <t>(613) 236-3631</t>
  </si>
  <si>
    <t>(613) 236-7498</t>
  </si>
  <si>
    <t>info@ottawachamber.ca</t>
  </si>
  <si>
    <t>328 Somerset St W</t>
  </si>
  <si>
    <t>K2P 0J9</t>
  </si>
  <si>
    <t>Outdoor Recreation Council of B.C.</t>
  </si>
  <si>
    <t>(604) 873-5546</t>
  </si>
  <si>
    <t>outdoorrec@orcbc.ca</t>
  </si>
  <si>
    <t>47 Broadway W</t>
  </si>
  <si>
    <t>V5Y 1P1</t>
  </si>
  <si>
    <t>The Outdoor Recreation Council is an umbrella group for BC's public outdoor recreation groups. Its pricipal mandate is to advocate for access to BC's crown lands for public outdoor recreation and to promote trail systems throughout BC.</t>
  </si>
  <si>
    <t>Owen Sound &amp; District Chamber of Commerce</t>
  </si>
  <si>
    <t>(519) 376-6261</t>
  </si>
  <si>
    <t>(519) 376-5647</t>
  </si>
  <si>
    <t>info@oschamber.com</t>
  </si>
  <si>
    <t>704  6th St E</t>
  </si>
  <si>
    <t>OWEN SOUND</t>
  </si>
  <si>
    <t>N4K 1G7</t>
  </si>
  <si>
    <t>PAC- The Packaging Association</t>
  </si>
  <si>
    <t>(416) 490-7860</t>
  </si>
  <si>
    <t>(416) 490-7844</t>
  </si>
  <si>
    <t>pacinfo@pac.ca</t>
  </si>
  <si>
    <t>607-1 Concorde Gate</t>
  </si>
  <si>
    <t>M3C 3N6</t>
  </si>
  <si>
    <t>Industry association providing services to the packaging
industry.</t>
  </si>
  <si>
    <t>Pacific Business Intelligence Ltd.</t>
  </si>
  <si>
    <t>(250) 656-9173</t>
  </si>
  <si>
    <t>dtaylor@pacificintel.com</t>
  </si>
  <si>
    <t>8916 Salish Place</t>
  </si>
  <si>
    <t>North Saanich</t>
  </si>
  <si>
    <t>V8L 4A5</t>
  </si>
  <si>
    <t>Consultants in international trade, export development, strategic 
management, international business skills training. 
Have worked in Vietnam, Singapore, Philippines, Malaysia, Taiwan 
Thailand, Brunei, Australia, Indonesia, United Kingdom,
United States and Canada.
Company provides market analysis, international strategic
planning, joint venture/licensing negotiations, international
business planning.
Managing Director (Doug Taylor) is currently:
President - Canada ASEAN Business Association
Chair - Science Council of BC International S&amp;T Committee
Director - Vancouver Island Advanced Technology Centre
Past Director  - Malaysia Canada Business Council
               - Canada Singapore Business Association
Senior Advisor - MBA Malaysia Program - University of Victoria
Producer/Host  - "Island Innovation" TV Show</t>
  </si>
  <si>
    <t>Parksville &amp; District Chamber of Commerce</t>
  </si>
  <si>
    <t>(250) 248-3613</t>
  </si>
  <si>
    <t>(250) 248-5210</t>
  </si>
  <si>
    <t>info@parksvillechamber.com</t>
  </si>
  <si>
    <t>1275 East Island Highway</t>
  </si>
  <si>
    <t>Parksville</t>
  </si>
  <si>
    <t>V9P 2G3</t>
  </si>
  <si>
    <t>Pauktuutit Inuit Women's Association</t>
  </si>
  <si>
    <t>(613) 238-3977</t>
  </si>
  <si>
    <t>(800) 667-0749</t>
  </si>
  <si>
    <t>(613) 238-1787</t>
  </si>
  <si>
    <t>info@pauktuutit.ca</t>
  </si>
  <si>
    <t>520-1 Nicholas St</t>
  </si>
  <si>
    <t>Pauktuutit is the national non-profit association representing all Inuit women in Canada. Its mandate is to foster a greater awareness of the needs of Inuit women, and to encourage their participation in community, regional and national concerns in relation to social, cultural and economic development.</t>
  </si>
  <si>
    <t>Peace Region Internet Society</t>
  </si>
  <si>
    <t>(250) 782-5128</t>
  </si>
  <si>
    <t>(800) 768-3311</t>
  </si>
  <si>
    <t>(250) 782-2459</t>
  </si>
  <si>
    <t>pris@pris.ca</t>
  </si>
  <si>
    <t>1-929 106 Ave</t>
  </si>
  <si>
    <t>V1G 2N8</t>
  </si>
  <si>
    <t>Registered Not For Profit Society providing ubiquitous, affordable, quality Internet access, with focus on the unserved rural and remote residents, businesses, and organizations of the Peace Region.</t>
  </si>
  <si>
    <t>Peace River &amp; District Chamber of Commerce</t>
  </si>
  <si>
    <t>(780) 624-4166</t>
  </si>
  <si>
    <t>(888) 525-4423</t>
  </si>
  <si>
    <t>manager@peaceriverchamber.com</t>
  </si>
  <si>
    <t>9309 100 St.</t>
  </si>
  <si>
    <t>Peace River</t>
  </si>
  <si>
    <t>T8S 1S4</t>
  </si>
  <si>
    <t>Peachland Chamber of Commerce</t>
  </si>
  <si>
    <t>(250) 767-2422</t>
  </si>
  <si>
    <t>(250) 767-2420</t>
  </si>
  <si>
    <t>info@peachlandchamber.bc.ca</t>
  </si>
  <si>
    <t>5684 Beach Ave.</t>
  </si>
  <si>
    <t>Peachland</t>
  </si>
  <si>
    <t>V0H 1X6</t>
  </si>
  <si>
    <t>The Peachland Chamber promotes members first: improves trade and commerce, enhances the economic, civic, and social welfare of the district.</t>
  </si>
  <si>
    <t>PEI Business Women's Association Inc.</t>
  </si>
  <si>
    <t>(902) 892-6040</t>
  </si>
  <si>
    <t>(866) 892-6040</t>
  </si>
  <si>
    <t>(902) 892-6050</t>
  </si>
  <si>
    <t>office@peibwa.org</t>
  </si>
  <si>
    <t>25-25 Queen St</t>
  </si>
  <si>
    <t>C1A 4A2</t>
  </si>
  <si>
    <t>PEIBWA is a non-profit organization that represents business women across the province. Our mandate is to empower and inspire women to succeed in their business endeavours by providing support, education and opportunities to connect with other women in business.
Whether you are launching a business in the heart of the city or expanding operations somewhere on a country road, your ability to access information, training and business counselling _x0096_ when you need it and where you need it - will be critical to your success. PEIBWA will help facilitate your journey through the steps of starting or growing your business.</t>
  </si>
  <si>
    <t>Pemberton &amp; District Chamber of Commerce</t>
  </si>
  <si>
    <t>(604) 894-6477</t>
  </si>
  <si>
    <t>(604) 894-5571</t>
  </si>
  <si>
    <t>info@pembertonchamber.com</t>
  </si>
  <si>
    <t>Hwy 99 at Pemberton Portage Rd.</t>
  </si>
  <si>
    <t>Pemberton</t>
  </si>
  <si>
    <t>V0N 2L0</t>
  </si>
  <si>
    <t>Penticton &amp; Wine Country Chamber of Commerce</t>
  </si>
  <si>
    <t>(250) 492-4103</t>
  </si>
  <si>
    <t>(800) 663-5052</t>
  </si>
  <si>
    <t>(250) 492-6119</t>
  </si>
  <si>
    <t>admin@penticton.org</t>
  </si>
  <si>
    <t>553 Vees Dr.</t>
  </si>
  <si>
    <t>Penticton</t>
  </si>
  <si>
    <t>V2A 8S3</t>
  </si>
  <si>
    <t>Petroleum Services Association of Canada (PSAC)</t>
  </si>
  <si>
    <t>(403) 264-4195</t>
  </si>
  <si>
    <t>(403) 263-7174</t>
  </si>
  <si>
    <t>info@psac.ca</t>
  </si>
  <si>
    <t>1150-734 7th Ave SW</t>
  </si>
  <si>
    <t>T2P 3P8</t>
  </si>
  <si>
    <t>PSAC is the national trade association of the Canadian oilfield
service, supply, &amp; manufacturing sectors. PSAC represents a 
diverse range of over 240 companies contracted almost exclusively 
to oil &amp; gas exploration &amp; production companies. The Association 
also represents over 40 Associate Members who share an interest 
in the petroleum industry. The Canadian petroleum service sector 
has created an immense body of unique Canadian technology, and 
members lead the world in their specialized operations. Oilfield 
service represents 75% of the cost of drilling &amp; completing a 
conventional, land-based oil or gas well.</t>
  </si>
  <si>
    <t>Pictou County Chamber of Commerce</t>
  </si>
  <si>
    <t>(902) 755-3463</t>
  </si>
  <si>
    <t>(902) 755-2848</t>
  </si>
  <si>
    <t>info@pictouchamber.com</t>
  </si>
  <si>
    <t>3C-115 Maclean St.</t>
  </si>
  <si>
    <t>New Glasgow</t>
  </si>
  <si>
    <t>B2H 4M5</t>
  </si>
  <si>
    <t>Pigeon Lake Regional Chamber of Commerce</t>
  </si>
  <si>
    <t>(780) 586-6263</t>
  </si>
  <si>
    <t>info@pigeonlakechamber.ca</t>
  </si>
  <si>
    <t>6C Village Dr The Village at Pigeon Lake</t>
  </si>
  <si>
    <t>Westerose</t>
  </si>
  <si>
    <t>T0C 2V0</t>
  </si>
  <si>
    <t>Pincher Creek and District Chamber of Commerce</t>
  </si>
  <si>
    <t>(403) 627-5199</t>
  </si>
  <si>
    <t>(888) 298-5855</t>
  </si>
  <si>
    <t>info@pincher-creek.com</t>
  </si>
  <si>
    <t>4-1300 Hewetson Ave</t>
  </si>
  <si>
    <t>Pincher Creek</t>
  </si>
  <si>
    <t>T0K 1W0</t>
  </si>
  <si>
    <t>Placentia Area Chamber of Commerce</t>
  </si>
  <si>
    <t>(709) 227-0003</t>
  </si>
  <si>
    <t>(709) 227-0016</t>
  </si>
  <si>
    <t>eugene.collins@placentiachamber.ca</t>
  </si>
  <si>
    <t>1 O’Reilly St.  McCormack Building</t>
  </si>
  <si>
    <t xml:space="preserve"> Placentia</t>
  </si>
  <si>
    <t>A0B 2Y0</t>
  </si>
  <si>
    <t>The Argentia Area Chamber of Commerce is a business advocacy 
organization representing individuals and firms from Long 
Harbour, Placentia Bay to Admiral's Beach, St.Mary's Bay, 
Newfoundland.</t>
  </si>
  <si>
    <t>Pôle d'excellence Québécois en transport terrestre</t>
  </si>
  <si>
    <t>(819) 472-4494</t>
  </si>
  <si>
    <t>(866) 499-4494</t>
  </si>
  <si>
    <t>(819) 472-6520</t>
  </si>
  <si>
    <t>info@polet2.com</t>
  </si>
  <si>
    <t>1418 Jean-Berchmans-Michaud St.</t>
  </si>
  <si>
    <t>J2C 7V3</t>
  </si>
  <si>
    <t>Ponoka &amp; District Chamber of Commerce</t>
  </si>
  <si>
    <t>(403) 783-3888</t>
  </si>
  <si>
    <t>(403) 783-3886</t>
  </si>
  <si>
    <t>chamberp@telus.net</t>
  </si>
  <si>
    <t>1-4900 Highway 2A</t>
  </si>
  <si>
    <t>Ponoka</t>
  </si>
  <si>
    <t>T4J 1R6</t>
  </si>
  <si>
    <t>Port Colborne-Wainfleet Chamber of Commerce</t>
  </si>
  <si>
    <t>(905) 834-9765</t>
  </si>
  <si>
    <t>(905) 834-1542</t>
  </si>
  <si>
    <t>office@pcwchamber.com</t>
  </si>
  <si>
    <t>76 Main St W</t>
  </si>
  <si>
    <t>Port Colborne</t>
  </si>
  <si>
    <t>L3K 3V2</t>
  </si>
  <si>
    <t>Port Hardy &amp; District Chamber of Commerce</t>
  </si>
  <si>
    <t>(250) 949-7622</t>
  </si>
  <si>
    <t>(250) 949-6653</t>
  </si>
  <si>
    <t>phcc@cablerocket.com</t>
  </si>
  <si>
    <t>7250 Market St.</t>
  </si>
  <si>
    <t>Port Hardy</t>
  </si>
  <si>
    <t>V0N 2P0</t>
  </si>
  <si>
    <t>Port Hope &amp; District Chamber of Commerce</t>
  </si>
  <si>
    <t>(905) 885-5519</t>
  </si>
  <si>
    <t>(905) 885-1142</t>
  </si>
  <si>
    <t>thechamber@porthope.ca</t>
  </si>
  <si>
    <t>58 Queen St.</t>
  </si>
  <si>
    <t>Port Hope</t>
  </si>
  <si>
    <t>L1A 3Z9</t>
  </si>
  <si>
    <t>Port McNeill and District Chamber of Commerce</t>
  </si>
  <si>
    <t>(250) 230-9952</t>
  </si>
  <si>
    <t>(888) 956-3131</t>
  </si>
  <si>
    <t>(250) 956-3132</t>
  </si>
  <si>
    <t>portmcneillchamber@telus.net</t>
  </si>
  <si>
    <t>311 Hemlock</t>
  </si>
  <si>
    <t>Port McNiell</t>
  </si>
  <si>
    <t>V0N 2R0</t>
  </si>
  <si>
    <t>Portage La Prairie &amp; District Chamber of Commerce</t>
  </si>
  <si>
    <t>(204) 857-7778</t>
  </si>
  <si>
    <t>(204) 239-0176</t>
  </si>
  <si>
    <t>info@portagechamber.com</t>
  </si>
  <si>
    <t>56 Royal Rd N</t>
  </si>
  <si>
    <t>Portage la Prairie</t>
  </si>
  <si>
    <t>R1N 1V1</t>
  </si>
  <si>
    <t>Powell River Chamber of Commerce</t>
  </si>
  <si>
    <t>(604) 485-4051</t>
  </si>
  <si>
    <t>office@powellriverchamber.com</t>
  </si>
  <si>
    <t>6807 Wharf St</t>
  </si>
  <si>
    <t>Powell River</t>
  </si>
  <si>
    <t>V8A 1T9</t>
  </si>
  <si>
    <t>Organization of community businesses joining together for the betterment of the community.
The chamber offers members discounts and privilages, hosts social functions, networking events, workshops and seminars dealing with business issues.</t>
  </si>
  <si>
    <t>Precise Design Engineering Solutions</t>
  </si>
  <si>
    <t>(902) 407-8889</t>
  </si>
  <si>
    <t>(902) 468-8818</t>
  </si>
  <si>
    <t>mcrawley@precisedesign.ca</t>
  </si>
  <si>
    <t>10A-75 MacDonald Ave</t>
  </si>
  <si>
    <t>B3B 1T8</t>
  </si>
  <si>
    <t>Precise Design is a full-service mechanical engineering group offering innovative design and in-house manufacturing solutions. With dedicated project management as the foundation of our team, Precise Design is committed to our customers_x0092_ needs and actively engaged at every stage of the process.
Our areas of expertise includes concept and product development, prototyping, project management, mechanical integration, design and build, and complete manufacturing solutions. We take on the full responsibility for projects allowing our customers the flexibility to allocate their internal resources around their core business.
What makes us unique is that we have direct access to high-end multi-axis machining services and technical expertise that is unique here in the industry. This allows us to design with manufacturing in mind. By providing this full service to our customers, we are able to offer collaborative development as well as long-term manufacturing solutions.
Project Experience Includes:
Housings and assemblies for deep sea ocean technologies (design, build, pressure test) 
Electronics/instrumentation packaging solutions 
Mechanical assembly 
Assembly jigs and fixtures 
Mechanical integration 
Electronics integration 
Environmental scientific instruments 
Medical dispensing equipment 
Food processing equipment 
Welded assemblies 
5-axis machining</t>
  </si>
  <si>
    <t>Prince Albert &amp; District Chamber of Commerce</t>
  </si>
  <si>
    <t>(306) 764-6222</t>
  </si>
  <si>
    <t>(306) 922-4727</t>
  </si>
  <si>
    <t>admin.pachamber@sasktel.net</t>
  </si>
  <si>
    <t>3700 2nd Ave W</t>
  </si>
  <si>
    <t>Prince Albert</t>
  </si>
  <si>
    <t>S6W 1A2</t>
  </si>
  <si>
    <t>Prince George Chamber of Commerce</t>
  </si>
  <si>
    <t>(250) 562-2454</t>
  </si>
  <si>
    <t>(250) 562-6510</t>
  </si>
  <si>
    <t>chamber@pgchamber.bc.ca</t>
  </si>
  <si>
    <t>890 Vancouver St</t>
  </si>
  <si>
    <t>Prince George</t>
  </si>
  <si>
    <t>V2L 2P5</t>
  </si>
  <si>
    <t>Prince Rupert and District Chamber of Commerce</t>
  </si>
  <si>
    <t>(250) 624-2296</t>
  </si>
  <si>
    <t>(250) 622-2334</t>
  </si>
  <si>
    <t>info@princerupertchamber.ca</t>
  </si>
  <si>
    <t>100-515 3rd Ave W</t>
  </si>
  <si>
    <t>Price Rupert</t>
  </si>
  <si>
    <t>V8J 1L9</t>
  </si>
  <si>
    <t>Princeton &amp; District Chamber of Commerce</t>
  </si>
  <si>
    <t>(250) 295-3103</t>
  </si>
  <si>
    <t>(250) 295-3255</t>
  </si>
  <si>
    <t>chamber@nethop.net</t>
  </si>
  <si>
    <t>105 Hwy 3 E</t>
  </si>
  <si>
    <t>Princeton</t>
  </si>
  <si>
    <t>V0X 1W0</t>
  </si>
  <si>
    <t>Pro-Gestion Estrie</t>
  </si>
  <si>
    <t>(819) 822-6162</t>
  </si>
  <si>
    <t>(819) 822-6045</t>
  </si>
  <si>
    <t>information@progestion.qc.ca</t>
  </si>
  <si>
    <t xml:space="preserve">93  rue Wellington N </t>
  </si>
  <si>
    <t>J1H 5B6</t>
  </si>
  <si>
    <t>Pro-Gestion Estrie, entreprise à but non lucratif, a pour mission de promouvoir et de développer l'entrepreneuriat, d'appuyer le démarrage et le développement d'entreprises, et de développer des habiletés en matière de soutien administratif, de gestion et de technologies de l'information.
Pro-Gestion Estrie est membre de plusieurs organismes qui se consacrent au développement économique.  Elle détient
également un certificat d'agrément comme organisme formateur décerné par Emploi-Québec.</t>
  </si>
  <si>
    <t>Prospectors and Developers Association of Canada</t>
  </si>
  <si>
    <t>(416) 362-1969</t>
  </si>
  <si>
    <t>(416) 362-0101</t>
  </si>
  <si>
    <t>info@pdac.ca</t>
  </si>
  <si>
    <t>135 King St E</t>
  </si>
  <si>
    <t>M5C 1G6</t>
  </si>
  <si>
    <t>PTAC Petroleum Technology Alliance Canada</t>
  </si>
  <si>
    <t>(403) 218-7700</t>
  </si>
  <si>
    <t>(403) 920-0054</t>
  </si>
  <si>
    <t>info@ptac.org</t>
  </si>
  <si>
    <t>400-500 5 Ave SW</t>
  </si>
  <si>
    <t>T2P 3L5</t>
  </si>
  <si>
    <t>PTAC Petroleum Technology Alliance Canada facilitates innovation, technology transfer and collaborative research and development in the upstream oil and gas industry</t>
  </si>
  <si>
    <t>Qualicum Beach Chamber of Commerce</t>
  </si>
  <si>
    <t>(250) 752-0960</t>
  </si>
  <si>
    <t>(250) 752-2923</t>
  </si>
  <si>
    <t>chamber@qualicum.bc.ca</t>
  </si>
  <si>
    <t>124 Second Ave W</t>
  </si>
  <si>
    <t>Qualicum Beach</t>
  </si>
  <si>
    <t>V9K 1S7</t>
  </si>
  <si>
    <t>Quebec Business Women's Network</t>
  </si>
  <si>
    <t>(514) 521-2441</t>
  </si>
  <si>
    <t>(800) 332-2683</t>
  </si>
  <si>
    <t>(514) 521-0410</t>
  </si>
  <si>
    <t>info@rfaq.ca</t>
  </si>
  <si>
    <t xml:space="preserve">476  rue Jean-Neveu Bureau 201 </t>
  </si>
  <si>
    <t>J4G 1N8</t>
  </si>
  <si>
    <t>Quebec Business Women's Network
 Since 1981, the Quebec Business Women's Network (RFAQ) has contributed to achieving the professional objectives of its thousands of members, entrepreneurs, leaders, managers and professionals. The Network is widely recognized for its strength in networking and organizing business women into small successful support groups. RFAQ has a distinguished record in training its members, connecting its members to economic benefits and for its international links with the Francophonie. The RFAQ is the only group in Quebec licensed to certify women’s businesses to the WEConnect International global standard for supplier diversity. RFAQ is known for its leadership in recognizing women business leaders. Since 2001, it has organized the annual “Prix Femmes d’affaires du Québec”. It is also the founder of   the  program “Développement économique Féminin” in association with WEConnect International and developed a special network for the young generation of business women called the Young Business Women Network of Quebec.</t>
  </si>
  <si>
    <t>Quebec Furniture Manufacturers Association</t>
  </si>
  <si>
    <t>(514) 866-3631</t>
  </si>
  <si>
    <t>(800) 363-6681</t>
  </si>
  <si>
    <t>(514) 871-9900</t>
  </si>
  <si>
    <t>info@afmq.com</t>
  </si>
  <si>
    <t>101-1111 Saint-Urbain Street</t>
  </si>
  <si>
    <t xml:space="preserve"> Montreal</t>
  </si>
  <si>
    <t>H2Z 1Y6</t>
  </si>
  <si>
    <t>The Quebec Furniture Manufacturers Associations mission is to 
play an active role in the development of the Quebec furniture 
industry.  The QFMQ brings together: manufacturers of home 
furnishings, office and institutional furniture - manufacturers 
of furniture components and suppliers of goods and services 
linked to the furniture industry.</t>
  </si>
  <si>
    <t>Quebec Sailing Federation</t>
  </si>
  <si>
    <t>(514) 252-3097</t>
  </si>
  <si>
    <t>(866) 864-5372</t>
  </si>
  <si>
    <t>(514) 252-3044</t>
  </si>
  <si>
    <t xml:space="preserve"> 4545 Pierre-de Coubertin</t>
  </si>
  <si>
    <t xml:space="preserve"> Montréal</t>
  </si>
  <si>
    <t>H1V 0B2</t>
  </si>
  <si>
    <t>Our Mission
Our mission has remained the same since the founding of the Federation in 1970:
1 - To encourage and to promote all aspects of sailing: racing, cruising and teaching; to promote the construction and design of sailboats in Quebec.
2 - To organize regattas and to sponsor interclub, inter-lake, interregional and international races.
3 - To establish and to uphold uniform regulations for races in which two (2) or more FVQ affiliated clubs are in confrontation; to promote and maintain good relations among sailing enthusiasts.
4 - To promote the practice of sailing, by all possible means, throughout all of Quebec, and to represent Quebec sailing among government authorities and among national and international federations.
To accomplish our mandate, we principally depend on two government grants from the MELS; the first is from the "Programme de soutien aux fédérations sportives québécoises" (PSFSQ) and the second is from the "Programme de soutien au développement de l_x0092_Excellence" (PSDE). Our administrative structure is a result of these programs and our budget is thus divided into two parts. As such, activities related to the development of excellence are managed separately, with a specific budget, while the rest of our work is financed by our operational budget.
Our 2020 Vision includes a vision for each of these entities: To be essential to all learning facilitators, to all clubs and schools, and to all organizations involved in the development of sailing in Quebec and for Quebec athletes to stand at top performance levels and to be distinguished on the national and international scene.</t>
  </si>
  <si>
    <t>Quebec Wood Export Bureau (QWEB)</t>
  </si>
  <si>
    <t>(418) 650-6385</t>
  </si>
  <si>
    <t>(418) 650-9011</t>
  </si>
  <si>
    <t>info@quebecwoodexport.com</t>
  </si>
  <si>
    <t xml:space="preserve"> 979 avenue de Bourgogne</t>
  </si>
  <si>
    <t>G1W 2L4</t>
  </si>
  <si>
    <t>The Quebec Wood Export Bureau (QWEB) is a non-profit organization showcasing wood products from Quebec in export markets. Representing more than 200 manufacturers in different sectors, the QWEB provides you with direct access to Quebec's vast array of wood products.
Softwood Lumber
Value-added softwoods
Hardwood lumber
Value-added Hardwoods
Hardwood flooring
Factory-built wood-frame housing
Wood pellets</t>
  </si>
  <si>
    <t>Quesnel &amp; District Chamber of Commerce</t>
  </si>
  <si>
    <t>(250) 992-7262</t>
  </si>
  <si>
    <t>(250) 992-2181</t>
  </si>
  <si>
    <t>qchamber@quesnelbc.com</t>
  </si>
  <si>
    <t>335E Vaughan St</t>
  </si>
  <si>
    <t>Quesnel</t>
  </si>
  <si>
    <t>V2J 2T1</t>
  </si>
  <si>
    <t>Radium Hot Springs Chamber of Commerce</t>
  </si>
  <si>
    <t>(250) 347-9331</t>
  </si>
  <si>
    <t>(888) 347-9331</t>
  </si>
  <si>
    <t>(250) 347-9127</t>
  </si>
  <si>
    <t>info@radiumhotsprings.com</t>
  </si>
  <si>
    <t>7556 Main St East</t>
  </si>
  <si>
    <t>Radium Hot Springs</t>
  </si>
  <si>
    <t>V0A 1M0</t>
  </si>
  <si>
    <t>Red Deer Chamber of Commerce</t>
  </si>
  <si>
    <t>(403) 347-4491</t>
  </si>
  <si>
    <t>(403) 343-6188</t>
  </si>
  <si>
    <t>rdchamber@reddeerchamber.com</t>
  </si>
  <si>
    <t>3017 Gaetz Ave</t>
  </si>
  <si>
    <t>Red Deer</t>
  </si>
  <si>
    <t>T4N 5Y6</t>
  </si>
  <si>
    <t>Economic development
Managing partner Agri-Trade Exposition
Business Development
Business programs and services
Membership services
The Red Deer Chamber of Commerce promotes a thriving economic 
environment by advocating for Red Deer and area members on issues 
affecting business on the community.</t>
  </si>
  <si>
    <t>Regina &amp; District Chamber of Commerce</t>
  </si>
  <si>
    <t>(306) 757-4667</t>
  </si>
  <si>
    <t>(306) 757-4668</t>
  </si>
  <si>
    <t>info@reginachamber.com</t>
  </si>
  <si>
    <t>2145 Albert St</t>
  </si>
  <si>
    <t>S4P 2V1</t>
  </si>
  <si>
    <t>Regina Regional Opportunities Commission</t>
  </si>
  <si>
    <t>(306) 789-5099</t>
  </si>
  <si>
    <t>(306) 352-1630</t>
  </si>
  <si>
    <t>info@reginaroc.com</t>
  </si>
  <si>
    <t>1925 Rose St</t>
  </si>
  <si>
    <t>S4P 3P1</t>
  </si>
  <si>
    <t>Economic Development and Tourism Destination Marketing Organization for the Regina region</t>
  </si>
  <si>
    <t>Rehabilitation Society of South Western Alberta</t>
  </si>
  <si>
    <t>(403) 329-3911</t>
  </si>
  <si>
    <t>(403) 329-3581</t>
  </si>
  <si>
    <t>staff@rehab.ab.ca</t>
  </si>
  <si>
    <t>http://www.abilityresource.ca</t>
  </si>
  <si>
    <t>1610 29th St N</t>
  </si>
  <si>
    <t>Lethbridge</t>
  </si>
  <si>
    <t>T1H 5L3</t>
  </si>
  <si>
    <t>Provide day program supports and employment service supports to adults with developmental disablilities.</t>
  </si>
  <si>
    <t>Renfrew &amp; Area Chamber of Commerce</t>
  </si>
  <si>
    <t>(613) 432-7015</t>
  </si>
  <si>
    <t>(613) 432-8645</t>
  </si>
  <si>
    <t>info@renfrewareachamber.ca</t>
  </si>
  <si>
    <t>161 Raglan St S</t>
  </si>
  <si>
    <t>Renfrew</t>
  </si>
  <si>
    <t>K7V 1R2</t>
  </si>
  <si>
    <t>RÉSEAU environnement</t>
  </si>
  <si>
    <t>(514) 270-7110</t>
  </si>
  <si>
    <t>infos@reseau-environnement.com</t>
  </si>
  <si>
    <t>255 - Boul. Crémazie Est  Bureau 750</t>
  </si>
  <si>
    <t>RÉSEAU environnement est le plus important regroupement de l_x0092_industrie environnementale au Québec. Il compte près de 2000 membres, dont 400 entreprises, 200 municipalités, ainsi qu_x0092_une vingtaine d_x0092_organismes gouvernementaux et parapublics.
Sa mission est d_x0092_assurer, dans une perspective de développement durable, l_x0092_avancement des technologies et de la science, la promotion des expertises et le soutien des activités en environnement par le regroupement de spécialistes, de gens d_x0092_affaires, de municipalités et d_x0092_industries de l_x0092_environnement, de langue française, en favorisant les échanges techniques et commerciaux, la diffusion des connaissances techniques, le suivi de la réglementation, la représentation auprès des décideurs, l_x0092_assistance auprès des marchés interne et externe.
RÉSEAU environnement représente quatre secteurs soit :
      ·  air et changements climatiques  
      ·  eau
      ·  sols et eaux souterraines 
      ·  matières résiduelles
RÉSEAU environnement s_x0092_acquitte de sa mission notamment en :
      ·  diffusant de l_x0092_information technique et stratégique à ses membres ;
      ·  communiquant au public et aux gouvernements le point de vue des gens qu_x0092_il représente ;
      ·  en organisant des journées techniques traitant de sujets d_x0092_actualité, des missions commerciales et des salons.</t>
  </si>
  <si>
    <t>Resource Industries Suppliers Association</t>
  </si>
  <si>
    <t>(780) 489-5900</t>
  </si>
  <si>
    <t>(780) 489-6262</t>
  </si>
  <si>
    <t>risa@resourcesuppliers.com</t>
  </si>
  <si>
    <t>104-14020 128 Ave NW</t>
  </si>
  <si>
    <t>T5L 4M8</t>
  </si>
  <si>
    <t>Ressources Entreprises</t>
  </si>
  <si>
    <t>(418) 649-6116</t>
  </si>
  <si>
    <t>(866) 649-6116</t>
  </si>
  <si>
    <t>(418) 682-1144</t>
  </si>
  <si>
    <t>info@ressourcesentreprises.org</t>
  </si>
  <si>
    <t>2014  rue Cyrille-Duquet Bureau 290</t>
  </si>
  <si>
    <t>G1N 4N6</t>
  </si>
  <si>
    <t>Revelstoke Chamber of Commerce</t>
  </si>
  <si>
    <t>(250) 837-5345</t>
  </si>
  <si>
    <t>(800) 487-1493</t>
  </si>
  <si>
    <t>(250) 837-4223</t>
  </si>
  <si>
    <t>executive@revelstokechamber.com</t>
  </si>
  <si>
    <t>204 Campbell Ave</t>
  </si>
  <si>
    <t>Richmond Chamber of Commerce</t>
  </si>
  <si>
    <t>(604) 278-2822</t>
  </si>
  <si>
    <t>(604) 278-2972</t>
  </si>
  <si>
    <t>rcc@richmondchamber.ca</t>
  </si>
  <si>
    <t>202-5811 Cooney Rd North Tower</t>
  </si>
  <si>
    <t>Richmond</t>
  </si>
  <si>
    <t>V6X 3M1</t>
  </si>
  <si>
    <t>The Richmond Chamber of Commerce is a broad-based non-profit membership association, celebrating over 80 years of commitment to make Richmond the most prosperous and favourable place to do business. It serves as catalyst and unifying body for the driving forces of the Richmond economy and is actively engaged in key sectors of economic development. In this spirit, the Richmond Chamber of Commerce promotes the development of a strong, proud, representative and committed membership.
Today, the Chamber is truly the city’s most influential and diverse business membership organization. The Richmond Chamber of Commerce represents over 1,150 member businesses of all sizes from virtually every industry and profession in our region. Our membership includes national and international corporations, mid-sized firms, entrepreneurial start-ups, and small companies.
As British Columbia’s fourth largest city, an advanced high tech industry, and the home of the Vancouver International Airport, Richmond businesses are a powerful and internationally recognizable force that includes leaders in technology, pharmaceutical, transportation, construction, communication, distributions and many other industry sectors. Currently, seventy percent of our members represent the small to medium mixed business sector; direct reflection of Canada’s shifting business trends. This means that the Richmond Chamber of Commerce offers a balanced program of activities and initiatives that meet the needs of the home-based entrepreneur through to the needs of a large multi-national corporation. We also inspire to be a Chamber of Community as well as a Chamber of Commerce.</t>
  </si>
  <si>
    <t>Richmond Hill Chamber of Commerce</t>
  </si>
  <si>
    <t>(905) 884-1961</t>
  </si>
  <si>
    <t>(905) 884-1962</t>
  </si>
  <si>
    <t>info@rhcoc.com</t>
  </si>
  <si>
    <t>376 Church St S</t>
  </si>
  <si>
    <t>Richmond Hill</t>
  </si>
  <si>
    <t>L4C 9V8</t>
  </si>
  <si>
    <t>Rocky Mountain House &amp; District Chamber of Commerce</t>
  </si>
  <si>
    <t>(403) 845-5450</t>
  </si>
  <si>
    <t>(403) 845-7764</t>
  </si>
  <si>
    <t>admin@rockychamber.org</t>
  </si>
  <si>
    <t>5406 48 St</t>
  </si>
  <si>
    <t>Rocky Mountain House</t>
  </si>
  <si>
    <t>T4T 1B1</t>
  </si>
  <si>
    <t>Roofing Contractors Association of BC</t>
  </si>
  <si>
    <t>(604) 882-9734</t>
  </si>
  <si>
    <t>(866) 742-5463</t>
  </si>
  <si>
    <t>(604) 882-1744</t>
  </si>
  <si>
    <t>roofing@rcabc.org</t>
  </si>
  <si>
    <t>9734-201 St.</t>
  </si>
  <si>
    <t>V1M 3E8</t>
  </si>
  <si>
    <t>A Training Institute for roofing and architectural sheet metal tradesmen. Delivers the provincial
Apprenticeship Program as well as journeyman upgrading for
BC roofers and architectural sheet metal workers. Offers training to all roofing and architectural sheet metal tradesmen through a
year round schedule of training in all areas of the trade. Offers
programs in job site safety.</t>
  </si>
  <si>
    <t>Rotary Club of Washago &amp; Area - Centennial</t>
  </si>
  <si>
    <t>(705) 689-9090</t>
  </si>
  <si>
    <t>(705) 689-4948</t>
  </si>
  <si>
    <t>danherbert@danherbert.com</t>
  </si>
  <si>
    <t>4361 Hamilton St</t>
  </si>
  <si>
    <t>Washago</t>
  </si>
  <si>
    <t>L0K 2B0</t>
  </si>
  <si>
    <t>Member Club of Rotary International, District 7010, Ontario, Canada</t>
  </si>
  <si>
    <t>Royal Architectural Institute Of Canada</t>
  </si>
  <si>
    <t>(613) 241-3600</t>
  </si>
  <si>
    <t>(613) 241-5750</t>
  </si>
  <si>
    <t>info@raic.org</t>
  </si>
  <si>
    <t>330-55 Murray St</t>
  </si>
  <si>
    <t>K1N 5M3</t>
  </si>
  <si>
    <t>We belong to the National Architectural Association with the 
resources of the whole profession and are very interested in 
research into health facilities management.</t>
  </si>
  <si>
    <t>Saanich Peninsula Chamber of Commerce</t>
  </si>
  <si>
    <t>(250) 656-3616</t>
  </si>
  <si>
    <t>(250) 656-7111</t>
  </si>
  <si>
    <t>info@peninsulachamber.ca</t>
  </si>
  <si>
    <t>209-2453 Beacon Ave</t>
  </si>
  <si>
    <t>Sidney</t>
  </si>
  <si>
    <t>V8L 1X7</t>
  </si>
  <si>
    <t>SAFE Design Council</t>
  </si>
  <si>
    <t>(587) 707-7571</t>
  </si>
  <si>
    <t>info@safedesigncouncil.org</t>
  </si>
  <si>
    <t>510-255 17th Ave SW</t>
  </si>
  <si>
    <t>T2S 2T8</t>
  </si>
  <si>
    <t>The SAFE Design Council is the non-profit organization responsible for overseeing, administering and managing the SAFE Design Standard® _x0096_ the first international environmental crime reduction certification program focused on achieving security through functional architectural and landscape design. Led by a multidisciplinary team of academics, design professionals, property developers, crime reduction specialists and business/legal experts, the SAFE Design Council is committed to the quality, legitimacy and rigor of the SAFE Design Standard®. Central to the SAFE Design Council is a focus on providing a scholarly-based certification program that is informed by industry experts and delivered by trusted professionals committed to service excellence.</t>
  </si>
  <si>
    <t>Saint John Region Chamber of Commerce</t>
  </si>
  <si>
    <t>(506) 634-8111</t>
  </si>
  <si>
    <t>(506) 632-2008</t>
  </si>
  <si>
    <t>info@thechambersj.com</t>
  </si>
  <si>
    <t>40 King St.</t>
  </si>
  <si>
    <t>Saint John</t>
  </si>
  <si>
    <t>E2L 1G3</t>
  </si>
  <si>
    <t>The Saint John Board of Trade contributes to a productive economic environment for business in the Greater Saint John area.  We provide encouragement, assistance and guidance for established enterprise, or those aspiring to become established in business.</t>
  </si>
  <si>
    <t>Salmo &amp; District Chamber of Commerce</t>
  </si>
  <si>
    <t>(250) 357-2596</t>
  </si>
  <si>
    <t>salmoch@telus.net</t>
  </si>
  <si>
    <t>104 Fourth St</t>
  </si>
  <si>
    <t>Salamo</t>
  </si>
  <si>
    <t>V0G 1Z0</t>
  </si>
  <si>
    <t>Salmon Arm &amp; District Chamber of Commerce</t>
  </si>
  <si>
    <t>(250) 832-6247</t>
  </si>
  <si>
    <t>info@sachamber.bc.ca</t>
  </si>
  <si>
    <t>101-20 Hudson Ave NE</t>
  </si>
  <si>
    <t>Salmon Arm</t>
  </si>
  <si>
    <t>V1E 4P2</t>
  </si>
  <si>
    <t>Salt Spring Island Chamber of Commerce</t>
  </si>
  <si>
    <t>(250) 537-4223</t>
  </si>
  <si>
    <t>(250) 537-4276</t>
  </si>
  <si>
    <t>chamber@saltspringchamber.com</t>
  </si>
  <si>
    <t>121 Lower Ganges Rd</t>
  </si>
  <si>
    <t>Salt Spring Island</t>
  </si>
  <si>
    <t>V8K 2T1</t>
  </si>
  <si>
    <t>Sarnia Lambton Chamber of Commerce</t>
  </si>
  <si>
    <t>(519) 336-2400</t>
  </si>
  <si>
    <t>(519) 336-2085</t>
  </si>
  <si>
    <t>info@sarnialambtonchamber.com</t>
  </si>
  <si>
    <t>556 Christina St N</t>
  </si>
  <si>
    <t>Sarnia</t>
  </si>
  <si>
    <t>N7T 5W6</t>
  </si>
  <si>
    <t>The Chamber of Commerce provides businesses with the essentials they need to grow their business, through connections( networking), support(business services) and action(advocacy and community development).</t>
  </si>
  <si>
    <t>Saskatchewan Abilities Council</t>
  </si>
  <si>
    <t>(306) 782-2463</t>
  </si>
  <si>
    <t>(306) 782-7844</t>
  </si>
  <si>
    <t>yorkton@abilitiescouncil.sk.ca</t>
  </si>
  <si>
    <t>Box 5011</t>
  </si>
  <si>
    <t>162 Ball Rd</t>
  </si>
  <si>
    <t>Yorkton</t>
  </si>
  <si>
    <t>S3N 3Z4</t>
  </si>
  <si>
    <t>The Saskatchewan Abilities Council is a non-profit
organization providing program for people with disabilities.
The Sewing Department manufactures cloth bags in a variety of 
sizes.  Available with drawstring and tyvec identification tag.
Material used is a lightweight natural greige cotton.  Bags are
used for, rock and soil sample bags for exploration companies,
parts bags, grain sample bags.  The promotional cloth bags are
manufactured of a 10oz. natural cotton duck in a variety of
sizes with silkscreen logos and printing available.  These bags
are excellent for conferences and conventions.  The bags are
marketed throughout Canada.</t>
  </si>
  <si>
    <t>(306) 569-9048</t>
  </si>
  <si>
    <t>(306) 352-3717</t>
  </si>
  <si>
    <t>regina@abilitiescouncil.sk.ca</t>
  </si>
  <si>
    <t>825 McDonald St</t>
  </si>
  <si>
    <t>S4N 2X5</t>
  </si>
  <si>
    <t>Saskatchewan Abilities Council Inc.</t>
  </si>
  <si>
    <t>(306) 653-1694</t>
  </si>
  <si>
    <t>(306) 652-8886</t>
  </si>
  <si>
    <t>saskatoon@abilitiescouncil.sk.ca</t>
  </si>
  <si>
    <t>1410 Kilburn Ave.</t>
  </si>
  <si>
    <t>Saskatoon</t>
  </si>
  <si>
    <t>S7M 0J8</t>
  </si>
  <si>
    <t>Saskatchewan Chamber of Commerce</t>
  </si>
  <si>
    <t>(306) 352-2671</t>
  </si>
  <si>
    <t>(306) 781-7084</t>
  </si>
  <si>
    <t>smclellan@saskchamber.com</t>
  </si>
  <si>
    <t>1630-1920 Broad St</t>
  </si>
  <si>
    <t>S4P 3V2</t>
  </si>
  <si>
    <t>Saskatchewan Economic Development Association</t>
  </si>
  <si>
    <t>(306) 384-5817</t>
  </si>
  <si>
    <t>(306) 384-5818</t>
  </si>
  <si>
    <t>seda@seda.sk.ca</t>
  </si>
  <si>
    <t>6-117 3rd Ave S 2nd floor</t>
  </si>
  <si>
    <t>S7K 1L6</t>
  </si>
  <si>
    <t>As an independent, non-governmental organization, SEDA makes a valuable contribution to the province of Saskatchewan through development and delivery of a number of successful, well-established programs and
services. We are intent on working towards achieving our mandate: Enhancing the economic capacity of Saskatchewan communities.</t>
  </si>
  <si>
    <t>Saskatchewan Horse Federation Inc.</t>
  </si>
  <si>
    <t>(306) 780-9244</t>
  </si>
  <si>
    <t>(306) 525-4041</t>
  </si>
  <si>
    <t>pamduckworth@saskhorse.ca</t>
  </si>
  <si>
    <t>2205 Victoria Ave</t>
  </si>
  <si>
    <t>S4P 0S4</t>
  </si>
  <si>
    <t>Representing provincial horse industry:  breeders, trainers, recreation, sport equine artists, racing; coaches and officials training; therapeutic riding/driving programs.  Bi-monthly Show Trail magazine,  bi-annual Horse Industry Directory; provincial show circuit with 65 participating horse shows.   Annual Horse Conference; workshops; training seminars.</t>
  </si>
  <si>
    <t>Saskatchewan Media Production Industry Association</t>
  </si>
  <si>
    <t>(306) 780-9840</t>
  </si>
  <si>
    <t>(877) 247-6742</t>
  </si>
  <si>
    <t>(306) 569-1818</t>
  </si>
  <si>
    <t>office@smpia.sk.ca</t>
  </si>
  <si>
    <t>312-1831 College Ave</t>
  </si>
  <si>
    <t>S4P 4V5</t>
  </si>
  <si>
    <t>SMPIA is a provincial, member-based non-profit organization that is governed by a volunteer board of directors. Established in 1985, SMPIA acts as an advocate for all personnel related to the making and exhibiting of film, video and interactive media, from beginners to professionals. SMPIA_x0092_s job is to be a catalyst for change, to facilitate interaction between people working in these media, and to help to create an environment that provides opportunities for the production, promotion and appreciation of motion picture in Saskatchewan.</t>
  </si>
  <si>
    <t>Saskatchewan Trade &amp; Export Partnership</t>
  </si>
  <si>
    <t>(306) 787-9210</t>
  </si>
  <si>
    <t>(888) 976-7875</t>
  </si>
  <si>
    <t>(306) 787-6666</t>
  </si>
  <si>
    <t>inquire@sasktrade.sk.ca</t>
  </si>
  <si>
    <t>320-1801 Hamilton St</t>
  </si>
  <si>
    <t>S4P 4B4</t>
  </si>
  <si>
    <t>Saskatchewan Trade and Export Partnership (STEP) exists to increase Saskatchewan's exports to existing markets while tapping into new markets by initiating sales, contracts and projects for Saskatchewan exporters.  Operating as a government/industry partnership, the non-profit, membership based organization champions Saskatchewan_x0092_s export industry and assists businesses realize global marketing opportunities.  STEP provides world-class tailored services/programs that are of primary value to companies who are exporting outside the borders of Saskatchewan including Trade Development, Market Intelligence, International Finance &amp; Logistics, and International Development Projects.  The team of STEP professionals has the experience, knowledge, and international contacts crucial to enhancing awareness of Saskatchewan enterprise in key global markets.</t>
  </si>
  <si>
    <t>Saugeen Shores Chamber of Commerce</t>
  </si>
  <si>
    <t>(519) 832-2332</t>
  </si>
  <si>
    <t>(800) 387-3456</t>
  </si>
  <si>
    <t>(519) 389-3725</t>
  </si>
  <si>
    <t>chambermanager@saugeenshores.ca</t>
  </si>
  <si>
    <t>559 Goderich St S.S. 4</t>
  </si>
  <si>
    <t>Port Elgin</t>
  </si>
  <si>
    <t>N0H 2C4</t>
  </si>
  <si>
    <t>The Saugeen Shores Chamber of Commerce - Our Mission Statement: "We are the voice of business, committed to the enhancement of economic prosperity in Saugeen Shores and the surrounding areas."</t>
  </si>
  <si>
    <t>Sault Ste. Marie &amp; District Chamber of Commerce</t>
  </si>
  <si>
    <t>(705) 949-7152</t>
  </si>
  <si>
    <t>(705) 759-8166</t>
  </si>
  <si>
    <t>info@ssmcoc.com</t>
  </si>
  <si>
    <t>489 Bay St.</t>
  </si>
  <si>
    <t>Sault Ste. Marie</t>
  </si>
  <si>
    <t>P6A 1X6</t>
  </si>
  <si>
    <t>Save the Children Canada</t>
  </si>
  <si>
    <t>(416) 221-5501</t>
  </si>
  <si>
    <t>(800) 668-5036</t>
  </si>
  <si>
    <t>(416) 221-8214</t>
  </si>
  <si>
    <t>info@savethechildren.ca</t>
  </si>
  <si>
    <t>300-4141 Yonge St</t>
  </si>
  <si>
    <t>M2P 2A8</t>
  </si>
  <si>
    <t>Non-governmental organization.  Working on behalf of children's rights in Canada and around the world.</t>
  </si>
  <si>
    <t>Science Atlantic</t>
  </si>
  <si>
    <t>(902) 494-3421</t>
  </si>
  <si>
    <t>(902) 494-6643</t>
  </si>
  <si>
    <t>lois.whitehead@scienceatlantic.ca</t>
  </si>
  <si>
    <t>1355 Oxford St.</t>
  </si>
  <si>
    <t>B3H 4R2</t>
  </si>
  <si>
    <t>The Atlantic Provinces Council on the Sciences (APICS) is a non-
profit, volunteer organization composed of universities, 
colleges, government labs and other institutions in Atlantic 
Canada.  Its goal is the advancement of science and technology 
through education and public awareness and the promotion of 
scientific literacy, education and research throughout the 
region.</t>
  </si>
  <si>
    <t>SEIMA</t>
  </si>
  <si>
    <t>(306) 543-1567</t>
  </si>
  <si>
    <t>(306) 543-1568</t>
  </si>
  <si>
    <t>info@seima.sk.ca</t>
  </si>
  <si>
    <t>2341 McIntyre St</t>
  </si>
  <si>
    <t>S4P 2S3</t>
  </si>
  <si>
    <t>SEIMA is a provincial association of companies and individuals within the environment industry. Its membership is made up of environmental companies and environmental managers from other industries.  These managers areresponsible for environmental concerns within their organizations and represent sectiors such as mining, utilities, forestry, agriculture and governments.</t>
  </si>
  <si>
    <t>Selkirk &amp; District Chamber of Commerce</t>
  </si>
  <si>
    <t>(204) 482-7176</t>
  </si>
  <si>
    <t>(204) 482-5448</t>
  </si>
  <si>
    <t>info@selkirkbiz.ca</t>
  </si>
  <si>
    <t>200 Eaton Ave SELKIRK</t>
  </si>
  <si>
    <t>Selkirk</t>
  </si>
  <si>
    <t>R1A 0W6</t>
  </si>
  <si>
    <t>Chamber of Commerce providing advocacy, education &amp; networking for the business community through membership</t>
  </si>
  <si>
    <t>Semaphore Solutions Inc.</t>
  </si>
  <si>
    <t>(844) 744-3577</t>
  </si>
  <si>
    <t>info@semaphoresolutions.com</t>
  </si>
  <si>
    <t>719 Johnson St</t>
  </si>
  <si>
    <t>V8W 1M8</t>
  </si>
  <si>
    <t>We apply technology to help your business soar. Semaphore Solutions is a custom software house specializing in complex custom software development and modernization. We take your project from concept to execution. We also augment teams with our top developers, designers, business analysts, and project managers and provide professional consultations in the area of project planning and definition, product definition, and technical architecture. We work with a wide range of technologies and are adept at both Agile and Waterfall methodologies. Semaphore Solutions has completed projects in a number of domains including energy efficiency, environmental sensing, lab information management, and logistics. Our clients are international and local companies who are repeat customers. We are software innovators who can help you scale, integrate, and modernize your business. We work as a team, or augment your team, on site or from our office in Victoria, British Columbia, Canada.</t>
  </si>
  <si>
    <t>Sherwood Park &amp; District Chamber of Commerce</t>
  </si>
  <si>
    <t>(780) 464-0801</t>
  </si>
  <si>
    <t>(866) 464-0801</t>
  </si>
  <si>
    <t>(780) 449-3581</t>
  </si>
  <si>
    <t>admin@sherwoodparkchamber.com</t>
  </si>
  <si>
    <t>100 Ordze Ave.</t>
  </si>
  <si>
    <t>T8B 1M6</t>
  </si>
  <si>
    <t>Shoe Manufacturers' Association of Canada</t>
  </si>
  <si>
    <t>(514) 457-3436</t>
  </si>
  <si>
    <t>(514) 457-8004</t>
  </si>
  <si>
    <t>hanna@shoecanada.com</t>
  </si>
  <si>
    <t xml:space="preserve"> 90 Rue Morgan</t>
  </si>
  <si>
    <t xml:space="preserve"> Baie-d'Urfé</t>
  </si>
  <si>
    <t>H9X 3A8</t>
  </si>
  <si>
    <t>Sicamous &amp; District Chamber of Commerce</t>
  </si>
  <si>
    <t>(250) 836-0002</t>
  </si>
  <si>
    <t>(250) 836-4368</t>
  </si>
  <si>
    <t>info@sicamouschamber.bc.ca</t>
  </si>
  <si>
    <t>3-446 Main St.</t>
  </si>
  <si>
    <t>Sicamous</t>
  </si>
  <si>
    <t>V0E 2V0</t>
  </si>
  <si>
    <t>We are proud to be the sponsoring organization for the Sicamous Visitor Center. On average we have 4500 visitors in the months of July and August. We boast, as we are one of 110 Certified Visitor Centers across the Province, and strive to promote Business and Super Natural British Columbia. This gives us the opportunity to keep both the Visitor Centre and the Chamber of Commerce office open year round, bridging the visitors, community and businesses.
As a Certified Tourism BC Visitor Centre our great staff is fully trained to find the answers you and visitors are looking for. So next time you_x0092_re in the neighborhood, stop by and let us know how things are going or let us assist you in finding those hidden gems Sicamous has to offer.
Our Vision
To be the first choice for business and community development for Sicamous and Area.
Our Mission
As the first choice for Business and Community in Sicamous, we will promote and attract Economic opportunities to Sicamous and area.  By doing so, we believe we are the drivers of the Economic, Commercial, Industrial and Social Growth of the community and surrounding areas.</t>
  </si>
  <si>
    <t>Simcoe and District Chamber of Commerce</t>
  </si>
  <si>
    <t>(519) 426-5867</t>
  </si>
  <si>
    <t>(519) 428-7718</t>
  </si>
  <si>
    <t>chamber@simcoechamber.on.ca</t>
  </si>
  <si>
    <t>95 Queensway W Chamber Plaza</t>
  </si>
  <si>
    <t>Simcoe</t>
  </si>
  <si>
    <t>N3Y 2M8</t>
  </si>
  <si>
    <t>Chamber of Commerce working on behalf of local business membership, also manage Driver &amp; Vehicle Licence Bureau Office on behalf of Ministry of Transportation.</t>
  </si>
  <si>
    <t>Slave Lake &amp; District Chamber of Commerce Society</t>
  </si>
  <si>
    <t>(780) 849-3222</t>
  </si>
  <si>
    <t>(780) 849-6894</t>
  </si>
  <si>
    <t>sldcc@telus.net</t>
  </si>
  <si>
    <t>12 Poplar Lane</t>
  </si>
  <si>
    <t>Slave Lake</t>
  </si>
  <si>
    <t>T0G 2A0</t>
  </si>
  <si>
    <t>Smithers District Chamber of Commerce</t>
  </si>
  <si>
    <t>(250) 847-5072</t>
  </si>
  <si>
    <t>(800) 542-6673</t>
  </si>
  <si>
    <t>(250) 847-3337</t>
  </si>
  <si>
    <t>info@smitherschamber.com</t>
  </si>
  <si>
    <t>1411 Court St</t>
  </si>
  <si>
    <t>Smithers</t>
  </si>
  <si>
    <t>V0J 2N0</t>
  </si>
  <si>
    <t>Smoky Lake &amp; District Chamber of Commerce</t>
  </si>
  <si>
    <t>(780) 656-2557</t>
  </si>
  <si>
    <t>penny9@telus.net</t>
  </si>
  <si>
    <t>PO Box 635</t>
  </si>
  <si>
    <t xml:space="preserve"> Smoky Lake</t>
  </si>
  <si>
    <t>T0A 3C0</t>
  </si>
  <si>
    <t>aDVOCACY AND INFORMATION HUB FOR LOCAL BUSINESS COMMUNITY, ECONOMIC DEVELOPMENT PROMOTION, COMMUNITY EVENT ORGANIZATION/COORDINATION, Other roles as determined by membership</t>
  </si>
  <si>
    <t>Société de communication Atikamekw Montagnais</t>
  </si>
  <si>
    <t>(418) 843-3873</t>
  </si>
  <si>
    <t>(800) 663-2611</t>
  </si>
  <si>
    <t>(418) 845-4198</t>
  </si>
  <si>
    <t>socam@socam.net</t>
  </si>
  <si>
    <t>bureau 600, étage, 50, 4 Boulevard Bastien</t>
  </si>
  <si>
    <t>4 Boulevard Bastien</t>
  </si>
  <si>
    <t xml:space="preserve"> Ville de Québec</t>
  </si>
  <si>
    <t>GOA 4V0</t>
  </si>
  <si>
    <t>Société québécoise de biologie clinique</t>
  </si>
  <si>
    <t>(514) 338-2222</t>
  </si>
  <si>
    <t>secretariat@sqbc.qc.ca</t>
  </si>
  <si>
    <t>5400 Boul. Gouin Ouest</t>
  </si>
  <si>
    <t>H4J 1C5</t>
  </si>
  <si>
    <t>Promotion de la biologie clinique.</t>
  </si>
  <si>
    <t>South Cariboo Chamber of Commerce</t>
  </si>
  <si>
    <t>(250) 395-6124</t>
  </si>
  <si>
    <t>(250) 395-8974</t>
  </si>
  <si>
    <t>manager@southcariboochamber.org</t>
  </si>
  <si>
    <t>2-385 Birch Ave</t>
  </si>
  <si>
    <t>100 Mile House</t>
  </si>
  <si>
    <t>V0K 2</t>
  </si>
  <si>
    <t>South Cowichan Chamber of Commerce</t>
  </si>
  <si>
    <t>(250) 743-3566</t>
  </si>
  <si>
    <t>southcowichanchamber@shaw.ca</t>
  </si>
  <si>
    <t>368-2720 Mill Bay Rd.</t>
  </si>
  <si>
    <t>Mill Bay</t>
  </si>
  <si>
    <t>V0R 2P1</t>
  </si>
  <si>
    <t>South Cowichan Chamber of Commerce, also operates the South Cowichan Visitor Information Booth, representing the communities of Malahat, Mill Bay, Shawnigan Lake,Cobble Hill and Cowichan Bay...Together let's Grow as a Community"</t>
  </si>
  <si>
    <t>South Dundas Chamber of Commerce</t>
  </si>
  <si>
    <t>(613) 543-3982</t>
  </si>
  <si>
    <t>(613) 543-2971</t>
  </si>
  <si>
    <t>geraldine@southdundaschamber.ca</t>
  </si>
  <si>
    <t>http://southdundaschamber.ca/</t>
  </si>
  <si>
    <t>91 Main St</t>
  </si>
  <si>
    <t>Morrisburg</t>
  </si>
  <si>
    <t>K0C 1X0</t>
  </si>
  <si>
    <t>South Okanagan Chamber of Commerce</t>
  </si>
  <si>
    <t>(250) 498-6321</t>
  </si>
  <si>
    <t>(866) 498-6321</t>
  </si>
  <si>
    <t>(250) 498-3156</t>
  </si>
  <si>
    <t>manager@sochamber.ca</t>
  </si>
  <si>
    <t>6431 Station St.</t>
  </si>
  <si>
    <t>Oliver</t>
  </si>
  <si>
    <t>V0H 1T0</t>
  </si>
  <si>
    <t>Business organization.</t>
  </si>
  <si>
    <t>South Surrey &amp; White Rock Chamber of Commerce</t>
  </si>
  <si>
    <t>(604) 536-6844</t>
  </si>
  <si>
    <t>(604) 536-4994</t>
  </si>
  <si>
    <t>admin@sswrchamber.ca</t>
  </si>
  <si>
    <t>22-1480 Foster St.</t>
  </si>
  <si>
    <t>White Rock</t>
  </si>
  <si>
    <t>V4B 3X7</t>
  </si>
  <si>
    <t>Southern Interior Construction Association</t>
  </si>
  <si>
    <t>(250) 491-7330</t>
  </si>
  <si>
    <t>(250) 491-3929</t>
  </si>
  <si>
    <t>meetings@sica.bc.ca</t>
  </si>
  <si>
    <t>104-151 Commercial Dr.</t>
  </si>
  <si>
    <t>V1X 7W2</t>
  </si>
  <si>
    <t>SICA is made up of industry leaders who believe in promoting excellence in everything we do. We are every sector of the construction industry and are always working towards a fair, open and transparent construction community.</t>
  </si>
  <si>
    <t>Sparwood &amp; District Chamber of Commerce</t>
  </si>
  <si>
    <t>(250) 425-2423</t>
  </si>
  <si>
    <t>(877) 485-8185</t>
  </si>
  <si>
    <t>(250) 425-7130</t>
  </si>
  <si>
    <t>administrator@sparwoodchamber.bc.ca</t>
  </si>
  <si>
    <t>141A Aspen Dr.</t>
  </si>
  <si>
    <t>Sparwood</t>
  </si>
  <si>
    <t>V0B 2G0</t>
  </si>
  <si>
    <t>Spruce Grove &amp; District Chamber of Commerce</t>
  </si>
  <si>
    <t>(780) 962-2561</t>
  </si>
  <si>
    <t>(780) 962-4417</t>
  </si>
  <si>
    <t>info@sprucegrovechamber.com</t>
  </si>
  <si>
    <t>99 Campsite Road</t>
  </si>
  <si>
    <t>Spruce Grove</t>
  </si>
  <si>
    <t>T7X 3B4</t>
  </si>
  <si>
    <t>St. Albert and District Chamber of Commerce</t>
  </si>
  <si>
    <t>(780) 458-2833</t>
  </si>
  <si>
    <t>(780) 458-6515</t>
  </si>
  <si>
    <t>chamber@stalbertchamber.com</t>
  </si>
  <si>
    <t>71 St Albert Trail</t>
  </si>
  <si>
    <t>St. Albert</t>
  </si>
  <si>
    <t>T8N 6L5</t>
  </si>
  <si>
    <t>St. Andrews Chamber of Commerce Inc.</t>
  </si>
  <si>
    <t>(506) 529-3555</t>
  </si>
  <si>
    <t>stachamb@nbnet.nb.ca</t>
  </si>
  <si>
    <t>252C Water St.</t>
  </si>
  <si>
    <t>St. Andrews</t>
  </si>
  <si>
    <t>E5B 1B5</t>
  </si>
  <si>
    <t>St. John River Valley Tribal Council Inc.</t>
  </si>
  <si>
    <t>(506) 328-0400</t>
  </si>
  <si>
    <t>(506) 328-0987</t>
  </si>
  <si>
    <t>ashleygillespie@nb.aibn.com</t>
  </si>
  <si>
    <t>7 Wulastook Crt.</t>
  </si>
  <si>
    <t>Woodstock First Nation</t>
  </si>
  <si>
    <t>E7M 4K6</t>
  </si>
  <si>
    <t>St. Joseph Print Group</t>
  </si>
  <si>
    <t>(905) 660-3111</t>
  </si>
  <si>
    <t>(800) 475-7746</t>
  </si>
  <si>
    <t>(905) 660-6822</t>
  </si>
  <si>
    <t>communications@stjoseph.com</t>
  </si>
  <si>
    <t>50 MacIntosh Blvd</t>
  </si>
  <si>
    <t>Concord</t>
  </si>
  <si>
    <t>L4K 4P3</t>
  </si>
  <si>
    <t>With over 57 years of history, heritage and knowledge, St. Joseph Communications is an award winning, full-service omnichannel communications company leading transformational change with how organizations interact with their customers.
Our omnichannel marketing model lets us build solutions and ecosystems based around people, technology and insights. This model allows for the amalgamation of all data and visual assets, creating a media agnostic, data-centric publishing solution. This process enables marketers to become more efficient with the creation and syndication of content, thus allowing them to focus more on strategy and analytics.
St. Joseph Communications delivers the widest array of interconnected solutions for Print, Media and Content that redefine how brands develop experiences, build sales, enhance loyalty and create evangelists across all communication channels and technologies.
Simply, we transform the way brands engage with people.</t>
  </si>
  <si>
    <t>St. Paul &amp; District Chamber of Commerce</t>
  </si>
  <si>
    <t>(780) 645-5820</t>
  </si>
  <si>
    <t>admin@stpaulchamber.ca</t>
  </si>
  <si>
    <t>4802 50 Ave</t>
  </si>
  <si>
    <t>St. Paul</t>
  </si>
  <si>
    <t>T0A 3A0</t>
  </si>
  <si>
    <t>St. Stephen Area Chamber of Commerce</t>
  </si>
  <si>
    <t>(506) 466-7703</t>
  </si>
  <si>
    <t>(506) 466-7701</t>
  </si>
  <si>
    <t>chamber.ststephen@nb.aibn.com</t>
  </si>
  <si>
    <t>207-123B Milltown Blvd ST</t>
  </si>
  <si>
    <t>Saint Stephen</t>
  </si>
  <si>
    <t>E3L 1G5</t>
  </si>
  <si>
    <t>An association of business people providing a strong and influential voice in matters affecting the business community and the St. Stephen area at large.  Affliliated with the provincial, regional and national Chambers of Commerce.</t>
  </si>
  <si>
    <t>St. Thomas &amp; District Chamber of Commerce</t>
  </si>
  <si>
    <t>(519) 631-1981</t>
  </si>
  <si>
    <t>(519) 631-0466</t>
  </si>
  <si>
    <t>bob@stthomaschamber.on.ca</t>
  </si>
  <si>
    <t>115-300 South Edgeware Rd</t>
  </si>
  <si>
    <t>St. Thomas</t>
  </si>
  <si>
    <t>N5P 4L1</t>
  </si>
  <si>
    <t>The St. Thomas &amp; District Chamber of Commerce represents over 650 local businesses, manufacturers, services and organizations. It is affiliated with the provincial Ontario Chamber of Commerce and nationally with the Canadian Chamber of Commerce.</t>
  </si>
  <si>
    <t>Stettler Regional Board of Trade &amp; Community Development</t>
  </si>
  <si>
    <t>(403) 742-3181</t>
  </si>
  <si>
    <t>(877) 742-9499</t>
  </si>
  <si>
    <t>(403) 742-3123</t>
  </si>
  <si>
    <t>info@stettlerboardoftrade.com</t>
  </si>
  <si>
    <t>6606 50th Ave</t>
  </si>
  <si>
    <t>Stettler</t>
  </si>
  <si>
    <t>T0C 2L2</t>
  </si>
  <si>
    <t>Stoney Creek Chamber of Commerce</t>
  </si>
  <si>
    <t>(905) 664-4000</t>
  </si>
  <si>
    <t>(905) 664-7228</t>
  </si>
  <si>
    <t>admin@stoneycreekchamber.com</t>
  </si>
  <si>
    <t>21 Mountain Ave S</t>
  </si>
  <si>
    <t>Stoney Creek</t>
  </si>
  <si>
    <t>L8G 2V5</t>
  </si>
  <si>
    <t>Stony Plain &amp; District Chamber of Commerce</t>
  </si>
  <si>
    <t>(780) 963-4545</t>
  </si>
  <si>
    <t>(780) 963-4542</t>
  </si>
  <si>
    <t>info@stonyplainchamber.ca</t>
  </si>
  <si>
    <t>4815 44 Ave</t>
  </si>
  <si>
    <t>Stony Plain</t>
  </si>
  <si>
    <t>T7Z 1V5</t>
  </si>
  <si>
    <t>Stratford &amp; District Chamber of Commerce</t>
  </si>
  <si>
    <t>(519) 273-5250</t>
  </si>
  <si>
    <t>(519) 273-2229</t>
  </si>
  <si>
    <t>info@stratfordchamber.com</t>
  </si>
  <si>
    <t>55 Lorne Ave E</t>
  </si>
  <si>
    <t>Stratford</t>
  </si>
  <si>
    <t>N5A 6S4</t>
  </si>
  <si>
    <t>Student Union of Confederation College Inc</t>
  </si>
  <si>
    <t>(807) 475-6226</t>
  </si>
  <si>
    <t>(807) 473-5160</t>
  </si>
  <si>
    <t>contact@succi.com</t>
  </si>
  <si>
    <t>1450 Nakina Dr.</t>
  </si>
  <si>
    <t>Thunder Bay</t>
  </si>
  <si>
    <t>P7C 4W1</t>
  </si>
  <si>
    <t>Summerland Chamber of Commerce</t>
  </si>
  <si>
    <t>(250) 494-2686</t>
  </si>
  <si>
    <t>(250) 494-4039</t>
  </si>
  <si>
    <t>visitors@summerlandchamber.com</t>
  </si>
  <si>
    <t>15600 Highway 97</t>
  </si>
  <si>
    <t>Summerland</t>
  </si>
  <si>
    <t>V0H 1Z0</t>
  </si>
  <si>
    <t>Supply Chain Management Association Ontario</t>
  </si>
  <si>
    <t>(416) 977-7566</t>
  </si>
  <si>
    <t>(877) 726-6968</t>
  </si>
  <si>
    <t>(416) 977-4135</t>
  </si>
  <si>
    <t>info@scmao.ca</t>
  </si>
  <si>
    <t>2704-1 Dundas St W</t>
  </si>
  <si>
    <t>M5G 1Z3</t>
  </si>
  <si>
    <t>SCMAO and its partners constitute the leading professional association in the country for supply chain management professionals. The Institute supports a growing global SCM community of more than 20,000 active members and program participants, delivering supply chain management training and professional development programs to meet their lifelong learning goals and advance their careers. 
Our programs, taught by leading North American academics and professional trainers, are designed to enhance the professional competence and strategic perspective of practitioners at all levels of career progression, from entry-, to mid-, to senior/executive levels of functional responsibility.</t>
  </si>
  <si>
    <t>Surrey Board of Trade</t>
  </si>
  <si>
    <t>(604) 581-7130</t>
  </si>
  <si>
    <t>(604) 588-7549</t>
  </si>
  <si>
    <t>info@businessinsurrey.com</t>
  </si>
  <si>
    <t>101-14439 104 Ave</t>
  </si>
  <si>
    <t>Surrey</t>
  </si>
  <si>
    <t>V3R 1M1</t>
  </si>
  <si>
    <t>The Surrey Board of Trade, in Surrey since 1918, provides businesses and organizations with economic opportunity, workplace development and education, international trade, government advocacy and business connections.
Membership - Not for Profit Association</t>
  </si>
  <si>
    <t>Sussex &amp; District Chamber of Commerce</t>
  </si>
  <si>
    <t>(506) 433-1845</t>
  </si>
  <si>
    <t>(506) 433-1886</t>
  </si>
  <si>
    <t>sdcc@nb.aibn.com</t>
  </si>
  <si>
    <t>http://www.sdccinc.org/</t>
  </si>
  <si>
    <t>2-66 Broad St.</t>
  </si>
  <si>
    <t>Sussex</t>
  </si>
  <si>
    <t>E4E 5L2</t>
  </si>
  <si>
    <t>Sussex &amp; Studholm Agricultural Society</t>
  </si>
  <si>
    <t>(506) 432-1841</t>
  </si>
  <si>
    <t>(506) 432-1825</t>
  </si>
  <si>
    <t>66 Broad St #2, Sussex, NB E4E 5S2,</t>
  </si>
  <si>
    <t>25 Union St.</t>
  </si>
  <si>
    <t>Swift Current Chamber of Commerce Inc.</t>
  </si>
  <si>
    <t>(306) 773-7268</t>
  </si>
  <si>
    <t>(306) 773-5686</t>
  </si>
  <si>
    <t>info@swiftcurrentchamber.ca</t>
  </si>
  <si>
    <t>145 1st Ave NE</t>
  </si>
  <si>
    <t>Swift Current</t>
  </si>
  <si>
    <t>S9H 2B1</t>
  </si>
  <si>
    <t>To foster a thriving community by promoting a positive business environment within the city of Swift Current and surrounding area.</t>
  </si>
  <si>
    <t>Taber and District Chamber of Commerce</t>
  </si>
  <si>
    <t>(403) 223-2265</t>
  </si>
  <si>
    <t>(403) 223-2291</t>
  </si>
  <si>
    <t>tdcofc@telusplanet.net</t>
  </si>
  <si>
    <t>4702 50th</t>
  </si>
  <si>
    <t>St. Taber</t>
  </si>
  <si>
    <t>T1G 2B6</t>
  </si>
  <si>
    <t>Taiwan Trade Center, Toronto</t>
  </si>
  <si>
    <t>(416) 363-9946</t>
  </si>
  <si>
    <t>(416) 363-2023</t>
  </si>
  <si>
    <t>toronto@taitra.org.tw</t>
  </si>
  <si>
    <t>1410-2 Queen St E</t>
  </si>
  <si>
    <t>M5C 3G7</t>
  </si>
  <si>
    <t>The Taiwan Trade Center, Toronto is the branch office of the Taiwan External Trade Development Council (TAITRA), the foremost semi-official, and non-profit trade promotion organization headquartered in Taipei, Taiwan, with 56 branches worldwide.  TAITRA acts as a business gateway between foreign companies and Taiwan.  TAITRA_x0092_s services mainly include overseas market development, strategic marketing, service trade promotion, international trade exhibitions, and online sourcing services.  For more information on TAITRA, please visit www.taitra.org.tw</t>
  </si>
  <si>
    <t>Taiwan Trade Center, Vancouver</t>
  </si>
  <si>
    <t>(604) 681-2787</t>
  </si>
  <si>
    <t>(604) 681-9886</t>
  </si>
  <si>
    <t>marketing@ttcv.org</t>
  </si>
  <si>
    <t>1730-650 Georgia S.</t>
  </si>
  <si>
    <t>V6B 4N8</t>
  </si>
  <si>
    <t>Founded in 1970 to help promote foreign trade, the Taiwan External Trade Development Council (TAITRA) is the foremost non-profit trade promotion organization in Taiwan. Jointly sponsored by the government, industry associations, and several commercial organizations, TAITRA assists Taiwan businesses and manufacturers with reinforcing their international competitiveness and in coping with the challenges they face in foreign markets.</t>
  </si>
  <si>
    <t>TCL Asset Group Inc.</t>
  </si>
  <si>
    <t>(416) 736-1367</t>
  </si>
  <si>
    <t>(877) 825-2435</t>
  </si>
  <si>
    <t>(905) 660-3159</t>
  </si>
  <si>
    <t>info@managingyourassets.com</t>
  </si>
  <si>
    <t>209-4610 Dufferin St</t>
  </si>
  <si>
    <t>M3H 5S4</t>
  </si>
  <si>
    <t>TCL Asset Group Inc., is an Asset Management company founded in 1958. Our company deals in Machinery and Equipment Appraisals, Real Estate Auction Sales, as well as Machinery and Equipment Auctions, Liquidations and Private Negotiated sales. 
Geographical Area Covered: Canada, U.S.A., Mexico and South America 
SpecialtiesWe specialize in the following industries: plastics, paper and printing, construction and mining, medical and dental, chemical processing, metal working, food and beverage, wood working, transportation, steel and foundry, pharmaceutical, automotive, rolling stock, textile and electronics.
Clients who use our services are involved in:
- Asset Based Financing
- Bankruptcies / Receiverships
- Mergers and Acquisitions
- Financing
- Plant Closures</t>
  </si>
  <si>
    <t>Terrace &amp; District Chamber of Commerce</t>
  </si>
  <si>
    <t>(250) 635-2063</t>
  </si>
  <si>
    <t>(866) 615-7204</t>
  </si>
  <si>
    <t>(250) 635-4152</t>
  </si>
  <si>
    <t>admin@terracechamber.com</t>
  </si>
  <si>
    <t>3224 Kalum St</t>
  </si>
  <si>
    <t>Terrace</t>
  </si>
  <si>
    <t>V8G 2N1</t>
  </si>
  <si>
    <t>Textil'Art</t>
  </si>
  <si>
    <t>(450) 682-7474</t>
  </si>
  <si>
    <t>(450) 978-1022</t>
  </si>
  <si>
    <t>info@textilart.ca</t>
  </si>
  <si>
    <t>2615  boul. Le Corbusier</t>
  </si>
  <si>
    <t>H7S 2E8</t>
  </si>
  <si>
    <t>Textil'Art est une entreprise-école sans but lucratif d'intégration professionnelle et sociale, manufacturière de produits textiles éthiques créés, fabriqués et vendus au Québec sous la marque Falakolo.
Notre mission est de permettre à des personnes exclues du marché de l'emploi, dont les personnes immigrantes cherchant une première expérience professionnelle au Québec, de développer ou d'actualiser des attitudes (savoir-être) et des aptitudes (savoir-faire) les aidant à retrouver une place active dans le monde du travail.</t>
  </si>
  <si>
    <t>The Association of Power Producers of Ontario</t>
  </si>
  <si>
    <t>(416) 322-6549</t>
  </si>
  <si>
    <t>(416) 481-5785</t>
  </si>
  <si>
    <t>appro@appro.org</t>
  </si>
  <si>
    <t>http://www.appro.org</t>
  </si>
  <si>
    <t xml:space="preserve">1602-25 Adelaide St E </t>
  </si>
  <si>
    <t>M5C 3A1</t>
  </si>
  <si>
    <t>APPrO is a non-profit organization representing more than 100 companies involved in the generation of electricity in Ontario, including generators and suppliers of services, equipment and consulting services. APPrO members produce power from co-generation, hydro-electric, gas, coal, nuclear, wind energy, waste wood and other sources. APPrO's members currently produce over 95% of the electricity made in Ontario.</t>
  </si>
  <si>
    <t>The Beaverton District Chamber of Commerce</t>
  </si>
  <si>
    <t>(705) 426-2051</t>
  </si>
  <si>
    <t>chamber@beavertononlakesimcoe.com</t>
  </si>
  <si>
    <t>361 Bay St</t>
  </si>
  <si>
    <t xml:space="preserve"> Beaverton</t>
  </si>
  <si>
    <t>L0K 1A0</t>
  </si>
  <si>
    <t>The Brampton Board of Trade</t>
  </si>
  <si>
    <t>(905) 451-1122</t>
  </si>
  <si>
    <t>(905) 450-0295</t>
  </si>
  <si>
    <t>office1@bramptonbot.com</t>
  </si>
  <si>
    <t>101-36 Queen St East</t>
  </si>
  <si>
    <t>L6V 1A2</t>
  </si>
  <si>
    <t>The Board of Trade is the voice of business and is actively working on behalf of members to represent their interests with various levels of government. Whether a home-based operation or a large multi-national company, we are here to represent you. We identify issues and lobby all levels of government on your behalf and that of the Brampton Business community.</t>
  </si>
  <si>
    <t>The Calgary Chamber of Commerce</t>
  </si>
  <si>
    <t>(403) 750-0400</t>
  </si>
  <si>
    <t>(403) 266-3413</t>
  </si>
  <si>
    <t>info@calgarychamber.com</t>
  </si>
  <si>
    <t>600-237 8th Ave SE</t>
  </si>
  <si>
    <t>T2G 5C3</t>
  </si>
  <si>
    <t>The Canadian Association of Naturopathic Doctors (CAND)</t>
  </si>
  <si>
    <t>(416) 496-8633</t>
  </si>
  <si>
    <t>(800) 551-4381</t>
  </si>
  <si>
    <t>(416) 496-8634</t>
  </si>
  <si>
    <t>info@cand.ca</t>
  </si>
  <si>
    <t>200-20 Holly St</t>
  </si>
  <si>
    <t>M4S 3B1</t>
  </si>
  <si>
    <t>The CAND is instrumental in positioning naturopathic medicine at the forefront of Canadian health care. It promotes naturopathic medicine to the public, corporations, insurance companies and the federal government. It also facilitates communication within the profession and represents the interests of licensed naturopathic doctors throughout Canada.</t>
  </si>
  <si>
    <t>The Canadian Chamber of Commerce</t>
  </si>
  <si>
    <t>(613) 238-4000</t>
  </si>
  <si>
    <t>(613) 238-7643</t>
  </si>
  <si>
    <t>info@chamber.ca</t>
  </si>
  <si>
    <t>420-360 Albert St</t>
  </si>
  <si>
    <t>K1R 7X7</t>
  </si>
  <si>
    <t>The Canadian Chamber of Commerce_x0092_s 170,000 members reflect a strong, diverse network and include: chambers of commerce, boards of trade, business associations, and businesses of all sizes and from all sectors and all regions of Canada.</t>
  </si>
  <si>
    <t>The Canadian Council of Technicians and Technologists (CCTT)</t>
  </si>
  <si>
    <t>(613) 238-8123</t>
  </si>
  <si>
    <t>(800) 891-1140</t>
  </si>
  <si>
    <t>(613) 238-8822</t>
  </si>
  <si>
    <t>srogers@cctt.ca</t>
  </si>
  <si>
    <t>400-14 Concourse Gate</t>
  </si>
  <si>
    <t>Nepean</t>
  </si>
  <si>
    <t>K2E 7S6</t>
  </si>
  <si>
    <t>The Canadian Council of Technicians and Technologists (CCTT) is a national not-for-profit association 
representing the interests of applied science and engineering technicians and technologists in Canada and abroad 
The mission of CCTT is to advance 
the Professions of Applied Science and Engineering Technology for the benefit of society. www.cctt.ca 
Key services provided by CCTT: Informal Assessment of Foreign
Qualifications for Applied Science and Engineering Technicians 
and Technologists This service is available to individuals 
applying for permanent residence in Canada who wish to work
individuals applying for permanent residence in Canada who wish
to work as technicians or technologists.
http://www.cctt.ca/landing_2.asp
Accreditation through the Canadian Technology Accreditation Board
(CTAB). The National Accreditation Program is used to evaluate   
engineering and applied science technology programs in 
educational institutions accross Canada.
http://www.cctt.ca/landing_4.asp</t>
  </si>
  <si>
    <t>The Canadian Gemmological Association</t>
  </si>
  <si>
    <t>(647) 466-2436</t>
  </si>
  <si>
    <t>(866) 757-9603</t>
  </si>
  <si>
    <t>info@canadiangemmological.com</t>
  </si>
  <si>
    <t>Lower Concourse 105 55 Queen St E</t>
  </si>
  <si>
    <t>M5C 1R6</t>
  </si>
  <si>
    <t>The Canadian Gemmological Association (CGA) is a Canada wide professional organization that has set the standard for excellence in the practice of gemmology.  It was founded in 1958 by Dean S.M. Field and has since provided training in the practice of gemmology to persons dealing with gemstones in the 
jewellery industry and to the hobbyist for better appreciation and possible new career opportunities within gemmology.  The CGA Gemmology Diploma and the Fellowship - FCGmA are recognized 
worldwide as prerequisites to become a qualified gem appraiser.</t>
  </si>
  <si>
    <t>The Canadian Shorthorn Association</t>
  </si>
  <si>
    <t>(306) 757-2212</t>
  </si>
  <si>
    <t>(306) 525-5852</t>
  </si>
  <si>
    <t>office@canadianshorthorn.com</t>
  </si>
  <si>
    <t>Canada Centre Building Exhibition Park,  2nd floor</t>
  </si>
  <si>
    <t>S4P 3N8</t>
  </si>
  <si>
    <t>Member Canadian Beef Breeds Council</t>
  </si>
  <si>
    <t>The Chamber of Commerce Serving Maple Ridge and Pitt Meadows</t>
  </si>
  <si>
    <t>(604) 457-4599</t>
  </si>
  <si>
    <t>(604) 457-4598</t>
  </si>
  <si>
    <t>info@ridgemeadowschamber.com</t>
  </si>
  <si>
    <t>12492 Harris Rd</t>
  </si>
  <si>
    <t>Pitt Meadows</t>
  </si>
  <si>
    <t>V3Y 2J4</t>
  </si>
  <si>
    <t>Chamber of Commerce Serving Maple Ridge and Pitt Meadows</t>
  </si>
  <si>
    <t>The Electronic Recycling Association of Alberta</t>
  </si>
  <si>
    <t>(403) 262-4488</t>
  </si>
  <si>
    <t>(877) 939-2783</t>
  </si>
  <si>
    <t>(403) 206-7585</t>
  </si>
  <si>
    <t>kristi@era.ca</t>
  </si>
  <si>
    <t>1301 34 Ave SE</t>
  </si>
  <si>
    <t>T2G 1V8</t>
  </si>
  <si>
    <t>Established in 2004, ERA is a non-profit organization committed to reducing the environmental impact of improperly discarded toxic electronic waste by offering accessible services to help corporations and individuals manage their retiring IT assets. ERA offers industry leading data erasure services, prompt and professional corporate pickup services and detailed reporting. With reuse being ERA’s top priority, every item that is received is examined for any remaining productive life and, if possible, refurbished for reuse. True end of life items are transferred to accredited recyclers where a nil landfill contribution can be assured. ERA is committed to supporting local charities and individuals in need through their comprehensive, Canada-wide technology donation program.</t>
  </si>
  <si>
    <t>The Elkford Chamber of Commerce</t>
  </si>
  <si>
    <t>(250) 425-5725</t>
  </si>
  <si>
    <t>info@elkfordchamberofcommerce.com</t>
  </si>
  <si>
    <t>Box 220</t>
  </si>
  <si>
    <t xml:space="preserve"> Elkford</t>
  </si>
  <si>
    <t>V0B 1H0</t>
  </si>
  <si>
    <t>The Greater Corner Brook Board of Trade</t>
  </si>
  <si>
    <t>(709) 634-5831</t>
  </si>
  <si>
    <t>(709) 639-9710</t>
  </si>
  <si>
    <t>sherry@gcbbt.com</t>
  </si>
  <si>
    <t>11 Confederation Dr.</t>
  </si>
  <si>
    <t>Corner Brook</t>
  </si>
  <si>
    <t>A2H 0A6</t>
  </si>
  <si>
    <t>The Greater Corner Brook Board of Trade (GCBBT) is a not-for-profit organization that is the voice of business in Corner Brook and the region. The GCBBT lobbies governments of all levels on behalf of its businesses members.
The strength of the Board of Trade is that it is business – its members know how to turn opportunities for business promotion, development, and growth, into deals; it can mobilize a single voice for business, and it believes business must provide leadership to the community and government for economic development.</t>
  </si>
  <si>
    <t>The Greater Niagara Chamber of Commerce</t>
  </si>
  <si>
    <t>(905) 684-2361</t>
  </si>
  <si>
    <t>(905) 684-2100</t>
  </si>
  <si>
    <t>gncc@gncc.ca</t>
  </si>
  <si>
    <t>http://www.greaterniagarachamber.com/</t>
  </si>
  <si>
    <t>103-1 St. Paul St</t>
  </si>
  <si>
    <t>St. Catharines</t>
  </si>
  <si>
    <t>L2R 7L2</t>
  </si>
  <si>
    <t>The Heating, Refrigeration and Air Conditioning Institute of</t>
  </si>
  <si>
    <t>(905) 602-4700</t>
  </si>
  <si>
    <t>(800) 267-2231</t>
  </si>
  <si>
    <t>(905) 602-1197</t>
  </si>
  <si>
    <t>hraimail@hrai.ca</t>
  </si>
  <si>
    <t>201-2800 Skymark Ave Bldg 1</t>
  </si>
  <si>
    <t>L4W 5A6</t>
  </si>
  <si>
    <t>The Heating, Refrigeration and Air Conditioning Institute of Canada (HRAI), the national HVACR industry association. HRAI is a partnership of industry sector organizations that represents Heating, Ventilation, Air Conditioning and Refrigeration (HVACR) manufacturers, wholesalers and contractors who provide the Canadian public with products and services for indoor comfort and essential refrigeration processes.</t>
  </si>
  <si>
    <t>The IBD Foundation</t>
  </si>
  <si>
    <t>(613) 237-6690</t>
  </si>
  <si>
    <t>info@ibdfoundation.org</t>
  </si>
  <si>
    <t>200-1 Hines Rd</t>
  </si>
  <si>
    <t>K2K 3C7</t>
  </si>
  <si>
    <t>The mission of The IBD Foundation is to enhance the quality of life for children and adults living with IBD - inflammatory bowel disease (Crohn's, colitis).   The IBD Foundation obtains funding and provides resources; promotes awareness and understanding; educates, supports and empowers the IBD community.</t>
  </si>
  <si>
    <t>The Mining Association of Manitoba Inc.</t>
  </si>
  <si>
    <t>(204) 989-1890</t>
  </si>
  <si>
    <t>renaecampbell@mines.ca</t>
  </si>
  <si>
    <t>700-305 Broadway</t>
  </si>
  <si>
    <t>R3C 3J7</t>
  </si>
  <si>
    <t>The Mining Association of Manitoba Inc. (MAMI) represents the interests of the Manitoba mining industry, which includes all operating mines as well as most firms conducting mineral exploration projects in the province.</t>
  </si>
  <si>
    <t>The Napanee &amp; District Chamber of Commerce</t>
  </si>
  <si>
    <t>(613) 354-6601</t>
  </si>
  <si>
    <t>(877) 354-6601</t>
  </si>
  <si>
    <t>(613) 354-6848</t>
  </si>
  <si>
    <t>inquiry@napaneechamber.ca</t>
  </si>
  <si>
    <t>47 Dundas St E</t>
  </si>
  <si>
    <t>Napanee</t>
  </si>
  <si>
    <t>K7R 1H7</t>
  </si>
  <si>
    <t>The Napanee &amp; District Chamber of Commerce is a not-for-profit member supported business networking and business development organization. We offer various incentives and cost-savings programs for our membership. Mission Statement: To strengthen the business community. Vision Statement: To be the "Voice of Business" and a strategic partner in economic development.</t>
  </si>
  <si>
    <t>The Quebec Hardware and Building Material Association</t>
  </si>
  <si>
    <t>(450) 646-5842</t>
  </si>
  <si>
    <t>(450) 646-6171</t>
  </si>
  <si>
    <t>information@aqmat.org</t>
  </si>
  <si>
    <t>476  rue Jean-Neveu Bureau 200</t>
  </si>
  <si>
    <t>To inform, train and promote the hardware and home improvement industry.</t>
  </si>
  <si>
    <t>The Saskatchewan Research Council</t>
  </si>
  <si>
    <t>(306) 933-5400</t>
  </si>
  <si>
    <t>(877) 772-7227</t>
  </si>
  <si>
    <t>(306) 933-7446</t>
  </si>
  <si>
    <t>info@src.sk.ca</t>
  </si>
  <si>
    <t>125-15 Innovation Blvd</t>
  </si>
  <si>
    <t>S7N 2X8</t>
  </si>
  <si>
    <t>SRC is Saskatchewan's leading provider of applied R&amp;D and technology commercialization. We take the leading-edge knowledge developed in Saskatchewan and sell it to the world and, at the same time, bring the best knowledge the world has to offer and apply it to the unique Saskatchewan situations.  SRC was established in 1947 to advance the development of the province in the physical sciences. Today, the company has evolved to become a market-driven corporation, selling services and products to companies in Saskatchewan and around the world. The corporation has more than 350 employees. Annual revenues are about $50 million and growing.</t>
  </si>
  <si>
    <t>The Squamish Chamber of Commerce</t>
  </si>
  <si>
    <t>(604) 815-4991</t>
  </si>
  <si>
    <t>admin@squamishchamber.com</t>
  </si>
  <si>
    <t>102-38551 Loggers Lane</t>
  </si>
  <si>
    <t>Squamish</t>
  </si>
  <si>
    <t>V8B 0H2</t>
  </si>
  <si>
    <t>The Squamish Chamber of Commerce is dedicated to enhancing the quality of life in the community by actively supporting business, economic growth and diversification.</t>
  </si>
  <si>
    <t>The West Vancouver Chamber of Commerce</t>
  </si>
  <si>
    <t>(604) 926-6614</t>
  </si>
  <si>
    <t>(604) 926-6647</t>
  </si>
  <si>
    <t>info@westvanchamber.com</t>
  </si>
  <si>
    <t>2235 Marine Dr.</t>
  </si>
  <si>
    <t>West Vancouver</t>
  </si>
  <si>
    <t>V7V 1K5</t>
  </si>
  <si>
    <t>The Winnipeg Chamber of Commerce</t>
  </si>
  <si>
    <t>(204) 944-8484</t>
  </si>
  <si>
    <t>(204) 944-8492</t>
  </si>
  <si>
    <t>info@winnipeg-chamber.com</t>
  </si>
  <si>
    <t>100-259 Portage Ave</t>
  </si>
  <si>
    <t>Thompson Chamber of Commerce</t>
  </si>
  <si>
    <t>(204) 677-4155</t>
  </si>
  <si>
    <t>(888) 307-0103</t>
  </si>
  <si>
    <t>(204) 677-3434</t>
  </si>
  <si>
    <t>commerce@mts.net</t>
  </si>
  <si>
    <t>City Centre Mall PO Box 363</t>
  </si>
  <si>
    <t xml:space="preserve"> Thompson</t>
  </si>
  <si>
    <t>R8N 1N2</t>
  </si>
  <si>
    <t>Business Association</t>
  </si>
  <si>
    <t>Thunder Bay Chamber of Commerce</t>
  </si>
  <si>
    <t>(807) 624-2626</t>
  </si>
  <si>
    <t>(807) 622-7752</t>
  </si>
  <si>
    <t>chamber@tbchamber.ca</t>
  </si>
  <si>
    <t>102-200 Syndicate Ave S</t>
  </si>
  <si>
    <t>P7E 1C9</t>
  </si>
  <si>
    <t>Timmins Chamber of Commerce</t>
  </si>
  <si>
    <t>(705) 360-1900</t>
  </si>
  <si>
    <t>(705) 360-1193</t>
  </si>
  <si>
    <t>admin@timminschamber.on.ca</t>
  </si>
  <si>
    <t>76 McIntyre Rd</t>
  </si>
  <si>
    <t>Schumacher</t>
  </si>
  <si>
    <t>P0N 1G0</t>
  </si>
  <si>
    <t>Chamber of Commerce representing more than 800 businesses in the City of Timmins.</t>
  </si>
  <si>
    <t>Tire and Association of Canada</t>
  </si>
  <si>
    <t>(905) 814-1714</t>
  </si>
  <si>
    <t>(905) 814-1085</t>
  </si>
  <si>
    <t>info@tracanada.ca</t>
  </si>
  <si>
    <t>100-2000 Argentia Rd Plaza 4</t>
  </si>
  <si>
    <t>L5N 1W1</t>
  </si>
  <si>
    <t>Tofino - Long Beach Chamber of Commerce</t>
  </si>
  <si>
    <t>(250) 725-3153</t>
  </si>
  <si>
    <t>info@tofinochamber.org</t>
  </si>
  <si>
    <t>632 Campbell St</t>
  </si>
  <si>
    <t>Tofino</t>
  </si>
  <si>
    <t>V0R 2Z0</t>
  </si>
  <si>
    <t>To actively explain, promote and improve trade and commerce and the economic, civic and social welfare of the Tofino _x0096_ Long Beach area.</t>
  </si>
  <si>
    <t>Toronto Center for the Promotion of Fashion Design</t>
  </si>
  <si>
    <t>(416) 971-7117</t>
  </si>
  <si>
    <t>(416) 971-6717</t>
  </si>
  <si>
    <t>tfi@fashionincubator.com</t>
  </si>
  <si>
    <t>285 MB Dr. Exhibition Place</t>
  </si>
  <si>
    <t>M6K 3C3</t>
  </si>
  <si>
    <t>The Toronto Fashion Incubator (TFI) is an award-winning, non-profit, small 
business centre, uniquely tailored to serve the fashion industry. 
By providing shared facilities in a stimulating environment, 
offering studio rentals, managerial and office assistance, business mentoring, 
promotional opportunities and entrepreneurial development at a 
not-for-profit rate, TFI members are able to accelerate their 
business growth and reduce the risk of failure.  
Access to the Toronto Fashion Incubator's services and facilities 
are available to members on two levels:  Outreach and Resident. 
Anyone can join the Outreach program simply by remitting an 
application and annual membership fee of $140 + GST.  The 
Resident program is the TFI's premier membership program 
available only to those who can demonstrate exemplary innovative 
talent, business savvy and start-up financing. A 3-year business 
plan and application must be remitted and approved before 
acceptance into the program. Residents receive an on-site, 24/7 design 
studio, unlimited mentoring time, access to production equipment (optional) and pay a monthly studio rental fee. 
Leases are one year in length, renewable annually up to five years.
For studio rates, please contact us.
TFI members and alumni have won many awards recognizing their work including the City of 
Toronto's Awards for Excellence in Fashion Design, Ryerson University's Alumni Award, Fashion Group 
International's Eveleen Dollery Award, Yorkdale Shopping Centre's New Designer Discovery, Style magazine's New Designer of the 
Year Award, TFI New Labels award, Mercedes-Benz Start-Up, CAFA and Hazelton Lanes New Designer Award.
The Toronto Fashion Incubator is widely respected within fashion 
and business development circles and our entrepreneurial culture 
is envied around the world.  Cities such as New York, London, Paris, Milan, St. 
Petersburg (Russia), Dublin, Capetown, Kobe, Chicago, Philadelphia, Washington DC, San Francisco 
and Dallas have looked to the TFI as a model of success and 
inspiration to start their own similar centres.</t>
  </si>
  <si>
    <t>Toronto Region Board of Trade</t>
  </si>
  <si>
    <t>(416) 366-6811</t>
  </si>
  <si>
    <t>(416) 366-2444</t>
  </si>
  <si>
    <t xml:space="preserve"> bizservices@bot.com</t>
  </si>
  <si>
    <t>77 Adelaide St W</t>
  </si>
  <si>
    <t>M5X 1C1</t>
  </si>
  <si>
    <t>Founded in 1845, the Toronto Board of Trade is Canada's largest local chamber of commerce, connecting more than 200,000 business professionals and influencers throughout the Toronto region. The Board of Trade advances the success of its members and the entire Toronto region by facilitating opportunities for knowledge sharing, networking, business development and city building.
Involvement with the Toronto Board of Trade delivers measurable professional and personal advantages for members. Equally important, the Board of Trade fuels the economic, social and cultural vitality of the entire Toronto region by fostering powerful collaborations among business, government, thought leaders and community builders. The Toronto Board of Trade plays a vital role in elevating the quality of life and global competitiveness of Canada_x0092_s largest urban centre.</t>
  </si>
  <si>
    <t>Trail &amp; District Chamber of Commerce</t>
  </si>
  <si>
    <t>(250) 368-3144</t>
  </si>
  <si>
    <t>(877) 636-9569</t>
  </si>
  <si>
    <t>(250) 368-6427</t>
  </si>
  <si>
    <t>tcocm@netidea.com</t>
  </si>
  <si>
    <t>200-1199 Bay Ave</t>
  </si>
  <si>
    <t>Trail</t>
  </si>
  <si>
    <t>V1R 4A4</t>
  </si>
  <si>
    <t>Transportation Association of Canada</t>
  </si>
  <si>
    <t>(613) 736-1350</t>
  </si>
  <si>
    <t>(613) 736-1395</t>
  </si>
  <si>
    <t>secretariat@tac-atc.ca</t>
  </si>
  <si>
    <t>2323 St-Laurent Blvd</t>
  </si>
  <si>
    <t>K1G 4J8</t>
  </si>
  <si>
    <t>The Transportation Association of Canada (TAC) is a national 
association with a mission to promote the provision of safe, 
efficient, effective and environmentally and financially 
sustainable transportation services in support of Canada_x0092_s 
social and economic goals.
The Association is a neutral forum for gathering or exchanging 
ideas, information and knowledge on technical guidelines and 
best practices.
In Canada as a whole, TAC has a primary focus on roadways and 
their strategic linkages and inter-relationships with other 
components of the transportation system.
In urban areas, TAC_x0092_s primary focus is on the movement of 
people, goods and services and its relationship with land use 
patterns.</t>
  </si>
  <si>
    <t>Truro and Colchester Chamber of Commerce</t>
  </si>
  <si>
    <t>(902) 895-6328</t>
  </si>
  <si>
    <t>(902) 897-6641</t>
  </si>
  <si>
    <t>ed@tcchamber.ca</t>
  </si>
  <si>
    <t>605 Prince St TRURO</t>
  </si>
  <si>
    <t>Truro</t>
  </si>
  <si>
    <t>B2N 1G2</t>
  </si>
  <si>
    <t>We are the business advocacy voice for 450 business operators in Colchester County, Nova Scotia.</t>
  </si>
  <si>
    <t>Ucluelet Chamber of Commerce</t>
  </si>
  <si>
    <t>(250) 726-4641</t>
  </si>
  <si>
    <t>(250) 726-4611</t>
  </si>
  <si>
    <t>info@uclueletinfo.com</t>
  </si>
  <si>
    <t xml:space="preserve">1604 Peninsula Rd </t>
  </si>
  <si>
    <t>Ucluelet</t>
  </si>
  <si>
    <t>V0R 3A0</t>
  </si>
  <si>
    <t>We are a membership driven organization to promote the trade interest and community welfare of Ucluelet.  We also run two visitors centres year round.</t>
  </si>
  <si>
    <t>Union des artistes</t>
  </si>
  <si>
    <t>(514) 288-6682</t>
  </si>
  <si>
    <t>(514) 285-6789</t>
  </si>
  <si>
    <t>info@uda.ca</t>
  </si>
  <si>
    <t>5445 Avenue De Gaspé  Suite 1005</t>
  </si>
  <si>
    <t>H2T 3B2</t>
  </si>
  <si>
    <t>Union des artistes (UDA) is a professional union representing professional performers working in French mostly in Quebec and all over Canada. UDA acts in the interests of almost 6 900 members and 4500 stagiaires, all performing artists. UDA negotiates and manages more than thirty collective agreements, signed with producers in various fields like, commercial advertisement, film, phonograms, dubbing, live theatre as well as with television and radio broadcasters. It offers numerous services to its members, such as la Caisse de sécurité des artistes (CSA) _x0096_ security fund (more than 115$ millions), vacation fund and collective insurances and ArtistI, UDA_x0092_s neighbouring rights collective.
UDA is affiliated to la Fédération internationale des acteurs (FIA).</t>
  </si>
  <si>
    <t>United Nations Association in Canada</t>
  </si>
  <si>
    <t>(613) 232-5751</t>
  </si>
  <si>
    <t>(613) 563-2455</t>
  </si>
  <si>
    <t>info@unac.org</t>
  </si>
  <si>
    <t>300-309 Cooper St</t>
  </si>
  <si>
    <t>K2P 0G5</t>
  </si>
  <si>
    <t>The United Nations Association in Canada is a small non-governmental organization whose primary focus is educational outreach to Canadians in order to foster an understanding of and support for the United Nations system in this country.</t>
  </si>
  <si>
    <t>Université du Québec</t>
  </si>
  <si>
    <t>(418) 654-2524</t>
  </si>
  <si>
    <t>(418) 654-2600</t>
  </si>
  <si>
    <t>info@ete.inrs.ca</t>
  </si>
  <si>
    <t xml:space="preserve">490  rue de la Couronne </t>
  </si>
  <si>
    <t>G1K 9A9</t>
  </si>
  <si>
    <t>The Pulp and Paper Research Centre is an academic unit devoted to the development of research and to the education of graduate students in an interdisciplinary context. From this angle, the Centre takes advantage of methodologies and experimental approaches drawn from several disciplines and from different researchers in the pursuit of collective objectives defined according to the participants' abilities, the available resources and developments in the fields involved.
In this context, the Pulp and Paper Research Centre has adopted a structure which allows it to contribute to the achievement of institutional objectives by developing research in a priority area for the Université du Québec à Trois-Rivières, as well as by educating graduate students.
The Centre de recherches en pâtes et papiers combines the study of scientific problems directly related to the pulp and paper industry with phenomenological and technological aspects in order to contribute to the efficient development of this industry in Québec.  The field of scientific activities which can be applied to pulp and paper is immense, and incorporates numerous research areas which can be located upstream or downstream of the more technological operations taking place inside the actual mills. The Pulp and Paper Research Centre at UQTR has favoured research areas which are fundamental to these activities and which are oriented to the creation of works that tackle different facets of the problems under consideration, but without exhausting this very large field of study. The accepted areas of research concern aspects which can promote the interfacing of several disciplines and which can optimize the participation of chemists, chemical engineers, forestry engineers and biophysicists highly specialized in the area of pulp and paper.</t>
  </si>
  <si>
    <t>Universities Canada</t>
  </si>
  <si>
    <t>(613) 563-1236</t>
  </si>
  <si>
    <t>(613) 563-9745</t>
  </si>
  <si>
    <t>info@aucc.ca</t>
  </si>
  <si>
    <t>1710- 350 Albert St</t>
  </si>
  <si>
    <t>K1R 1B1</t>
  </si>
  <si>
    <t>As the national voice for Canadian universities, we represent 97 public and private not-for-profit universities and university degree-level colleges. We are a membership organization providing university presidents with a unified voice and a forum for collective action. We have represented the interests of Canadian universities since 1911. The year 2011 was our centennial year.</t>
  </si>
  <si>
    <t>Upper Ottawa Valley Chamber of Commerce</t>
  </si>
  <si>
    <t>(613) 732-1492</t>
  </si>
  <si>
    <t>manager@uovchamber.com</t>
  </si>
  <si>
    <t>224 Pembroke St W</t>
  </si>
  <si>
    <t>Pembroke</t>
  </si>
  <si>
    <t>K8A 5N2</t>
  </si>
  <si>
    <t>The mission of the Upper Ottawa Valley Chamber of Commerce is to be a coordinating body providing a cooperative environment to support member businesses in the quest for growth &amp; economic success by providing leadership, education, advocacy, communication, interaction opportunities and tangible financial benefits.</t>
  </si>
  <si>
    <t>V.I.P. CONNECTIONS BUSINESS referal CLUB corporation</t>
  </si>
  <si>
    <t>(450) 668-6857</t>
  </si>
  <si>
    <t>(866) 547-9498</t>
  </si>
  <si>
    <t>(514) 221-3080</t>
  </si>
  <si>
    <t>dez@vipconnections.com</t>
  </si>
  <si>
    <t>7100 Jean Talon Street East, Suite 600</t>
  </si>
  <si>
    <t>H1M 3S3</t>
  </si>
  <si>
    <t>Business ethics club promoting our exclusive member's goods and services.</t>
  </si>
  <si>
    <t>Vanderhoof Chamber of Commerce</t>
  </si>
  <si>
    <t>(250) 567-2124</t>
  </si>
  <si>
    <t>(800) 752-4094</t>
  </si>
  <si>
    <t>(250) 567-3316</t>
  </si>
  <si>
    <t>manager@vanderhoofchamber.com</t>
  </si>
  <si>
    <t>2353 Burrard Ave</t>
  </si>
  <si>
    <t>Vanderhoof</t>
  </si>
  <si>
    <t>V0J 3A0</t>
  </si>
  <si>
    <t>Vaughan Chamber of Commerce</t>
  </si>
  <si>
    <t>(905) 761-1366</t>
  </si>
  <si>
    <t>(905) 761-1918</t>
  </si>
  <si>
    <t>info@vaughanchamber.ca</t>
  </si>
  <si>
    <t>2-25 Edilcan Dr.</t>
  </si>
  <si>
    <t>L4K 3S4</t>
  </si>
  <si>
    <t>Vegreville &amp; District Chamber of Commerce</t>
  </si>
  <si>
    <t>(780) 632-2771</t>
  </si>
  <si>
    <t>(780) 632-6958</t>
  </si>
  <si>
    <t>vegchamb@telus.net</t>
  </si>
  <si>
    <t>6620 HWY 16A</t>
  </si>
  <si>
    <t>Vegreville</t>
  </si>
  <si>
    <t>T9C 1R3</t>
  </si>
  <si>
    <t>Vermilion &amp; District Chamber of Commerce</t>
  </si>
  <si>
    <t>(780) 853-6593</t>
  </si>
  <si>
    <t>(780) 853-1740</t>
  </si>
  <si>
    <t>vermilionchamber@gmail.com</t>
  </si>
  <si>
    <t>4606-52 St</t>
  </si>
  <si>
    <t>Vermilion</t>
  </si>
  <si>
    <t>T9X 0A1</t>
  </si>
  <si>
    <t>The Vermilion and District Chamber of Commerce is an integral part of the business community. It spearheads many initiatives to promote and enhance the competitive position of local businesses, and members are active in a number of community development initiatives. The Chamber offers numerous value-added programs that serve both small and large business;
•networking events
•advertising and sponsorship opportunities,
•professional development at many Chamber events.</t>
  </si>
  <si>
    <t>Volunteer Central Society</t>
  </si>
  <si>
    <t>(403) 346-3710</t>
  </si>
  <si>
    <t>info@volunteercentral.ca</t>
  </si>
  <si>
    <t>4816 50th Ave</t>
  </si>
  <si>
    <t>T4N 4A3</t>
  </si>
  <si>
    <t>We are a volunteer center that connects volunteers to organizations &amp; events needing volunteers in Central Alberta.</t>
  </si>
  <si>
    <t>Vues &amp; Voix</t>
  </si>
  <si>
    <t>(514) 282-1999</t>
  </si>
  <si>
    <t>(800) 361-0635</t>
  </si>
  <si>
    <t>(514) 282-1676</t>
  </si>
  <si>
    <t>info@vuesetvoix.com</t>
  </si>
  <si>
    <t>1055 boul. René-Lévesque Est Suite 501</t>
  </si>
  <si>
    <t>H2L 4S5</t>
  </si>
  <si>
    <t>Created in 1976, Vues &amp; Voix is a non-profit organization under the Canada Corporations Act.  Our mandate is to make available books and documents for the visually impaired as well as people who are enable to read because of physical or learning disabilities.La magnetotheque has two major departments :
a production studio to record books and  a radio station</t>
  </si>
  <si>
    <t>Wainwright &amp; District Chamber of Commerce</t>
  </si>
  <si>
    <t>(780) 842-4910</t>
  </si>
  <si>
    <t>(780) 842-6061</t>
  </si>
  <si>
    <t>exec@wdchamber.com</t>
  </si>
  <si>
    <t>203-1006 4 Ave</t>
  </si>
  <si>
    <t>Wainwright</t>
  </si>
  <si>
    <t>T9W 1S9</t>
  </si>
  <si>
    <t>The Wainwright &amp; District Chamber of Commerce is:         * Business and professionals united to make the Wainwright region a better place to work, live, do business and visit ...
        * A voice for the business community on issues critical to their betterment.
        * A clearinghouse for plans affecting the Wainwright region_x0092_s future.
A goal-setting agency dedicated to helping the Wainwright region reach its full potential in growth and prosperity.
The object of The Wainwright &amp; District Chamber of Commerce is to promote and improve trade, commerce, tourism and the economic, civic and social welfare of the district served by our organization.</t>
  </si>
  <si>
    <t>Wallaceburg &amp; District Chamber of Commerce</t>
  </si>
  <si>
    <t>(519) 627-1443</t>
  </si>
  <si>
    <t>(519) 627-1485</t>
  </si>
  <si>
    <t>info@wallaceburgchamber.com</t>
  </si>
  <si>
    <t>152 Duncan St</t>
  </si>
  <si>
    <t>Wallaceburg</t>
  </si>
  <si>
    <t>N8A 4E2</t>
  </si>
  <si>
    <t>Wasaga Beach Chamber of Commerce</t>
  </si>
  <si>
    <t>(705) 429-2247</t>
  </si>
  <si>
    <t>(866) 292-7242</t>
  </si>
  <si>
    <t>(705) 429-1407</t>
  </si>
  <si>
    <t>info@wasagainfo.com</t>
  </si>
  <si>
    <t>550 River Rd W</t>
  </si>
  <si>
    <t>Wasaga Beach</t>
  </si>
  <si>
    <t>L9Z 2X2</t>
  </si>
  <si>
    <t>Welland/Pelham Chamber of Commerce</t>
  </si>
  <si>
    <t>(905) 732-7515</t>
  </si>
  <si>
    <t>(905) 732-7175</t>
  </si>
  <si>
    <t>chamber@iaw.on.ca</t>
  </si>
  <si>
    <t>32 East Main Street</t>
  </si>
  <si>
    <t>Welland</t>
  </si>
  <si>
    <t>L3B 3W3</t>
  </si>
  <si>
    <t>West Lincoln Chamber of Commerce</t>
  </si>
  <si>
    <t>(905) 957-1606</t>
  </si>
  <si>
    <t>(905) 957-4628</t>
  </si>
  <si>
    <t>westlincolnchamber@bellnet.ca</t>
  </si>
  <si>
    <t>288 Station St</t>
  </si>
  <si>
    <t>Smithville</t>
  </si>
  <si>
    <t>L0R 2A0</t>
  </si>
  <si>
    <t>West Nipissing Chamber of Commerce</t>
  </si>
  <si>
    <t>(705) 753-5672</t>
  </si>
  <si>
    <t>(705) 580-5672</t>
  </si>
  <si>
    <t>info@westnipissingchamber.ca</t>
  </si>
  <si>
    <t>https://westnipissingchamber.ca/</t>
  </si>
  <si>
    <t>200 Main St Unit B</t>
  </si>
  <si>
    <t>Sturgeon Falls</t>
  </si>
  <si>
    <t>P2B 1P2</t>
  </si>
  <si>
    <t>The West Nipissing Chamber of Commerce is a network of businesses whose main objective is to promote and ensure the prosperity of local business. A Board of Directors, who are active members in their local Chamber of Commerce, set the policies for the organization.
The role of the West Nipissing Chamber of Commerce is to promote local entrepreneurial activity, to represent our members on local economic and business related issues, as well as lead and support economic growth and development in our community. The West Nipissing Chamber of Commerce is a not-for-profit organization of local enterprise.</t>
  </si>
  <si>
    <t>West Shore Chamber of Commerce</t>
  </si>
  <si>
    <t>(250) 478-1130</t>
  </si>
  <si>
    <t>(877) 912-1780</t>
  </si>
  <si>
    <t>(250) 478-1584</t>
  </si>
  <si>
    <t>chamber@westshore.bc.ca</t>
  </si>
  <si>
    <t>2830 Aldwynd Rd</t>
  </si>
  <si>
    <t>V9B 3S7</t>
  </si>
  <si>
    <t>Whistler Chamber of Commerce</t>
  </si>
  <si>
    <t>(604) 932-5922</t>
  </si>
  <si>
    <t>chamber@whistlerchamber.com</t>
  </si>
  <si>
    <t>201-4230 Village Gateway Dr.</t>
  </si>
  <si>
    <t>Whistler</t>
  </si>
  <si>
    <t>V0N 1B4</t>
  </si>
  <si>
    <t>Whitby Chamber of Commerce</t>
  </si>
  <si>
    <t>(905) 668-4506</t>
  </si>
  <si>
    <t>(905) 668-1894</t>
  </si>
  <si>
    <t>info@whitbychamber.org</t>
  </si>
  <si>
    <t>128 Brock St South</t>
  </si>
  <si>
    <t>Whitby</t>
  </si>
  <si>
    <t>L1N 4J8</t>
  </si>
  <si>
    <t>The mission of the Whitby Chamber of Commerce is to consistently provide our broadly represented members and their employees with excellent networking, advocacy, education, value added programs and leadership opportunties.
The Whitby Chamber of Commerce is an organization committed to the growth of business and the enhancement of the social, cultural and educational standards that contribute to the economic prosperity and quality of life of Whitby and area.
We are committed to providing the leadership and representation that enables the Whitby Chamber of Commerce to be the Voice of Business in our community.</t>
  </si>
  <si>
    <t>Whitchurch-Stouffville Chamber of Commerce</t>
  </si>
  <si>
    <t>(905) 642-4227</t>
  </si>
  <si>
    <t>(905) 642-8966</t>
  </si>
  <si>
    <t>chamber@whitchurchstouffville.ca</t>
  </si>
  <si>
    <t>6176 Main St</t>
  </si>
  <si>
    <t>Stouffville</t>
  </si>
  <si>
    <t>L4A 2S5</t>
  </si>
  <si>
    <t>Not for profit association of members</t>
  </si>
  <si>
    <t>Whitehorse Chamber of Commerce</t>
  </si>
  <si>
    <t>(867) 667-7545</t>
  </si>
  <si>
    <t>(867) 667-4507</t>
  </si>
  <si>
    <t>business@whitehorsechamber.ca</t>
  </si>
  <si>
    <t>101-302 Steele St</t>
  </si>
  <si>
    <t>Whitehorse</t>
  </si>
  <si>
    <t>Y1A 2C5</t>
  </si>
  <si>
    <t>Williams Lake &amp; District Chamber of Commerce</t>
  </si>
  <si>
    <t>(250) 392-5025</t>
  </si>
  <si>
    <t>(877) 967-5253</t>
  </si>
  <si>
    <t>(250) 392-4214</t>
  </si>
  <si>
    <t>visitors@telus.net</t>
  </si>
  <si>
    <t>1660 Broadway Ave S</t>
  </si>
  <si>
    <t>Williams Lake</t>
  </si>
  <si>
    <t>V2G 2W4</t>
  </si>
  <si>
    <t>Windsor-Essex Regional Chamber of Commerce</t>
  </si>
  <si>
    <t>(519) 966-3696</t>
  </si>
  <si>
    <t>(519) 966-0603</t>
  </si>
  <si>
    <t>info@windsoressexchamber.org</t>
  </si>
  <si>
    <t xml:space="preserve">2575 Ouellette Pl. </t>
  </si>
  <si>
    <t>Windsor</t>
  </si>
  <si>
    <t>N8X 1L9</t>
  </si>
  <si>
    <t>The Windsor Essex Chamber is the leading voice of business in the Windsor Essex Region</t>
  </si>
  <si>
    <t>WINGS &amp; HEROS "Mentors In Motion"</t>
  </si>
  <si>
    <t>(705) 984-9464</t>
  </si>
  <si>
    <t>(705) 424-3907</t>
  </si>
  <si>
    <t>admin@wingsandheros.com</t>
  </si>
  <si>
    <t>10 Pridham Cres.</t>
  </si>
  <si>
    <t>Angus</t>
  </si>
  <si>
    <t>L0M 1B2</t>
  </si>
  <si>
    <t>We bring CARING professional people with Business, Mentoring &amp; Life skills together with those new to business who are reaching out to develop such skills.
We do this through, chapter meetings, training workshops, trade show connections, mentoring, business library of educational documents.</t>
  </si>
  <si>
    <t>Winkler &amp; District Chamber of Commerce</t>
  </si>
  <si>
    <t>(204) 325-9758</t>
  </si>
  <si>
    <t>(204) 325-8290</t>
  </si>
  <si>
    <t>admin@winklerchamber.com</t>
  </si>
  <si>
    <t>185 Main St.</t>
  </si>
  <si>
    <t>Winkler</t>
  </si>
  <si>
    <t>R6W 1B4</t>
  </si>
  <si>
    <t>The Winkler and district Chamber of Commerce is an organization
representing the business community. The chamber promotes and
coordinates activities supporting a vibrant business environment.
The chamber promotes the Winkler and District area as a tourist
destination.</t>
  </si>
  <si>
    <t>Winnipeg Construction Association</t>
  </si>
  <si>
    <t>(204) 775-8664</t>
  </si>
  <si>
    <t>(204) 783-6446</t>
  </si>
  <si>
    <t>wca@winnipegconstruction.ca</t>
  </si>
  <si>
    <t>1447 Waverley St.</t>
  </si>
  <si>
    <t>R3T 0P7</t>
  </si>
  <si>
    <t>Internet home page of construction, tendering data, modem
planroom facilities 
for contractor use, daily reports on projects oput for tender.
Education and 
skill training programs government liaison for industry.
Manitoba's oldest and 
largest construction association. WCA is a shareholder in
construction opportunities on Line Network (CoolNet).  WCA
represents more than 300 firms active in the non-residential
sector of 
Manitoba's construction industry.</t>
  </si>
  <si>
    <t>Women Business Enterprises Canada Council</t>
  </si>
  <si>
    <t>(289) 837-1821</t>
  </si>
  <si>
    <t>(855) 831-8169</t>
  </si>
  <si>
    <t>inquiries@wbecanada.org</t>
  </si>
  <si>
    <t>401 Bay Street,  Suite 1600</t>
  </si>
  <si>
    <t xml:space="preserve"> Toronto</t>
  </si>
  <si>
    <t>WBE Canada delivers a leading certification standard for women-owned businesses that are at least 51% owned, managed and controlled by women in Canada. WBE Canada opens the door to build relationships with corporate buyers that are searching for innovative product and services while supporting supplier diversity.  WBE Canada offers training, mentoring and access to accelerate business growth and development.</t>
  </si>
  <si>
    <t>Women Expanding Business Network of Lanark County</t>
  </si>
  <si>
    <t>(613) 253-1802</t>
  </si>
  <si>
    <t>lanarkcountyweb@rogers.com</t>
  </si>
  <si>
    <t>158 Herriott St.</t>
  </si>
  <si>
    <t>Carleton Place</t>
  </si>
  <si>
    <t>K7C 2A9</t>
  </si>
  <si>
    <t>The WEB Network is run by and for business women to share and learn about other businesses in a casual and relaxed way. Dinner meetings, workshops and professional development are held in and around Carleton Place, Smiths Falls, Perth and Almonte. We have a newsletter with advertising opportunities to reach businesses in Lanark County and beyond.  Meet potential new clients and colleagues while enjoying a great night out! People like doing business with people they know; WEB Network events are a great way to get to know others and for them to meet you.  Networking is an essential part of business, especially in a wide spread, rural area; it offers the best support a business can receive and it works! Join this powerful network of business women from across Lanark County to see your business expand!  Celebrating 13 years of connecting and educating business women. Think of us First!</t>
  </si>
  <si>
    <t>Women in Capital Markets</t>
  </si>
  <si>
    <t>(416) 502-3614</t>
  </si>
  <si>
    <t>info@wcm.ca</t>
  </si>
  <si>
    <t>https://wcm.ca/</t>
  </si>
  <si>
    <t>402-357 Bay St</t>
  </si>
  <si>
    <t>M5H 2T7</t>
  </si>
  <si>
    <t>WCM is the largest network of professional women in the Canadian capital markets and the voice of advocacy for women in our industry. We work with our partners who include Canada's largest financial institutions to drive change and move more women into leadership roles in the industry.
Since 1995, our organization has been providing our members with opportunities to connect with professionals in the industry and has offered a broad spectrum of professional development programming to help move our members to the next stage in their careers. WCM also delivers access to senior executives in the industry who are dedicated to advancing women in this dynamic and rewarding industry.
Our 1200+ members are diverse professionals in all segments of the capital markets and related financial services.</t>
  </si>
  <si>
    <t>Woodstock District Chamber of Commerce</t>
  </si>
  <si>
    <t>(519) 539-9411</t>
  </si>
  <si>
    <t>(519) 456-1611</t>
  </si>
  <si>
    <t>info@woodstockchamber.on.ca</t>
  </si>
  <si>
    <t>476 Peel St 3rd Floor</t>
  </si>
  <si>
    <t>N4S 1K1</t>
  </si>
  <si>
    <t>Workplace Safety and Prevention Services</t>
  </si>
  <si>
    <t>(905) 614-1400</t>
  </si>
  <si>
    <t>(877) 494-9777</t>
  </si>
  <si>
    <t>(905) 614-1414</t>
  </si>
  <si>
    <t>daryl.upton@wsps.ca</t>
  </si>
  <si>
    <t>300-5110 Creekbank Rd</t>
  </si>
  <si>
    <t>L4W 0A1</t>
  </si>
  <si>
    <t>Occupational Health and Safety Consulting and Training.</t>
  </si>
  <si>
    <t>World Trade Centre Atlantic Canada</t>
  </si>
  <si>
    <t>(902) 421-1302</t>
  </si>
  <si>
    <t>(902) 420-8308</t>
  </si>
  <si>
    <t>michael@tclns.com</t>
  </si>
  <si>
    <t>1800 Argyle St.</t>
  </si>
  <si>
    <t>B3J 3N8</t>
  </si>
  <si>
    <t>World Trade Centre Montréal</t>
  </si>
  <si>
    <t>(514) 871-4002</t>
  </si>
  <si>
    <t>(877) 590-4040</t>
  </si>
  <si>
    <t>380  rue Saint-Antoine O Bureau 6000</t>
  </si>
  <si>
    <t>A private, non-profit organization, the World Trade Centre 
Montréal (WTC Montréal) was established by the Board of Trade of 
Metropolitan Montreal with the goal to assist businesses who 
want to expand into foreign markets.
WTC Montréal is at the heart of a private network of World Trade 
Centers present in some 350 major cities worldwide and comprising 500,000 members in more than 100 countries.
Our mission:
To foster the export of products and services by supporting, 
training and advising companies, associations and economic 
development institutions and organizations in their activities 
on international markets through an integrated programme of export 
solutions.  Our export services are as follow: training workshops 
in international trade, development of export strategies and 
trade missions abroad.</t>
  </si>
  <si>
    <t>Writers Guild of Canada</t>
  </si>
  <si>
    <t>(416) 979-7907</t>
  </si>
  <si>
    <t>(800) 567-9974</t>
  </si>
  <si>
    <t>(416) 979-9273</t>
  </si>
  <si>
    <t>info@wgc.ca</t>
  </si>
  <si>
    <t>401-366 Adelaide St W</t>
  </si>
  <si>
    <t>M5V 1R9</t>
  </si>
  <si>
    <t>The Writers Guild of Canada is a national association that
represents more than 2,000 professional screenwriters working
in English-language film, television, and digital production in Canada.</t>
  </si>
  <si>
    <t>Yarmouth and Area Chamber of Commerce</t>
  </si>
  <si>
    <t>(902) 742-3074</t>
  </si>
  <si>
    <t>(902) 749-1383</t>
  </si>
  <si>
    <t>info@yarmouthchamberofcommerce.com</t>
  </si>
  <si>
    <t>108-368 Main St.</t>
  </si>
  <si>
    <t>B5A 1E9</t>
  </si>
  <si>
    <t>Yellowknife Chamber of Commerce</t>
  </si>
  <si>
    <t>(867) 920-4944</t>
  </si>
  <si>
    <t>(867) 920-4640</t>
  </si>
  <si>
    <t>executivedirector@ykchamber.com</t>
  </si>
  <si>
    <t>4921 49 St NWT Commerce Place Bldg, 3rd Floor</t>
  </si>
  <si>
    <t>X1A 3S5</t>
  </si>
  <si>
    <t>Since 1946 the Yellowknife Chamber of Commerce has been the voice of the business community. Our mission is to advocate on behalf of our members and to provide services and benefits to our members that make doing business in Yellowknife easier.</t>
  </si>
  <si>
    <t>Yorkton Chamber of Commerce</t>
  </si>
  <si>
    <t>(306) 783-4368</t>
  </si>
  <si>
    <t>(306) 786-6978</t>
  </si>
  <si>
    <t>info@yorktonchamber.com</t>
  </si>
  <si>
    <t>Yellowhead Hwy</t>
  </si>
  <si>
    <t xml:space="preserve"> Yorkton</t>
  </si>
  <si>
    <t>S3 N 2X3</t>
  </si>
  <si>
    <t>A member based organization that strives to represent the interests of business to all orders of government; and to deliver networking and learning events to the membership.</t>
  </si>
  <si>
    <t>Young and Healthy Foundation</t>
  </si>
  <si>
    <t>(514) 345-4931</t>
  </si>
  <si>
    <t>(514) 345-4778</t>
  </si>
  <si>
    <t>fondation@jeunesensante.ca</t>
  </si>
  <si>
    <t>http://jeunesensante.org/</t>
  </si>
  <si>
    <t>850  rue Turcot</t>
  </si>
  <si>
    <t xml:space="preserve"> Saint-Hyacinthe</t>
  </si>
  <si>
    <t>J2S 1M2</t>
  </si>
  <si>
    <t>Health prevention and information services for teenagers.</t>
  </si>
  <si>
    <t>Yukon Chamber of Commerce</t>
  </si>
  <si>
    <t>(867) 667-2000</t>
  </si>
  <si>
    <t>(800) 661-0543</t>
  </si>
  <si>
    <t>(867) 667-2001</t>
  </si>
  <si>
    <t>ycc@yukonchamber.com</t>
  </si>
  <si>
    <t>205-2237 2nd Ave</t>
  </si>
  <si>
    <t>Y1A 0K7</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</si>
</sst>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Calibri"/>
    </font>
    <font>
      <b/>
      <sz val="16.0"/>
      <color rgb="FF000000"/>
      <name val="Calibri"/>
    </font>
    <font>
      <sz val="16.0"/>
      <color rgb="FF000000"/>
      <name val="Calibri"/>
    </font>
    <font>
      <u/>
      <sz val="16.0"/>
      <color rgb="FF000000"/>
      <name val="Calibri"/>
    </font>
    <font>
      <sz val="13.0"/>
      <name val="Arial"/>
    </font>
    <font>
      <sz val="14.0"/>
      <color rgb="FF333333"/>
      <name val="Arial"/>
    </font>
  </fonts>
  <fills count="3">
    <fill>
      <patternFill patternType="none"/>
    </fill>
    <fill>
      <patternFill patternType="lightGray"/>
    </fill>
    <fill>
      <patternFill patternType="solid">
        <fgColor rgb="FFD3D3D3"/>
        <bgColor rgb="FFD3D3D3"/>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xf>
    <xf borderId="1" fillId="2" fontId="1" numFmtId="0" xfId="0" applyBorder="1" applyFill="1" applyFont="1"/>
    <xf borderId="1" fillId="0" fontId="2" numFmtId="0" xfId="0" applyBorder="1" applyFont="1"/>
    <xf borderId="1" fillId="0" fontId="3" numFmtId="0" xfId="0" applyBorder="1" applyFont="1"/>
    <xf borderId="0" fillId="0" fontId="4" numFmtId="0" xfId="0" applyFont="1"/>
    <xf borderId="1" fillId="0" fontId="2" numFmtId="0" xfId="0" applyAlignment="1" applyBorder="1" applyFont="1">
      <alignment wrapText="1"/>
    </xf>
    <xf borderId="1" fillId="0" fontId="5" numFmtId="0" xfId="0" applyBorder="1"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www.npchamber.com" TargetMode="External"/><Relationship Id="rId194" Type="http://schemas.openxmlformats.org/officeDocument/2006/relationships/hyperlink" Target="http://nacc.cimnet.ca" TargetMode="External"/><Relationship Id="rId193" Type="http://schemas.openxmlformats.org/officeDocument/2006/relationships/hyperlink" Target="http://www.naaba.ca" TargetMode="External"/><Relationship Id="rId192" Type="http://schemas.openxmlformats.org/officeDocument/2006/relationships/hyperlink" Target="http://www.nvchamber.ca" TargetMode="External"/><Relationship Id="rId191" Type="http://schemas.openxmlformats.org/officeDocument/2006/relationships/hyperlink" Target="http://nsconnexions.org/" TargetMode="External"/><Relationship Id="rId187" Type="http://schemas.openxmlformats.org/officeDocument/2006/relationships/hyperlink" Target="http://www.niagaraonthelake.com" TargetMode="External"/><Relationship Id="rId186" Type="http://schemas.openxmlformats.org/officeDocument/2006/relationships/hyperlink" Target="http://www.newmarketchamber.ca" TargetMode="External"/><Relationship Id="rId185" Type="http://schemas.openxmlformats.org/officeDocument/2006/relationships/hyperlink" Target="http://www.naia.ca" TargetMode="External"/><Relationship Id="rId184" Type="http://schemas.openxmlformats.org/officeDocument/2006/relationships/hyperlink" Target="http://www.nati.net" TargetMode="External"/><Relationship Id="rId189" Type="http://schemas.openxmlformats.org/officeDocument/2006/relationships/hyperlink" Target="http://www.nlowe.org" TargetMode="External"/><Relationship Id="rId188" Type="http://schemas.openxmlformats.org/officeDocument/2006/relationships/hyperlink" Target="http://www.nipawinchamber.ca" TargetMode="External"/><Relationship Id="rId183" Type="http://schemas.openxmlformats.org/officeDocument/2006/relationships/hyperlink" Target="http://www.newwestchamber.com" TargetMode="External"/><Relationship Id="rId182" Type="http://schemas.openxmlformats.org/officeDocument/2006/relationships/hyperlink" Target="http://www.nb.lung.ca" TargetMode="External"/><Relationship Id="rId181" Type="http://schemas.openxmlformats.org/officeDocument/2006/relationships/hyperlink" Target="http://www.discovernelson.com" TargetMode="External"/><Relationship Id="rId180" Type="http://schemas.openxmlformats.org/officeDocument/2006/relationships/hyperlink" Target="http://www.neia.org" TargetMode="External"/><Relationship Id="rId176" Type="http://schemas.openxmlformats.org/officeDocument/2006/relationships/hyperlink" Target="http://www.NationalElectricityRoundtable.com" TargetMode="External"/><Relationship Id="rId297" Type="http://schemas.openxmlformats.org/officeDocument/2006/relationships/hyperlink" Target="http://www.smitherschamber.com" TargetMode="External"/><Relationship Id="rId175" Type="http://schemas.openxmlformats.org/officeDocument/2006/relationships/hyperlink" Target="http://www.nacc.ca" TargetMode="External"/><Relationship Id="rId296" Type="http://schemas.openxmlformats.org/officeDocument/2006/relationships/hyperlink" Target="http://www.slavelakechamber.com" TargetMode="External"/><Relationship Id="rId174" Type="http://schemas.openxmlformats.org/officeDocument/2006/relationships/hyperlink" Target="http://www.nafaforestry.org" TargetMode="External"/><Relationship Id="rId295" Type="http://schemas.openxmlformats.org/officeDocument/2006/relationships/hyperlink" Target="http://www.simcoechamber.on.ca" TargetMode="External"/><Relationship Id="rId173" Type="http://schemas.openxmlformats.org/officeDocument/2006/relationships/hyperlink" Target="http://www.qualite.qc.ca/" TargetMode="External"/><Relationship Id="rId294" Type="http://schemas.openxmlformats.org/officeDocument/2006/relationships/hyperlink" Target="http://www.sicamouschamber.bc.ca" TargetMode="External"/><Relationship Id="rId179" Type="http://schemas.openxmlformats.org/officeDocument/2006/relationships/hyperlink" Target="http://www.cbdc.ca" TargetMode="External"/><Relationship Id="rId178" Type="http://schemas.openxmlformats.org/officeDocument/2006/relationships/hyperlink" Target="http://www.nserc-crsng.gc.ca/" TargetMode="External"/><Relationship Id="rId299" Type="http://schemas.openxmlformats.org/officeDocument/2006/relationships/hyperlink" Target="http://www.socam.net" TargetMode="External"/><Relationship Id="rId177" Type="http://schemas.openxmlformats.org/officeDocument/2006/relationships/hyperlink" Target="http://www.nationalseafood.ca" TargetMode="External"/><Relationship Id="rId298" Type="http://schemas.openxmlformats.org/officeDocument/2006/relationships/hyperlink" Target="http://www.smokylakeCHAMBER.COM" TargetMode="External"/><Relationship Id="rId198" Type="http://schemas.openxmlformats.org/officeDocument/2006/relationships/hyperlink" Target="http://www.nsdcc.ns.ca" TargetMode="External"/><Relationship Id="rId197" Type="http://schemas.openxmlformats.org/officeDocument/2006/relationships/hyperlink" Target="http://www.nscsc.ca" TargetMode="External"/><Relationship Id="rId196" Type="http://schemas.openxmlformats.org/officeDocument/2006/relationships/hyperlink" Target="http://www.nwtchamber.com" TargetMode="External"/><Relationship Id="rId195" Type="http://schemas.openxmlformats.org/officeDocument/2006/relationships/hyperlink" Target="http://www.nccofc.ca" TargetMode="External"/><Relationship Id="rId199" Type="http://schemas.openxmlformats.org/officeDocument/2006/relationships/hyperlink" Target="http://www.oakvillechamber.com" TargetMode="External"/><Relationship Id="rId150" Type="http://schemas.openxmlformats.org/officeDocument/2006/relationships/hyperlink" Target="http://www.mia.mb.ca" TargetMode="External"/><Relationship Id="rId271" Type="http://schemas.openxmlformats.org/officeDocument/2006/relationships/hyperlink" Target="http://www.safedesigncouncil.org" TargetMode="External"/><Relationship Id="rId392" Type="http://schemas.openxmlformats.org/officeDocument/2006/relationships/hyperlink" Target="http://www.woodstockchamber.ca" TargetMode="External"/><Relationship Id="rId270" Type="http://schemas.openxmlformats.org/officeDocument/2006/relationships/hyperlink" Target="http://www.peninsulachamber.ca" TargetMode="External"/><Relationship Id="rId391" Type="http://schemas.openxmlformats.org/officeDocument/2006/relationships/hyperlink" Target="http://www.web-network.ca" TargetMode="External"/><Relationship Id="rId390" Type="http://schemas.openxmlformats.org/officeDocument/2006/relationships/hyperlink" Target="http://wbecanada.org" TargetMode="External"/><Relationship Id="rId1" Type="http://schemas.openxmlformats.org/officeDocument/2006/relationships/hyperlink" Target="http://www.conferenceboard.ca" TargetMode="External"/><Relationship Id="rId2" Type="http://schemas.openxmlformats.org/officeDocument/2006/relationships/hyperlink" Target="http://www.iafbc.ca" TargetMode="External"/><Relationship Id="rId3" Type="http://schemas.openxmlformats.org/officeDocument/2006/relationships/hyperlink" Target="http://www.oneia.ca" TargetMode="External"/><Relationship Id="rId149" Type="http://schemas.openxmlformats.org/officeDocument/2006/relationships/hyperlink" Target="http://www.mhca.mb.ca" TargetMode="External"/><Relationship Id="rId4" Type="http://schemas.openxmlformats.org/officeDocument/2006/relationships/hyperlink" Target="http://www.medec.org" TargetMode="External"/><Relationship Id="rId148" Type="http://schemas.openxmlformats.org/officeDocument/2006/relationships/hyperlink" Target="http://www.thinktrees.org" TargetMode="External"/><Relationship Id="rId269" Type="http://schemas.openxmlformats.org/officeDocument/2006/relationships/hyperlink" Target="http://www.raic.org" TargetMode="External"/><Relationship Id="rId9" Type="http://schemas.openxmlformats.org/officeDocument/2006/relationships/hyperlink" Target="http://www.inno-centre.com" TargetMode="External"/><Relationship Id="rId143" Type="http://schemas.openxmlformats.org/officeDocument/2006/relationships/hyperlink" Target="http://www.mcca.mb.ca" TargetMode="External"/><Relationship Id="rId264" Type="http://schemas.openxmlformats.org/officeDocument/2006/relationships/hyperlink" Target="http://www.richmondchamber.ca" TargetMode="External"/><Relationship Id="rId385" Type="http://schemas.openxmlformats.org/officeDocument/2006/relationships/hyperlink" Target="http://www.williamslakechamber.com" TargetMode="External"/><Relationship Id="rId142" Type="http://schemas.openxmlformats.org/officeDocument/2006/relationships/hyperlink" Target="http://www.mbchamber.mb.ca" TargetMode="External"/><Relationship Id="rId263" Type="http://schemas.openxmlformats.org/officeDocument/2006/relationships/hyperlink" Target="http://www.revelstokechamber.com" TargetMode="External"/><Relationship Id="rId384" Type="http://schemas.openxmlformats.org/officeDocument/2006/relationships/hyperlink" Target="http://www.whitehorsechamber.ca" TargetMode="External"/><Relationship Id="rId141" Type="http://schemas.openxmlformats.org/officeDocument/2006/relationships/hyperlink" Target="http://www.manitobabee.org" TargetMode="External"/><Relationship Id="rId262" Type="http://schemas.openxmlformats.org/officeDocument/2006/relationships/hyperlink" Target="http://www.ressourcesentreprises.org" TargetMode="External"/><Relationship Id="rId383" Type="http://schemas.openxmlformats.org/officeDocument/2006/relationships/hyperlink" Target="http://www.whitchurchstouffville.ca" TargetMode="External"/><Relationship Id="rId140" Type="http://schemas.openxmlformats.org/officeDocument/2006/relationships/hyperlink" Target="http://www.mackenziechamber.bc.ca" TargetMode="External"/><Relationship Id="rId261" Type="http://schemas.openxmlformats.org/officeDocument/2006/relationships/hyperlink" Target="http://www.resourcesuppliers.com" TargetMode="External"/><Relationship Id="rId382" Type="http://schemas.openxmlformats.org/officeDocument/2006/relationships/hyperlink" Target="http://www.whitbychamber.org" TargetMode="External"/><Relationship Id="rId5" Type="http://schemas.openxmlformats.org/officeDocument/2006/relationships/hyperlink" Target="http://www.renewables.ca" TargetMode="External"/><Relationship Id="rId147" Type="http://schemas.openxmlformats.org/officeDocument/2006/relationships/hyperlink" Target="http://www.mfpa.mb.ca" TargetMode="External"/><Relationship Id="rId268" Type="http://schemas.openxmlformats.org/officeDocument/2006/relationships/hyperlink" Target="http://www.washagorotary.ca" TargetMode="External"/><Relationship Id="rId389" Type="http://schemas.openxmlformats.org/officeDocument/2006/relationships/hyperlink" Target="http://www.winnipegconstruction.ca" TargetMode="External"/><Relationship Id="rId6" Type="http://schemas.openxmlformats.org/officeDocument/2006/relationships/hyperlink" Target="http://www.performanceandlearning.ca" TargetMode="External"/><Relationship Id="rId146" Type="http://schemas.openxmlformats.org/officeDocument/2006/relationships/hyperlink" Target="http://www.mfl.mb.ca" TargetMode="External"/><Relationship Id="rId267" Type="http://schemas.openxmlformats.org/officeDocument/2006/relationships/hyperlink" Target="http://www.rcabc.org" TargetMode="External"/><Relationship Id="rId388" Type="http://schemas.openxmlformats.org/officeDocument/2006/relationships/hyperlink" Target="http://www.winklerchamber.com" TargetMode="External"/><Relationship Id="rId7" Type="http://schemas.openxmlformats.org/officeDocument/2006/relationships/hyperlink" Target="http://www.wct-fct.com" TargetMode="External"/><Relationship Id="rId145" Type="http://schemas.openxmlformats.org/officeDocument/2006/relationships/hyperlink" Target="http://www.meia.mb.ca" TargetMode="External"/><Relationship Id="rId266" Type="http://schemas.openxmlformats.org/officeDocument/2006/relationships/hyperlink" Target="http://www.rockychamber.org" TargetMode="External"/><Relationship Id="rId387" Type="http://schemas.openxmlformats.org/officeDocument/2006/relationships/hyperlink" Target="http://www.wingsandheros.com" TargetMode="External"/><Relationship Id="rId8" Type="http://schemas.openxmlformats.org/officeDocument/2006/relationships/hyperlink" Target="http://www.tricitieschamber.com" TargetMode="External"/><Relationship Id="rId144" Type="http://schemas.openxmlformats.org/officeDocument/2006/relationships/hyperlink" Target="http://www.eggs.mb.ca" TargetMode="External"/><Relationship Id="rId265" Type="http://schemas.openxmlformats.org/officeDocument/2006/relationships/hyperlink" Target="http://www.rhcoc.com" TargetMode="External"/><Relationship Id="rId386" Type="http://schemas.openxmlformats.org/officeDocument/2006/relationships/hyperlink" Target="http://www.windsoressexchamber.org" TargetMode="External"/><Relationship Id="rId260" Type="http://schemas.openxmlformats.org/officeDocument/2006/relationships/hyperlink" Target="http://www.reseau-environnement.com" TargetMode="External"/><Relationship Id="rId381" Type="http://schemas.openxmlformats.org/officeDocument/2006/relationships/hyperlink" Target="http://www.whistlerchamber.com" TargetMode="External"/><Relationship Id="rId380" Type="http://schemas.openxmlformats.org/officeDocument/2006/relationships/hyperlink" Target="http://www.westshore.bc.ca" TargetMode="External"/><Relationship Id="rId139" Type="http://schemas.openxmlformats.org/officeDocument/2006/relationships/hyperlink" Target="http://www.KollarandAssociates.com" TargetMode="External"/><Relationship Id="rId138" Type="http://schemas.openxmlformats.org/officeDocument/2006/relationships/hyperlink" Target="http://www.kitimatchamber.ca" TargetMode="External"/><Relationship Id="rId259" Type="http://schemas.openxmlformats.org/officeDocument/2006/relationships/hyperlink" Target="http://www.renfrewareachamber.ca" TargetMode="External"/><Relationship Id="rId137" Type="http://schemas.openxmlformats.org/officeDocument/2006/relationships/hyperlink" Target="http://www.kirklandlakechamberofcommerce.com" TargetMode="External"/><Relationship Id="rId258" Type="http://schemas.openxmlformats.org/officeDocument/2006/relationships/hyperlink" Target="http://www.reginaroc.com" TargetMode="External"/><Relationship Id="rId379" Type="http://schemas.openxmlformats.org/officeDocument/2006/relationships/hyperlink" Target="http://www.westlincolnchamber.com" TargetMode="External"/><Relationship Id="rId132" Type="http://schemas.openxmlformats.org/officeDocument/2006/relationships/hyperlink" Target="http://www.kaslochamber.com" TargetMode="External"/><Relationship Id="rId253" Type="http://schemas.openxmlformats.org/officeDocument/2006/relationships/hyperlink" Target="http://www.quebecwoodexport.com" TargetMode="External"/><Relationship Id="rId374" Type="http://schemas.openxmlformats.org/officeDocument/2006/relationships/hyperlink" Target="http://www.vuesetvoix.com" TargetMode="External"/><Relationship Id="rId131" Type="http://schemas.openxmlformats.org/officeDocument/2006/relationships/hyperlink" Target="http://www.kapchamber.ca" TargetMode="External"/><Relationship Id="rId252" Type="http://schemas.openxmlformats.org/officeDocument/2006/relationships/hyperlink" Target="http://www.voile.qc.ca/index.php/en/" TargetMode="External"/><Relationship Id="rId373" Type="http://schemas.openxmlformats.org/officeDocument/2006/relationships/hyperlink" Target="http://www.volunteercentral.ca" TargetMode="External"/><Relationship Id="rId130" Type="http://schemas.openxmlformats.org/officeDocument/2006/relationships/hyperlink" Target="http://www.jccm.qc.ca" TargetMode="External"/><Relationship Id="rId251" Type="http://schemas.openxmlformats.org/officeDocument/2006/relationships/hyperlink" Target="http://www.afmq.com" TargetMode="External"/><Relationship Id="rId372" Type="http://schemas.openxmlformats.org/officeDocument/2006/relationships/hyperlink" Target="http://www.vermilionchamber.ca" TargetMode="External"/><Relationship Id="rId250" Type="http://schemas.openxmlformats.org/officeDocument/2006/relationships/hyperlink" Target="http://www.rfaq.ca" TargetMode="External"/><Relationship Id="rId371" Type="http://schemas.openxmlformats.org/officeDocument/2006/relationships/hyperlink" Target="http://www.vegrevillechamber.com" TargetMode="External"/><Relationship Id="rId136" Type="http://schemas.openxmlformats.org/officeDocument/2006/relationships/hyperlink" Target="http://www.goldenchamber.bc.ca" TargetMode="External"/><Relationship Id="rId257" Type="http://schemas.openxmlformats.org/officeDocument/2006/relationships/hyperlink" Target="http://www.reginachamber.com" TargetMode="External"/><Relationship Id="rId378" Type="http://schemas.openxmlformats.org/officeDocument/2006/relationships/hyperlink" Target="http://www.wellandpelhamchamber.com" TargetMode="External"/><Relationship Id="rId135" Type="http://schemas.openxmlformats.org/officeDocument/2006/relationships/hyperlink" Target="http://www.kenorachamber.com" TargetMode="External"/><Relationship Id="rId256" Type="http://schemas.openxmlformats.org/officeDocument/2006/relationships/hyperlink" Target="http://www.reddeerchamber.com" TargetMode="External"/><Relationship Id="rId377" Type="http://schemas.openxmlformats.org/officeDocument/2006/relationships/hyperlink" Target="http://www.wasagainfo.com" TargetMode="External"/><Relationship Id="rId134" Type="http://schemas.openxmlformats.org/officeDocument/2006/relationships/hyperlink" Target="http://www.kelownachamber.org" TargetMode="External"/><Relationship Id="rId255" Type="http://schemas.openxmlformats.org/officeDocument/2006/relationships/hyperlink" Target="http://www.radiumhotsprings.com" TargetMode="External"/><Relationship Id="rId376" Type="http://schemas.openxmlformats.org/officeDocument/2006/relationships/hyperlink" Target="http://www.wallaceburgchamber.com" TargetMode="External"/><Relationship Id="rId133" Type="http://schemas.openxmlformats.org/officeDocument/2006/relationships/hyperlink" Target="http://www.kawarthachamber.ca" TargetMode="External"/><Relationship Id="rId254" Type="http://schemas.openxmlformats.org/officeDocument/2006/relationships/hyperlink" Target="http://www.quesnelchamber.com" TargetMode="External"/><Relationship Id="rId375" Type="http://schemas.openxmlformats.org/officeDocument/2006/relationships/hyperlink" Target="http://www.wdchamber.com" TargetMode="External"/><Relationship Id="rId172" Type="http://schemas.openxmlformats.org/officeDocument/2006/relationships/hyperlink" Target="http://www.mtpearlparadisechamber.com" TargetMode="External"/><Relationship Id="rId293" Type="http://schemas.openxmlformats.org/officeDocument/2006/relationships/hyperlink" Target="http://www.shoecanada.com" TargetMode="External"/><Relationship Id="rId171" Type="http://schemas.openxmlformats.org/officeDocument/2006/relationships/hyperlink" Target="http://www.mordenchamber.com" TargetMode="External"/><Relationship Id="rId292" Type="http://schemas.openxmlformats.org/officeDocument/2006/relationships/hyperlink" Target="http://www.sherwoodparkchamber.com" TargetMode="External"/><Relationship Id="rId170" Type="http://schemas.openxmlformats.org/officeDocument/2006/relationships/hyperlink" Target="http://www.mjchamber.com" TargetMode="External"/><Relationship Id="rId291" Type="http://schemas.openxmlformats.org/officeDocument/2006/relationships/hyperlink" Target="http://www.semaphoresolutions.com" TargetMode="External"/><Relationship Id="rId290" Type="http://schemas.openxmlformats.org/officeDocument/2006/relationships/hyperlink" Target="http://www.selkirkbiz.ca" TargetMode="External"/><Relationship Id="rId165" Type="http://schemas.openxmlformats.org/officeDocument/2006/relationships/hyperlink" Target="http://www.miltonchamber.ca" TargetMode="External"/><Relationship Id="rId286" Type="http://schemas.openxmlformats.org/officeDocument/2006/relationships/hyperlink" Target="http://www.ssmcoc.com" TargetMode="External"/><Relationship Id="rId164" Type="http://schemas.openxmlformats.org/officeDocument/2006/relationships/hyperlink" Target="http://www.millbrook.ca" TargetMode="External"/><Relationship Id="rId285" Type="http://schemas.openxmlformats.org/officeDocument/2006/relationships/hyperlink" Target="http://www.saugeenshores.ca" TargetMode="External"/><Relationship Id="rId163" Type="http://schemas.openxmlformats.org/officeDocument/2006/relationships/hyperlink" Target="http://www.mwanb.com" TargetMode="External"/><Relationship Id="rId284" Type="http://schemas.openxmlformats.org/officeDocument/2006/relationships/hyperlink" Target="http://www.sasktrade.sk.ca" TargetMode="External"/><Relationship Id="rId162" Type="http://schemas.openxmlformats.org/officeDocument/2006/relationships/hyperlink" Target="http://www.merrittchamber.com" TargetMode="External"/><Relationship Id="rId283" Type="http://schemas.openxmlformats.org/officeDocument/2006/relationships/hyperlink" Target="http://www.smpia.sk.ca" TargetMode="External"/><Relationship Id="rId169" Type="http://schemas.openxmlformats.org/officeDocument/2006/relationships/hyperlink" Target="http://www.mbot.com" TargetMode="External"/><Relationship Id="rId168" Type="http://schemas.openxmlformats.org/officeDocument/2006/relationships/hyperlink" Target="http://www.missionchamber.bc.ca" TargetMode="External"/><Relationship Id="rId289" Type="http://schemas.openxmlformats.org/officeDocument/2006/relationships/hyperlink" Target="http://www.seima.sk.ca" TargetMode="External"/><Relationship Id="rId167" Type="http://schemas.openxmlformats.org/officeDocument/2006/relationships/hyperlink" Target="http://www.miramichichamber.com" TargetMode="External"/><Relationship Id="rId288" Type="http://schemas.openxmlformats.org/officeDocument/2006/relationships/hyperlink" Target="http://www.scienceatlantic.ca" TargetMode="External"/><Relationship Id="rId166" Type="http://schemas.openxmlformats.org/officeDocument/2006/relationships/hyperlink" Target="http://mihr.ca" TargetMode="External"/><Relationship Id="rId287" Type="http://schemas.openxmlformats.org/officeDocument/2006/relationships/hyperlink" Target="http://www.savethechildren.ca" TargetMode="External"/><Relationship Id="rId161" Type="http://schemas.openxmlformats.org/officeDocument/2006/relationships/hyperlink" Target="http://www.melfortchamber.com" TargetMode="External"/><Relationship Id="rId282" Type="http://schemas.openxmlformats.org/officeDocument/2006/relationships/hyperlink" Target="http://www.saskhorse.ca" TargetMode="External"/><Relationship Id="rId160" Type="http://schemas.openxmlformats.org/officeDocument/2006/relationships/hyperlink" Target="http://www.medicinehatchamber.com" TargetMode="External"/><Relationship Id="rId281" Type="http://schemas.openxmlformats.org/officeDocument/2006/relationships/hyperlink" Target="http://www.seda.sk.ca" TargetMode="External"/><Relationship Id="rId280" Type="http://schemas.openxmlformats.org/officeDocument/2006/relationships/hyperlink" Target="http://www.saskchamber.com" TargetMode="External"/><Relationship Id="rId159" Type="http://schemas.openxmlformats.org/officeDocument/2006/relationships/hyperlink" Target="http://www.mltc.ca" TargetMode="External"/><Relationship Id="rId154" Type="http://schemas.openxmlformats.org/officeDocument/2006/relationships/hyperlink" Target="http://www.qnet.ca" TargetMode="External"/><Relationship Id="rId275" Type="http://schemas.openxmlformats.org/officeDocument/2006/relationships/hyperlink" Target="http://www.saltspringchamber.com" TargetMode="External"/><Relationship Id="rId396" Type="http://schemas.openxmlformats.org/officeDocument/2006/relationships/hyperlink" Target="http://www.wgc.ca" TargetMode="External"/><Relationship Id="rId153" Type="http://schemas.openxmlformats.org/officeDocument/2006/relationships/hyperlink" Target="http://www.manitobapulse.ca" TargetMode="External"/><Relationship Id="rId274" Type="http://schemas.openxmlformats.org/officeDocument/2006/relationships/hyperlink" Target="http://www.sachamber.bc.ca" TargetMode="External"/><Relationship Id="rId395" Type="http://schemas.openxmlformats.org/officeDocument/2006/relationships/hyperlink" Target="http://www.centredecommercemondial.com/en/" TargetMode="External"/><Relationship Id="rId152" Type="http://schemas.openxmlformats.org/officeDocument/2006/relationships/hyperlink" Target="http://www.manitobapork.com" TargetMode="External"/><Relationship Id="rId273" Type="http://schemas.openxmlformats.org/officeDocument/2006/relationships/hyperlink" Target="http://www.salmo.net" TargetMode="External"/><Relationship Id="rId394" Type="http://schemas.openxmlformats.org/officeDocument/2006/relationships/hyperlink" Target="http://www.wtcac.com" TargetMode="External"/><Relationship Id="rId151" Type="http://schemas.openxmlformats.org/officeDocument/2006/relationships/hyperlink" Target="http://www.mopia.ca" TargetMode="External"/><Relationship Id="rId272" Type="http://schemas.openxmlformats.org/officeDocument/2006/relationships/hyperlink" Target="http://www.thechambersj.com" TargetMode="External"/><Relationship Id="rId393" Type="http://schemas.openxmlformats.org/officeDocument/2006/relationships/hyperlink" Target="http://www.wsps.ca" TargetMode="External"/><Relationship Id="rId158" Type="http://schemas.openxmlformats.org/officeDocument/2006/relationships/hyperlink" Target="http://www.mcbridechamber.ca" TargetMode="External"/><Relationship Id="rId279" Type="http://schemas.openxmlformats.org/officeDocument/2006/relationships/hyperlink" Target="http://www.abilitiescouncil.sk.ca" TargetMode="External"/><Relationship Id="rId157" Type="http://schemas.openxmlformats.org/officeDocument/2006/relationships/hyperlink" Target="http://www.markhamboard.com" TargetMode="External"/><Relationship Id="rId278" Type="http://schemas.openxmlformats.org/officeDocument/2006/relationships/hyperlink" Target="http://www.abilitiescouncil.sk.ca/" TargetMode="External"/><Relationship Id="rId399" Type="http://schemas.openxmlformats.org/officeDocument/2006/relationships/hyperlink" Target="http://www.yorktonchamber.com" TargetMode="External"/><Relationship Id="rId156" Type="http://schemas.openxmlformats.org/officeDocument/2006/relationships/hyperlink" Target="http://www.wecm.ca" TargetMode="External"/><Relationship Id="rId277" Type="http://schemas.openxmlformats.org/officeDocument/2006/relationships/hyperlink" Target="http://www.abilitiescouncil.sk.ca" TargetMode="External"/><Relationship Id="rId398" Type="http://schemas.openxmlformats.org/officeDocument/2006/relationships/hyperlink" Target="http://www.ykchamber.com" TargetMode="External"/><Relationship Id="rId155" Type="http://schemas.openxmlformats.org/officeDocument/2006/relationships/hyperlink" Target="http://www.trucking.mb.ca" TargetMode="External"/><Relationship Id="rId276" Type="http://schemas.openxmlformats.org/officeDocument/2006/relationships/hyperlink" Target="http://www.sarnialambtonchamber.com" TargetMode="External"/><Relationship Id="rId397" Type="http://schemas.openxmlformats.org/officeDocument/2006/relationships/hyperlink" Target="http://www.yarmouthchamberofcommerce.com/" TargetMode="External"/><Relationship Id="rId40" Type="http://schemas.openxmlformats.org/officeDocument/2006/relationships/hyperlink" Target="http://www.fpsc.ca" TargetMode="External"/><Relationship Id="rId42" Type="http://schemas.openxmlformats.org/officeDocument/2006/relationships/hyperlink" Target="http://www.flamboroughchamber.ca" TargetMode="External"/><Relationship Id="rId41" Type="http://schemas.openxmlformats.org/officeDocument/2006/relationships/hyperlink" Target="http://www.fsrs.ns.ca/" TargetMode="External"/><Relationship Id="rId44" Type="http://schemas.openxmlformats.org/officeDocument/2006/relationships/hyperlink" Target="http://www.flinflondistrictchamber.com" TargetMode="External"/><Relationship Id="rId43" Type="http://schemas.openxmlformats.org/officeDocument/2006/relationships/hyperlink" Target="http://www.flaxcouncil.ca" TargetMode="External"/><Relationship Id="rId46" Type="http://schemas.openxmlformats.org/officeDocument/2006/relationships/hyperlink" Target="http://www.fogquest.org" TargetMode="External"/><Relationship Id="rId45" Type="http://schemas.openxmlformats.org/officeDocument/2006/relationships/hyperlink" Target="http://www.fogoislandcoop.com" TargetMode="External"/><Relationship Id="rId48" Type="http://schemas.openxmlformats.org/officeDocument/2006/relationships/hyperlink" Target="http://www.zoosauvage.org" TargetMode="External"/><Relationship Id="rId47" Type="http://schemas.openxmlformats.org/officeDocument/2006/relationships/hyperlink" Target="http://www.entrepreneurship.qc.ca" TargetMode="External"/><Relationship Id="rId49" Type="http://schemas.openxmlformats.org/officeDocument/2006/relationships/hyperlink" Target="http://foodnet.fic.ca/" TargetMode="External"/><Relationship Id="rId31" Type="http://schemas.openxmlformats.org/officeDocument/2006/relationships/hyperlink" Target="http://www.esans.ca" TargetMode="External"/><Relationship Id="rId30" Type="http://schemas.openxmlformats.org/officeDocument/2006/relationships/hyperlink" Target="http://www.enviroaccess.ca" TargetMode="External"/><Relationship Id="rId33" Type="http://schemas.openxmlformats.org/officeDocument/2006/relationships/hyperlink" Target="http://www.euccan.com" TargetMode="External"/><Relationship Id="rId32" Type="http://schemas.openxmlformats.org/officeDocument/2006/relationships/hyperlink" Target="http://www.estevanchamber.ca" TargetMode="External"/><Relationship Id="rId35" Type="http://schemas.openxmlformats.org/officeDocument/2006/relationships/hyperlink" Target="http://www.contech.qc.ca" TargetMode="External"/><Relationship Id="rId34" Type="http://schemas.openxmlformats.org/officeDocument/2006/relationships/hyperlink" Target="http://www.exploitschamber.com" TargetMode="External"/><Relationship Id="rId37" Type="http://schemas.openxmlformats.org/officeDocument/2006/relationships/hyperlink" Target="http://www.fccq.ca" TargetMode="External"/><Relationship Id="rId36" Type="http://schemas.openxmlformats.org/officeDocument/2006/relationships/hyperlink" Target="http://www.fairviewchamber.com" TargetMode="External"/><Relationship Id="rId39" Type="http://schemas.openxmlformats.org/officeDocument/2006/relationships/hyperlink" Target="http://www.ferniechamber.com" TargetMode="External"/><Relationship Id="rId38" Type="http://schemas.openxmlformats.org/officeDocument/2006/relationships/hyperlink" Target="http://www.bovin.qc.ca/" TargetMode="External"/><Relationship Id="rId20" Type="http://schemas.openxmlformats.org/officeDocument/2006/relationships/hyperlink" Target="http://www.duncancc.bc.ca" TargetMode="External"/><Relationship Id="rId22" Type="http://schemas.openxmlformats.org/officeDocument/2006/relationships/hyperlink" Target="http://www.economicdevelopmentwinnipeg.com" TargetMode="External"/><Relationship Id="rId21" Type="http://schemas.openxmlformats.org/officeDocument/2006/relationships/hyperlink" Target="http://www.enap.ca" TargetMode="External"/><Relationship Id="rId24" Type="http://schemas.openxmlformats.org/officeDocument/2006/relationships/hyperlink" Target="http://www.edsonchamber.com" TargetMode="External"/><Relationship Id="rId23" Type="http://schemas.openxmlformats.org/officeDocument/2006/relationships/hyperlink" Target="http://www.edmca.com" TargetMode="External"/><Relationship Id="rId401" Type="http://schemas.openxmlformats.org/officeDocument/2006/relationships/drawing" Target="../drawings/worksheetdrawing1.xml"/><Relationship Id="rId26" Type="http://schemas.openxmlformats.org/officeDocument/2006/relationships/hyperlink" Target="http://www.eda-on.ca" TargetMode="External"/><Relationship Id="rId25" Type="http://schemas.openxmlformats.org/officeDocument/2006/relationships/hyperlink" Target="http://www.studynovascotia.ca" TargetMode="External"/><Relationship Id="rId28" Type="http://schemas.openxmlformats.org/officeDocument/2006/relationships/hyperlink" Target="http://www.enderbychamber.com" TargetMode="External"/><Relationship Id="rId27" Type="http://schemas.openxmlformats.org/officeDocument/2006/relationships/hyperlink" Target="http://evpcanada.com/" TargetMode="External"/><Relationship Id="rId400" Type="http://schemas.openxmlformats.org/officeDocument/2006/relationships/hyperlink" Target="http://www.yukonchamber.com" TargetMode="External"/><Relationship Id="rId29" Type="http://schemas.openxmlformats.org/officeDocument/2006/relationships/hyperlink" Target="http://www.energy.ca/" TargetMode="External"/><Relationship Id="rId11" Type="http://schemas.openxmlformats.org/officeDocument/2006/relationships/hyperlink" Target="http://www.dawsoncreekchamber.ca" TargetMode="External"/><Relationship Id="rId10" Type="http://schemas.openxmlformats.org/officeDocument/2006/relationships/hyperlink" Target="http://www.dawsoncitychamberofcommerce.ca" TargetMode="External"/><Relationship Id="rId13" Type="http://schemas.openxmlformats.org/officeDocument/2006/relationships/hyperlink" Target="http://www.DELagglo.ca" TargetMode="External"/><Relationship Id="rId12" Type="http://schemas.openxmlformats.org/officeDocument/2006/relationships/hyperlink" Target="http://www.deassociation.ca" TargetMode="External"/><Relationship Id="rId15" Type="http://schemas.openxmlformats.org/officeDocument/2006/relationships/hyperlink" Target="http://www.destl.ca" TargetMode="External"/><Relationship Id="rId14" Type="http://schemas.openxmlformats.org/officeDocument/2006/relationships/hyperlink" Target="http://www.deltachamber.ca" TargetMode="External"/><Relationship Id="rId17" Type="http://schemas.openxmlformats.org/officeDocument/2006/relationships/hyperlink" Target="http://www.digitalnovascotia.com" TargetMode="External"/><Relationship Id="rId16" Type="http://schemas.openxmlformats.org/officeDocument/2006/relationships/hyperlink" Target="http://www.dietitians.ca" TargetMode="External"/><Relationship Id="rId19" Type="http://schemas.openxmlformats.org/officeDocument/2006/relationships/hyperlink" Target="http://www.drydenchamber.ca" TargetMode="External"/><Relationship Id="rId18" Type="http://schemas.openxmlformats.org/officeDocument/2006/relationships/hyperlink" Target="http://www.draytonvalleychamber.com" TargetMode="External"/><Relationship Id="rId84" Type="http://schemas.openxmlformats.org/officeDocument/2006/relationships/hyperlink" Target="http://www.gwboardoftrade.com/" TargetMode="External"/><Relationship Id="rId83" Type="http://schemas.openxmlformats.org/officeDocument/2006/relationships/hyperlink" Target="http://www.victoriachamber.ca" TargetMode="External"/><Relationship Id="rId86" Type="http://schemas.openxmlformats.org/officeDocument/2006/relationships/hyperlink" Target="http://www.grimsbychamber.com" TargetMode="External"/><Relationship Id="rId85" Type="http://schemas.openxmlformats.org/officeDocument/2006/relationships/hyperlink" Target="http://www.town.woodstock.nb.ca" TargetMode="External"/><Relationship Id="rId88" Type="http://schemas.openxmlformats.org/officeDocument/2006/relationships/hyperlink" Target="http://www.gafr.net" TargetMode="External"/><Relationship Id="rId87" Type="http://schemas.openxmlformats.org/officeDocument/2006/relationships/hyperlink" Target="http://www.gaceq.cpacsante.qc.ca" TargetMode="External"/><Relationship Id="rId89" Type="http://schemas.openxmlformats.org/officeDocument/2006/relationships/hyperlink" Target="http://www.groupement.ca" TargetMode="External"/><Relationship Id="rId80" Type="http://schemas.openxmlformats.org/officeDocument/2006/relationships/hyperlink" Target="http://www.sudburychamber.ca" TargetMode="External"/><Relationship Id="rId82" Type="http://schemas.openxmlformats.org/officeDocument/2006/relationships/hyperlink" Target="http://www.vernonchamber.ca" TargetMode="External"/><Relationship Id="rId81" Type="http://schemas.openxmlformats.org/officeDocument/2006/relationships/hyperlink" Target="http://www.summersidechamber.com" TargetMode="External"/><Relationship Id="rId73" Type="http://schemas.openxmlformats.org/officeDocument/2006/relationships/hyperlink" Target="http://www.greaterkwchamber.com" TargetMode="External"/><Relationship Id="rId72" Type="http://schemas.openxmlformats.org/officeDocument/2006/relationships/hyperlink" Target="http://www.kingstonchamber.ca" TargetMode="External"/><Relationship Id="rId75" Type="http://schemas.openxmlformats.org/officeDocument/2006/relationships/hyperlink" Target="http://www.gmcc.nb.ca" TargetMode="External"/><Relationship Id="rId74" Type="http://schemas.openxmlformats.org/officeDocument/2006/relationships/hyperlink" Target="http://www.langleychamber.com" TargetMode="External"/><Relationship Id="rId77" Type="http://schemas.openxmlformats.org/officeDocument/2006/relationships/hyperlink" Target="http://www.oshawachamber.com" TargetMode="External"/><Relationship Id="rId76" Type="http://schemas.openxmlformats.org/officeDocument/2006/relationships/hyperlink" Target="http://www.nanaimochamber.bc.ca" TargetMode="External"/><Relationship Id="rId79" Type="http://schemas.openxmlformats.org/officeDocument/2006/relationships/hyperlink" Target="http://www.sackvillechamber.ca" TargetMode="External"/><Relationship Id="rId78" Type="http://schemas.openxmlformats.org/officeDocument/2006/relationships/hyperlink" Target="http://www.peterboroughchamber.ca" TargetMode="External"/><Relationship Id="rId71" Type="http://schemas.openxmlformats.org/officeDocument/2006/relationships/hyperlink" Target="http://www.gdacc.ca" TargetMode="External"/><Relationship Id="rId70" Type="http://schemas.openxmlformats.org/officeDocument/2006/relationships/hyperlink" Target="http://www.charlottetownchamber.com" TargetMode="External"/><Relationship Id="rId62" Type="http://schemas.openxmlformats.org/officeDocument/2006/relationships/hyperlink" Target="http://www.genomic.ca" TargetMode="External"/><Relationship Id="rId61" Type="http://schemas.openxmlformats.org/officeDocument/2006/relationships/hyperlink" Target="http://www.g3.ca" TargetMode="External"/><Relationship Id="rId64" Type="http://schemas.openxmlformats.org/officeDocument/2006/relationships/hyperlink" Target="http://www.gimxport.org" TargetMode="External"/><Relationship Id="rId63" Type="http://schemas.openxmlformats.org/officeDocument/2006/relationships/hyperlink" Target="http://www.gibsonschamber.com" TargetMode="External"/><Relationship Id="rId66" Type="http://schemas.openxmlformats.org/officeDocument/2006/relationships/hyperlink" Target="http://www.gpaar.ca" TargetMode="External"/><Relationship Id="rId65" Type="http://schemas.openxmlformats.org/officeDocument/2006/relationships/hyperlink" Target="http://www.granderie.com" TargetMode="External"/><Relationship Id="rId68" Type="http://schemas.openxmlformats.org/officeDocument/2006/relationships/hyperlink" Target="http://www.bathurstchamber.ca" TargetMode="External"/><Relationship Id="rId67" Type="http://schemas.openxmlformats.org/officeDocument/2006/relationships/hyperlink" Target="http://www.barriechamber.com" TargetMode="External"/><Relationship Id="rId60" Type="http://schemas.openxmlformats.org/officeDocument/2006/relationships/hyperlink" Target="http://www.frederictonchamber.ca" TargetMode="External"/><Relationship Id="rId69" Type="http://schemas.openxmlformats.org/officeDocument/2006/relationships/hyperlink" Target="http://www.chambregrandcaraquet.com" TargetMode="External"/><Relationship Id="rId51" Type="http://schemas.openxmlformats.org/officeDocument/2006/relationships/hyperlink" Target="http://www.fortmcmurraychamber.ca" TargetMode="External"/><Relationship Id="rId50" Type="http://schemas.openxmlformats.org/officeDocument/2006/relationships/hyperlink" Target="http://www.fortfranceschamber.com" TargetMode="External"/><Relationship Id="rId53" Type="http://schemas.openxmlformats.org/officeDocument/2006/relationships/hyperlink" Target="http://www.fortnelsonchamber.com" TargetMode="External"/><Relationship Id="rId52" Type="http://schemas.openxmlformats.org/officeDocument/2006/relationships/hyperlink" Target="http://www.fortmcmurraytourism.com" TargetMode="External"/><Relationship Id="rId55" Type="http://schemas.openxmlformats.org/officeDocument/2006/relationships/hyperlink" Target="http://www.fsjchamber.com/" TargetMode="External"/><Relationship Id="rId54" Type="http://schemas.openxmlformats.org/officeDocument/2006/relationships/hyperlink" Target="http://www.fortsaskchamber.com" TargetMode="External"/><Relationship Id="rId57" Type="http://schemas.openxmlformats.org/officeDocument/2006/relationships/hyperlink" Target="http://www.ffacnc.qc.ca" TargetMode="External"/><Relationship Id="rId56" Type="http://schemas.openxmlformats.org/officeDocument/2006/relationships/hyperlink" Target="http://www.fitt.ca" TargetMode="External"/><Relationship Id="rId59" Type="http://schemas.openxmlformats.org/officeDocument/2006/relationships/hyperlink" Target="http://www.fraserbasin.bc.ca" TargetMode="External"/><Relationship Id="rId58" Type="http://schemas.openxmlformats.org/officeDocument/2006/relationships/hyperlink" Target="http://www.ffit.org" TargetMode="External"/><Relationship Id="rId107" Type="http://schemas.openxmlformats.org/officeDocument/2006/relationships/hyperlink" Target="http://www.houstonchamber.ca" TargetMode="External"/><Relationship Id="rId228" Type="http://schemas.openxmlformats.org/officeDocument/2006/relationships/hyperlink" Target="http://www.psac.ca" TargetMode="External"/><Relationship Id="rId349" Type="http://schemas.openxmlformats.org/officeDocument/2006/relationships/hyperlink" Target="http://www.squamishchamber.com" TargetMode="External"/><Relationship Id="rId106" Type="http://schemas.openxmlformats.org/officeDocument/2006/relationships/hyperlink" Target="http://www.hotelassociation.ca" TargetMode="External"/><Relationship Id="rId227" Type="http://schemas.openxmlformats.org/officeDocument/2006/relationships/hyperlink" Target="http://www.penticton.org" TargetMode="External"/><Relationship Id="rId348" Type="http://schemas.openxmlformats.org/officeDocument/2006/relationships/hyperlink" Target="http://www.src.sk.ca" TargetMode="External"/><Relationship Id="rId105" Type="http://schemas.openxmlformats.org/officeDocument/2006/relationships/hyperlink" Target="http://www.horizon-ns.ca" TargetMode="External"/><Relationship Id="rId226" Type="http://schemas.openxmlformats.org/officeDocument/2006/relationships/hyperlink" Target="http://www.pembertonchamber.com" TargetMode="External"/><Relationship Id="rId347" Type="http://schemas.openxmlformats.org/officeDocument/2006/relationships/hyperlink" Target="http://www.aqmat.org" TargetMode="External"/><Relationship Id="rId104" Type="http://schemas.openxmlformats.org/officeDocument/2006/relationships/hyperlink" Target="http://www.hopechamber.net" TargetMode="External"/><Relationship Id="rId225" Type="http://schemas.openxmlformats.org/officeDocument/2006/relationships/hyperlink" Target="http://www.peibwa.org" TargetMode="External"/><Relationship Id="rId346" Type="http://schemas.openxmlformats.org/officeDocument/2006/relationships/hyperlink" Target="http://www.napaneechamber.ca" TargetMode="External"/><Relationship Id="rId109" Type="http://schemas.openxmlformats.org/officeDocument/2006/relationships/hyperlink" Target="http://www.huronchamber.ca" TargetMode="External"/><Relationship Id="rId108" Type="http://schemas.openxmlformats.org/officeDocument/2006/relationships/hyperlink" Target="http://www.hrmsp.org" TargetMode="External"/><Relationship Id="rId229" Type="http://schemas.openxmlformats.org/officeDocument/2006/relationships/hyperlink" Target="http://www.pictouchamber.com" TargetMode="External"/><Relationship Id="rId220" Type="http://schemas.openxmlformats.org/officeDocument/2006/relationships/hyperlink" Target="http://www.parksvillechamber.com" TargetMode="External"/><Relationship Id="rId341" Type="http://schemas.openxmlformats.org/officeDocument/2006/relationships/hyperlink" Target="http://www.elkfordchamberofcommerce.com" TargetMode="External"/><Relationship Id="rId340" Type="http://schemas.openxmlformats.org/officeDocument/2006/relationships/hyperlink" Target="http://www.era.ca" TargetMode="External"/><Relationship Id="rId103" Type="http://schemas.openxmlformats.org/officeDocument/2006/relationships/hyperlink" Target="http://www.holstein.ca" TargetMode="External"/><Relationship Id="rId224" Type="http://schemas.openxmlformats.org/officeDocument/2006/relationships/hyperlink" Target="http://www.peachlandchamber.bc.ca" TargetMode="External"/><Relationship Id="rId345" Type="http://schemas.openxmlformats.org/officeDocument/2006/relationships/hyperlink" Target="http://www.mines.ca" TargetMode="External"/><Relationship Id="rId102" Type="http://schemas.openxmlformats.org/officeDocument/2006/relationships/hyperlink" Target="http://www.shps.qc.ca" TargetMode="External"/><Relationship Id="rId223" Type="http://schemas.openxmlformats.org/officeDocument/2006/relationships/hyperlink" Target="http://www.peaceriverchamber.com" TargetMode="External"/><Relationship Id="rId344" Type="http://schemas.openxmlformats.org/officeDocument/2006/relationships/hyperlink" Target="http://www.ibdfoundation.org" TargetMode="External"/><Relationship Id="rId101" Type="http://schemas.openxmlformats.org/officeDocument/2006/relationships/hyperlink" Target="http://www.hintonchamber.com" TargetMode="External"/><Relationship Id="rId222" Type="http://schemas.openxmlformats.org/officeDocument/2006/relationships/hyperlink" Target="http://www.pris.ca" TargetMode="External"/><Relationship Id="rId343" Type="http://schemas.openxmlformats.org/officeDocument/2006/relationships/hyperlink" Target="http://www.hrai.ca" TargetMode="External"/><Relationship Id="rId100" Type="http://schemas.openxmlformats.org/officeDocument/2006/relationships/hyperlink" Target="http://www.hrchamber.ca" TargetMode="External"/><Relationship Id="rId221" Type="http://schemas.openxmlformats.org/officeDocument/2006/relationships/hyperlink" Target="http://www.pauktuutit.ca/" TargetMode="External"/><Relationship Id="rId342" Type="http://schemas.openxmlformats.org/officeDocument/2006/relationships/hyperlink" Target="http://www.gcbbt.com" TargetMode="External"/><Relationship Id="rId217" Type="http://schemas.openxmlformats.org/officeDocument/2006/relationships/hyperlink" Target="http://www.oschamber.com" TargetMode="External"/><Relationship Id="rId338" Type="http://schemas.openxmlformats.org/officeDocument/2006/relationships/hyperlink" Target="http://www.canadianshorthorn.com" TargetMode="External"/><Relationship Id="rId216" Type="http://schemas.openxmlformats.org/officeDocument/2006/relationships/hyperlink" Target="http://www.orcbc.ca" TargetMode="External"/><Relationship Id="rId337" Type="http://schemas.openxmlformats.org/officeDocument/2006/relationships/hyperlink" Target="http://www.canadiangemmological.com" TargetMode="External"/><Relationship Id="rId215" Type="http://schemas.openxmlformats.org/officeDocument/2006/relationships/hyperlink" Target="http://www.ottawachamber.ca" TargetMode="External"/><Relationship Id="rId336" Type="http://schemas.openxmlformats.org/officeDocument/2006/relationships/hyperlink" Target="http://www.cctt.ca" TargetMode="External"/><Relationship Id="rId214" Type="http://schemas.openxmlformats.org/officeDocument/2006/relationships/hyperlink" Target="http://www.orleanschamber.ca" TargetMode="External"/><Relationship Id="rId335" Type="http://schemas.openxmlformats.org/officeDocument/2006/relationships/hyperlink" Target="http://www.chamber.ca" TargetMode="External"/><Relationship Id="rId219" Type="http://schemas.openxmlformats.org/officeDocument/2006/relationships/hyperlink" Target="http://www.pacificintel.com" TargetMode="External"/><Relationship Id="rId218" Type="http://schemas.openxmlformats.org/officeDocument/2006/relationships/hyperlink" Target="http://www.pac.ca" TargetMode="External"/><Relationship Id="rId339" Type="http://schemas.openxmlformats.org/officeDocument/2006/relationships/hyperlink" Target="http://www.ridgemeadowschamber.com" TargetMode="External"/><Relationship Id="rId330" Type="http://schemas.openxmlformats.org/officeDocument/2006/relationships/hyperlink" Target="http://www.textilart.ca/" TargetMode="External"/><Relationship Id="rId213" Type="http://schemas.openxmlformats.org/officeDocument/2006/relationships/hyperlink" Target="http://www.orillia.com" TargetMode="External"/><Relationship Id="rId334" Type="http://schemas.openxmlformats.org/officeDocument/2006/relationships/hyperlink" Target="http://www.cand.ca" TargetMode="External"/><Relationship Id="rId212" Type="http://schemas.openxmlformats.org/officeDocument/2006/relationships/hyperlink" Target="http://www.oifq.com/" TargetMode="External"/><Relationship Id="rId333" Type="http://schemas.openxmlformats.org/officeDocument/2006/relationships/hyperlink" Target="http://www.calgarychamber.com" TargetMode="External"/><Relationship Id="rId211" Type="http://schemas.openxmlformats.org/officeDocument/2006/relationships/hyperlink" Target="http://www.oha.com" TargetMode="External"/><Relationship Id="rId332" Type="http://schemas.openxmlformats.org/officeDocument/2006/relationships/hyperlink" Target="http://www.bramptonbot.com" TargetMode="External"/><Relationship Id="rId210" Type="http://schemas.openxmlformats.org/officeDocument/2006/relationships/hyperlink" Target="http://www.ofifc.org" TargetMode="External"/><Relationship Id="rId331" Type="http://schemas.openxmlformats.org/officeDocument/2006/relationships/hyperlink" Target="http://www.beavertononlakesimcoe.com" TargetMode="External"/><Relationship Id="rId370" Type="http://schemas.openxmlformats.org/officeDocument/2006/relationships/hyperlink" Target="http://www.vaughanchamber.ca" TargetMode="External"/><Relationship Id="rId129" Type="http://schemas.openxmlformats.org/officeDocument/2006/relationships/hyperlink" Target="http://www.jerseycanada.com" TargetMode="External"/><Relationship Id="rId128" Type="http://schemas.openxmlformats.org/officeDocument/2006/relationships/hyperlink" Target="http://www.italchamber.qc.ca" TargetMode="External"/><Relationship Id="rId249" Type="http://schemas.openxmlformats.org/officeDocument/2006/relationships/hyperlink" Target="http://www.qualicum.bc.ca" TargetMode="External"/><Relationship Id="rId127" Type="http://schemas.openxmlformats.org/officeDocument/2006/relationships/hyperlink" Target="http://www.iccbc.com" TargetMode="External"/><Relationship Id="rId248" Type="http://schemas.openxmlformats.org/officeDocument/2006/relationships/hyperlink" Target="http://www.ptac.org" TargetMode="External"/><Relationship Id="rId369" Type="http://schemas.openxmlformats.org/officeDocument/2006/relationships/hyperlink" Target="http://www.vanderhoofchamber.com" TargetMode="External"/><Relationship Id="rId126" Type="http://schemas.openxmlformats.org/officeDocument/2006/relationships/hyperlink" Target="http://www.iroquoisfallschamber.com/" TargetMode="External"/><Relationship Id="rId247" Type="http://schemas.openxmlformats.org/officeDocument/2006/relationships/hyperlink" Target="http://www.pdac.ca" TargetMode="External"/><Relationship Id="rId368" Type="http://schemas.openxmlformats.org/officeDocument/2006/relationships/hyperlink" Target="http://www.vipconnections.com" TargetMode="External"/><Relationship Id="rId121" Type="http://schemas.openxmlformats.org/officeDocument/2006/relationships/hyperlink" Target="http://www.irpcanada.com" TargetMode="External"/><Relationship Id="rId242" Type="http://schemas.openxmlformats.org/officeDocument/2006/relationships/hyperlink" Target="http://www.princealbertchamber.com" TargetMode="External"/><Relationship Id="rId363" Type="http://schemas.openxmlformats.org/officeDocument/2006/relationships/hyperlink" Target="http://www.uda.ca" TargetMode="External"/><Relationship Id="rId120" Type="http://schemas.openxmlformats.org/officeDocument/2006/relationships/hyperlink" Target="http://www.ipbc.ca" TargetMode="External"/><Relationship Id="rId241" Type="http://schemas.openxmlformats.org/officeDocument/2006/relationships/hyperlink" Target="http://www.precisedesign.ca" TargetMode="External"/><Relationship Id="rId362" Type="http://schemas.openxmlformats.org/officeDocument/2006/relationships/hyperlink" Target="http://www.uclueletinfo.com" TargetMode="External"/><Relationship Id="rId240" Type="http://schemas.openxmlformats.org/officeDocument/2006/relationships/hyperlink" Target="http://www.powellriverchamber.com" TargetMode="External"/><Relationship Id="rId361" Type="http://schemas.openxmlformats.org/officeDocument/2006/relationships/hyperlink" Target="http://www.trurocolchesterchamber.com" TargetMode="External"/><Relationship Id="rId360" Type="http://schemas.openxmlformats.org/officeDocument/2006/relationships/hyperlink" Target="http://www.tac-atc.ca" TargetMode="External"/><Relationship Id="rId125" Type="http://schemas.openxmlformats.org/officeDocument/2006/relationships/hyperlink" Target="http://www.ipac.ca" TargetMode="External"/><Relationship Id="rId246" Type="http://schemas.openxmlformats.org/officeDocument/2006/relationships/hyperlink" Target="http://www.progestion.qc.ca" TargetMode="External"/><Relationship Id="rId367" Type="http://schemas.openxmlformats.org/officeDocument/2006/relationships/hyperlink" Target="http://www.uovchamber.com" TargetMode="External"/><Relationship Id="rId124" Type="http://schemas.openxmlformats.org/officeDocument/2006/relationships/hyperlink" Target="http://www.investottawa.ca" TargetMode="External"/><Relationship Id="rId245" Type="http://schemas.openxmlformats.org/officeDocument/2006/relationships/hyperlink" Target="http://princetonchamber.ca" TargetMode="External"/><Relationship Id="rId366" Type="http://schemas.openxmlformats.org/officeDocument/2006/relationships/hyperlink" Target="http://www.univcan.ca" TargetMode="External"/><Relationship Id="rId123" Type="http://schemas.openxmlformats.org/officeDocument/2006/relationships/hyperlink" Target="http://www.itk.ca" TargetMode="External"/><Relationship Id="rId244" Type="http://schemas.openxmlformats.org/officeDocument/2006/relationships/hyperlink" Target="http://www.princerupertchamber.ca/" TargetMode="External"/><Relationship Id="rId365" Type="http://schemas.openxmlformats.org/officeDocument/2006/relationships/hyperlink" Target="http://www.inrs.ca" TargetMode="External"/><Relationship Id="rId122" Type="http://schemas.openxmlformats.org/officeDocument/2006/relationships/hyperlink" Target="http://www.iabc.bc.ca" TargetMode="External"/><Relationship Id="rId243" Type="http://schemas.openxmlformats.org/officeDocument/2006/relationships/hyperlink" Target="http://www.pgchamber.bc.ca" TargetMode="External"/><Relationship Id="rId364" Type="http://schemas.openxmlformats.org/officeDocument/2006/relationships/hyperlink" Target="http://www.unac.org" TargetMode="External"/><Relationship Id="rId95" Type="http://schemas.openxmlformats.org/officeDocument/2006/relationships/hyperlink" Target="http://www.healthcarecan.ca" TargetMode="External"/><Relationship Id="rId94" Type="http://schemas.openxmlformats.org/officeDocument/2006/relationships/hyperlink" Target="http://www.hamiltonchamber.ca" TargetMode="External"/><Relationship Id="rId97" Type="http://schemas.openxmlformats.org/officeDocument/2006/relationships/hyperlink" Target="http://www.helicatcanada.com" TargetMode="External"/><Relationship Id="rId96" Type="http://schemas.openxmlformats.org/officeDocument/2006/relationships/hyperlink" Target="http://www.bellabella.net" TargetMode="External"/><Relationship Id="rId99" Type="http://schemas.openxmlformats.org/officeDocument/2006/relationships/hyperlink" Target="http://www.highlevelchamber.com" TargetMode="External"/><Relationship Id="rId98" Type="http://schemas.openxmlformats.org/officeDocument/2006/relationships/hyperlink" Target="http://www.hsls.ca" TargetMode="External"/><Relationship Id="rId91" Type="http://schemas.openxmlformats.org/officeDocument/2006/relationships/hyperlink" Target="http://www.guelphchamber.com" TargetMode="External"/><Relationship Id="rId90" Type="http://schemas.openxmlformats.org/officeDocument/2006/relationships/hyperlink" Target="http://www.gs1ca.org" TargetMode="External"/><Relationship Id="rId93" Type="http://schemas.openxmlformats.org/officeDocument/2006/relationships/hyperlink" Target="http://www.haltonhillschamber.on.ca" TargetMode="External"/><Relationship Id="rId92" Type="http://schemas.openxmlformats.org/officeDocument/2006/relationships/hyperlink" Target="http://www.halifaxchamber.com/" TargetMode="External"/><Relationship Id="rId118" Type="http://schemas.openxmlformats.org/officeDocument/2006/relationships/hyperlink" Target="http://www.itap.ca" TargetMode="External"/><Relationship Id="rId239" Type="http://schemas.openxmlformats.org/officeDocument/2006/relationships/hyperlink" Target="http://www.portagechamber.com" TargetMode="External"/><Relationship Id="rId117" Type="http://schemas.openxmlformats.org/officeDocument/2006/relationships/hyperlink" Target="http://www.innovatecalgary.com" TargetMode="External"/><Relationship Id="rId238" Type="http://schemas.openxmlformats.org/officeDocument/2006/relationships/hyperlink" Target="http://www.portmcneill.net" TargetMode="External"/><Relationship Id="rId359" Type="http://schemas.openxmlformats.org/officeDocument/2006/relationships/hyperlink" Target="http://www.trailchamber.com" TargetMode="External"/><Relationship Id="rId116" Type="http://schemas.openxmlformats.org/officeDocument/2006/relationships/hyperlink" Target="http://www.innisfaillive.ca" TargetMode="External"/><Relationship Id="rId237" Type="http://schemas.openxmlformats.org/officeDocument/2006/relationships/hyperlink" Target="http://www.porthopechamber.com" TargetMode="External"/><Relationship Id="rId358" Type="http://schemas.openxmlformats.org/officeDocument/2006/relationships/hyperlink" Target="http://www.bot.com" TargetMode="External"/><Relationship Id="rId115" Type="http://schemas.openxmlformats.org/officeDocument/2006/relationships/hyperlink" Target="http://www.ingersollchamber.com" TargetMode="External"/><Relationship Id="rId236" Type="http://schemas.openxmlformats.org/officeDocument/2006/relationships/hyperlink" Target="http://www.ph-chamber.bc.ca" TargetMode="External"/><Relationship Id="rId357" Type="http://schemas.openxmlformats.org/officeDocument/2006/relationships/hyperlink" Target="http://www.fashionincubator.com" TargetMode="External"/><Relationship Id="rId119" Type="http://schemas.openxmlformats.org/officeDocument/2006/relationships/hyperlink" Target="http://www.albertacas.ca" TargetMode="External"/><Relationship Id="rId110" Type="http://schemas.openxmlformats.org/officeDocument/2006/relationships/hyperlink" Target="http://www.italchambers.ca" TargetMode="External"/><Relationship Id="rId231" Type="http://schemas.openxmlformats.org/officeDocument/2006/relationships/hyperlink" Target="http://www.pincher-creek.com" TargetMode="External"/><Relationship Id="rId352" Type="http://schemas.openxmlformats.org/officeDocument/2006/relationships/hyperlink" Target="http://www.thompsonchamber.ca" TargetMode="External"/><Relationship Id="rId230" Type="http://schemas.openxmlformats.org/officeDocument/2006/relationships/hyperlink" Target="http://www.pigeonlakechamber.ca" TargetMode="External"/><Relationship Id="rId351" Type="http://schemas.openxmlformats.org/officeDocument/2006/relationships/hyperlink" Target="http://www.winnipeg-chamber.com" TargetMode="External"/><Relationship Id="rId350" Type="http://schemas.openxmlformats.org/officeDocument/2006/relationships/hyperlink" Target="http://www.westvanchamber.com" TargetMode="External"/><Relationship Id="rId114" Type="http://schemas.openxmlformats.org/officeDocument/2006/relationships/hyperlink" Target="http://www.itac.ca" TargetMode="External"/><Relationship Id="rId235" Type="http://schemas.openxmlformats.org/officeDocument/2006/relationships/hyperlink" Target="http://www.pcwchamber.com" TargetMode="External"/><Relationship Id="rId356" Type="http://schemas.openxmlformats.org/officeDocument/2006/relationships/hyperlink" Target="http://www.tofinochamber.org" TargetMode="External"/><Relationship Id="rId113" Type="http://schemas.openxmlformats.org/officeDocument/2006/relationships/hyperlink" Target="http://www.ictam.ca" TargetMode="External"/><Relationship Id="rId234" Type="http://schemas.openxmlformats.org/officeDocument/2006/relationships/hyperlink" Target="http://www.ponokalive.ca" TargetMode="External"/><Relationship Id="rId355" Type="http://schemas.openxmlformats.org/officeDocument/2006/relationships/hyperlink" Target="http://www.tracanada.ca" TargetMode="External"/><Relationship Id="rId112" Type="http://schemas.openxmlformats.org/officeDocument/2006/relationships/hyperlink" Target="http://www.imsm.com" TargetMode="External"/><Relationship Id="rId233" Type="http://schemas.openxmlformats.org/officeDocument/2006/relationships/hyperlink" Target="http://www.transportail.com/" TargetMode="External"/><Relationship Id="rId354" Type="http://schemas.openxmlformats.org/officeDocument/2006/relationships/hyperlink" Target="http://www.timminschamber.on.ca" TargetMode="External"/><Relationship Id="rId111" Type="http://schemas.openxmlformats.org/officeDocument/2006/relationships/hyperlink" Target="http://www.illustrationquebec.com" TargetMode="External"/><Relationship Id="rId232" Type="http://schemas.openxmlformats.org/officeDocument/2006/relationships/hyperlink" Target="http://www.placentiachamber.ca" TargetMode="External"/><Relationship Id="rId353" Type="http://schemas.openxmlformats.org/officeDocument/2006/relationships/hyperlink" Target="http://www.tbchamber.ca" TargetMode="External"/><Relationship Id="rId305" Type="http://schemas.openxmlformats.org/officeDocument/2006/relationships/hyperlink" Target="http://www.sica.bc.ca" TargetMode="External"/><Relationship Id="rId304" Type="http://schemas.openxmlformats.org/officeDocument/2006/relationships/hyperlink" Target="http://www.sswrchamber.ca" TargetMode="External"/><Relationship Id="rId303" Type="http://schemas.openxmlformats.org/officeDocument/2006/relationships/hyperlink" Target="http://www.sochamber.ca" TargetMode="External"/><Relationship Id="rId302" Type="http://schemas.openxmlformats.org/officeDocument/2006/relationships/hyperlink" Target="http://www.southcowichanchamber.com" TargetMode="External"/><Relationship Id="rId309" Type="http://schemas.openxmlformats.org/officeDocument/2006/relationships/hyperlink" Target="http://www.standrewsbythesea.ca" TargetMode="External"/><Relationship Id="rId308" Type="http://schemas.openxmlformats.org/officeDocument/2006/relationships/hyperlink" Target="http://www.stalbertchamber.com" TargetMode="External"/><Relationship Id="rId307" Type="http://schemas.openxmlformats.org/officeDocument/2006/relationships/hyperlink" Target="http://www.sprucegrovechamber.com" TargetMode="External"/><Relationship Id="rId306" Type="http://schemas.openxmlformats.org/officeDocument/2006/relationships/hyperlink" Target="http://www.sparwoodchamber.bc.ca" TargetMode="External"/><Relationship Id="rId301" Type="http://schemas.openxmlformats.org/officeDocument/2006/relationships/hyperlink" Target="http://www.southcariboochamber.org" TargetMode="External"/><Relationship Id="rId300" Type="http://schemas.openxmlformats.org/officeDocument/2006/relationships/hyperlink" Target="http://www.sqbc.qc.ca/" TargetMode="External"/><Relationship Id="rId206" Type="http://schemas.openxmlformats.org/officeDocument/2006/relationships/hyperlink" Target="http://www.theOAC.ca" TargetMode="External"/><Relationship Id="rId327" Type="http://schemas.openxmlformats.org/officeDocument/2006/relationships/hyperlink" Target="http://www.taiwantradeshows.com.tw" TargetMode="External"/><Relationship Id="rId205" Type="http://schemas.openxmlformats.org/officeDocument/2006/relationships/hyperlink" Target="http://www.obsi.ca" TargetMode="External"/><Relationship Id="rId326" Type="http://schemas.openxmlformats.org/officeDocument/2006/relationships/hyperlink" Target="http://www.taiwantrade.org.tw" TargetMode="External"/><Relationship Id="rId204" Type="http://schemas.openxmlformats.org/officeDocument/2006/relationships/hyperlink" Target="http://www.okotokschamber.ca" TargetMode="External"/><Relationship Id="rId325" Type="http://schemas.openxmlformats.org/officeDocument/2006/relationships/hyperlink" Target="http://destinationtaber.com/" TargetMode="External"/><Relationship Id="rId203" Type="http://schemas.openxmlformats.org/officeDocument/2006/relationships/hyperlink" Target="http://www.oksociety.com" TargetMode="External"/><Relationship Id="rId324" Type="http://schemas.openxmlformats.org/officeDocument/2006/relationships/hyperlink" Target="http://www.swiftcurrentchamber.ca" TargetMode="External"/><Relationship Id="rId209" Type="http://schemas.openxmlformats.org/officeDocument/2006/relationships/hyperlink" Target="http://www.occ.on.ca" TargetMode="External"/><Relationship Id="rId208" Type="http://schemas.openxmlformats.org/officeDocument/2006/relationships/hyperlink" Target="http://www.oce-ontario.org" TargetMode="External"/><Relationship Id="rId329" Type="http://schemas.openxmlformats.org/officeDocument/2006/relationships/hyperlink" Target="http://www.terracechamber.com" TargetMode="External"/><Relationship Id="rId207" Type="http://schemas.openxmlformats.org/officeDocument/2006/relationships/hyperlink" Target="http://www.oaft.org" TargetMode="External"/><Relationship Id="rId328" Type="http://schemas.openxmlformats.org/officeDocument/2006/relationships/hyperlink" Target="http://www.managingyourassets.com" TargetMode="External"/><Relationship Id="rId202" Type="http://schemas.openxmlformats.org/officeDocument/2006/relationships/hyperlink" Target="http://www.ontarioroofing.com" TargetMode="External"/><Relationship Id="rId323" Type="http://schemas.openxmlformats.org/officeDocument/2006/relationships/hyperlink" Target="http://www.sussexco-op.ca" TargetMode="External"/><Relationship Id="rId201" Type="http://schemas.openxmlformats.org/officeDocument/2006/relationships/hyperlink" Target="http://www.ogemawahj.on.ca" TargetMode="External"/><Relationship Id="rId322" Type="http://schemas.openxmlformats.org/officeDocument/2006/relationships/hyperlink" Target="http://www.businessinsurrey.com" TargetMode="External"/><Relationship Id="rId200" Type="http://schemas.openxmlformats.org/officeDocument/2006/relationships/hyperlink" Target="http://www.observatoirecapitale.org" TargetMode="External"/><Relationship Id="rId321" Type="http://schemas.openxmlformats.org/officeDocument/2006/relationships/hyperlink" Target="http://www.scmao.ca" TargetMode="External"/><Relationship Id="rId320" Type="http://schemas.openxmlformats.org/officeDocument/2006/relationships/hyperlink" Target="http://www.summerlandchamber.com" TargetMode="External"/><Relationship Id="rId316" Type="http://schemas.openxmlformats.org/officeDocument/2006/relationships/hyperlink" Target="http://www.chamberstoneycreek.com" TargetMode="External"/><Relationship Id="rId315" Type="http://schemas.openxmlformats.org/officeDocument/2006/relationships/hyperlink" Target="http://www.stettlerboardoftrade.com/" TargetMode="External"/><Relationship Id="rId314" Type="http://schemas.openxmlformats.org/officeDocument/2006/relationships/hyperlink" Target="http://www.stthomaschamber.ca" TargetMode="External"/><Relationship Id="rId313" Type="http://schemas.openxmlformats.org/officeDocument/2006/relationships/hyperlink" Target="http://www.ststephenchamber.com" TargetMode="External"/><Relationship Id="rId319" Type="http://schemas.openxmlformats.org/officeDocument/2006/relationships/hyperlink" Target="http://www.succi.com" TargetMode="External"/><Relationship Id="rId318" Type="http://schemas.openxmlformats.org/officeDocument/2006/relationships/hyperlink" Target="http://www.stratfordchamber.com" TargetMode="External"/><Relationship Id="rId317" Type="http://schemas.openxmlformats.org/officeDocument/2006/relationships/hyperlink" Target="http://www.stonyplainchamber.ca" TargetMode="External"/><Relationship Id="rId312" Type="http://schemas.openxmlformats.org/officeDocument/2006/relationships/hyperlink" Target="http://www.stpaulchamber.ca" TargetMode="External"/><Relationship Id="rId311" Type="http://schemas.openxmlformats.org/officeDocument/2006/relationships/hyperlink" Target="http://www.stjoseph.com" TargetMode="External"/><Relationship Id="rId310" Type="http://schemas.openxmlformats.org/officeDocument/2006/relationships/hyperlink" Target="http://www.sjrvtribalcouncil.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5.13" defaultRowHeight="15.0"/>
  <cols>
    <col customWidth="1" min="1" max="1" width="7.75"/>
    <col customWidth="1" min="2" max="2" width="23.88"/>
    <col customWidth="1" min="3" max="3" width="19.88"/>
    <col customWidth="1" min="4" max="4" width="16.5"/>
    <col customWidth="1" min="5" max="5" width="8.25"/>
    <col customWidth="1" min="6" max="6" width="13.38"/>
    <col customWidth="1" min="7" max="7" width="33.63"/>
    <col customWidth="1" min="8" max="8" width="36.75"/>
    <col customWidth="1" min="9" max="9" width="21.75"/>
    <col customWidth="1" min="10" max="10" width="12.5"/>
    <col customWidth="1" min="11" max="11" width="10.75"/>
    <col customWidth="1" min="12" max="12" width="5.88"/>
    <col customWidth="1" min="13" max="13" width="14.38"/>
    <col customWidth="1" min="14" max="14" width="5.0"/>
    <col customWidth="1" min="15" max="15" width="9.13"/>
    <col customWidth="1" hidden="1" min="16" max="18" width="10.75"/>
    <col customWidth="1" hidden="1" min="19" max="19" width="2.38"/>
    <col customWidth="1" hidden="1" min="20" max="26" width="10.75"/>
    <col customWidth="1" min="27" max="27" width="8.63"/>
    <col customWidth="1" min="28" max="28" width="13.5"/>
    <col customWidth="1" min="29" max="29" width="14.88"/>
    <col customWidth="1" min="30" max="32" width="10.75"/>
  </cols>
  <sheetData>
    <row r="1" ht="43.5" customHeight="1">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row>
    <row r="2" ht="43.5" customHeight="1">
      <c r="A2" s="2"/>
      <c r="B2" s="2" t="s">
        <v>31</v>
      </c>
      <c r="C2" s="2" t="s">
        <v>32</v>
      </c>
      <c r="D2" s="2"/>
      <c r="E2" s="2"/>
      <c r="F2" s="2" t="s">
        <v>33</v>
      </c>
      <c r="G2" s="2" t="s">
        <v>34</v>
      </c>
      <c r="H2" s="2" t="s">
        <v>35</v>
      </c>
      <c r="I2" s="2" t="s">
        <v>36</v>
      </c>
      <c r="J2" s="2"/>
      <c r="K2" s="2" t="s">
        <v>37</v>
      </c>
      <c r="L2" s="2" t="s">
        <v>38</v>
      </c>
      <c r="M2" s="2" t="s">
        <v>39</v>
      </c>
      <c r="N2" s="2"/>
      <c r="O2" s="2" t="s">
        <v>40</v>
      </c>
      <c r="P2" s="2"/>
      <c r="Q2" s="2"/>
      <c r="R2" s="2"/>
      <c r="S2" s="2"/>
      <c r="T2" s="2"/>
      <c r="U2" s="2"/>
      <c r="V2" s="2"/>
      <c r="W2" s="2"/>
      <c r="X2" s="2"/>
      <c r="Y2" s="2"/>
      <c r="Z2" s="2"/>
      <c r="AA2" s="2"/>
      <c r="AB2" s="2">
        <v>49.049495</v>
      </c>
      <c r="AC2" s="2">
        <v>-122.312428</v>
      </c>
      <c r="AD2" s="2"/>
      <c r="AE2" s="2"/>
      <c r="AF2" s="2"/>
    </row>
    <row r="3" ht="43.5" customHeight="1">
      <c r="A3" s="2"/>
      <c r="B3" s="2" t="s">
        <v>41</v>
      </c>
      <c r="C3" s="2" t="s">
        <v>42</v>
      </c>
      <c r="D3" s="2"/>
      <c r="E3" s="2"/>
      <c r="F3" s="2" t="s">
        <v>43</v>
      </c>
      <c r="G3" s="2" t="s">
        <v>44</v>
      </c>
      <c r="H3" s="2" t="s">
        <v>45</v>
      </c>
      <c r="I3" s="2" t="s">
        <v>46</v>
      </c>
      <c r="J3" s="2"/>
      <c r="K3" s="2" t="s">
        <v>37</v>
      </c>
      <c r="L3" s="2" t="s">
        <v>38</v>
      </c>
      <c r="M3" s="2" t="s">
        <v>47</v>
      </c>
      <c r="N3" s="2"/>
      <c r="O3" s="2" t="s">
        <v>40</v>
      </c>
      <c r="P3" s="2"/>
      <c r="Q3" s="2"/>
      <c r="R3" s="2"/>
      <c r="S3" s="2"/>
      <c r="T3" s="2"/>
      <c r="U3" s="2"/>
      <c r="V3" s="2"/>
      <c r="W3" s="2"/>
      <c r="X3" s="2"/>
      <c r="Y3" s="2"/>
      <c r="Z3" s="2" t="s">
        <v>48</v>
      </c>
      <c r="AA3" s="2"/>
      <c r="AB3" s="2">
        <v>49.049321</v>
      </c>
      <c r="AC3" s="2">
        <v>-122.290641</v>
      </c>
      <c r="AD3" s="2"/>
      <c r="AE3" s="2"/>
      <c r="AF3" s="2"/>
    </row>
    <row r="4" ht="43.5" customHeight="1">
      <c r="A4" s="2"/>
      <c r="B4" s="2" t="s">
        <v>49</v>
      </c>
      <c r="C4" s="2" t="s">
        <v>50</v>
      </c>
      <c r="D4" s="2" t="s">
        <v>51</v>
      </c>
      <c r="E4" s="2"/>
      <c r="F4" s="2" t="s">
        <v>52</v>
      </c>
      <c r="G4" s="2" t="s">
        <v>53</v>
      </c>
      <c r="H4" s="2" t="s">
        <v>54</v>
      </c>
      <c r="I4" s="2" t="s">
        <v>55</v>
      </c>
      <c r="J4" s="2"/>
      <c r="K4" s="2" t="s">
        <v>56</v>
      </c>
      <c r="L4" s="2" t="s">
        <v>57</v>
      </c>
      <c r="M4" s="2" t="s">
        <v>58</v>
      </c>
      <c r="N4" s="2"/>
      <c r="O4" s="2" t="s">
        <v>40</v>
      </c>
      <c r="P4" s="2"/>
      <c r="Q4" s="2"/>
      <c r="R4" s="2"/>
      <c r="S4" s="2"/>
      <c r="T4" s="2"/>
      <c r="U4" s="2"/>
      <c r="V4" s="2"/>
      <c r="W4" s="2"/>
      <c r="X4" s="2"/>
      <c r="Y4" s="2"/>
      <c r="Z4" s="2"/>
      <c r="AA4" s="2"/>
      <c r="AB4" s="2">
        <v>45.406424</v>
      </c>
      <c r="AC4" s="2">
        <v>-75.72006</v>
      </c>
      <c r="AD4" s="2"/>
      <c r="AE4" s="2"/>
      <c r="AF4" s="2"/>
    </row>
    <row r="5" ht="43.5" customHeight="1">
      <c r="A5" s="2"/>
      <c r="B5" s="2" t="s">
        <v>59</v>
      </c>
      <c r="C5" s="2" t="s">
        <v>60</v>
      </c>
      <c r="D5" s="2"/>
      <c r="E5" s="2"/>
      <c r="F5" s="2" t="s">
        <v>61</v>
      </c>
      <c r="G5" s="2" t="s">
        <v>62</v>
      </c>
      <c r="H5" s="2" t="s">
        <v>63</v>
      </c>
      <c r="I5" s="2" t="s">
        <v>64</v>
      </c>
      <c r="J5" s="2"/>
      <c r="K5" s="2" t="s">
        <v>65</v>
      </c>
      <c r="L5" s="2" t="s">
        <v>38</v>
      </c>
      <c r="M5" s="2" t="s">
        <v>66</v>
      </c>
      <c r="N5" s="2"/>
      <c r="O5" s="2" t="s">
        <v>40</v>
      </c>
      <c r="P5" s="2"/>
      <c r="Q5" s="2"/>
      <c r="R5" s="2"/>
      <c r="S5" s="2"/>
      <c r="T5" s="2"/>
      <c r="U5" s="2"/>
      <c r="V5" s="2"/>
      <c r="W5" s="2"/>
      <c r="X5" s="2"/>
      <c r="Y5" s="2"/>
      <c r="Z5" s="2" t="s">
        <v>67</v>
      </c>
      <c r="AA5" s="2"/>
      <c r="AB5" s="2">
        <v>48.817222</v>
      </c>
      <c r="AC5" s="2">
        <v>-123.739741</v>
      </c>
      <c r="AD5" s="2"/>
      <c r="AE5" s="2"/>
      <c r="AF5" s="2"/>
    </row>
    <row r="6" ht="43.5" customHeight="1">
      <c r="A6" s="2"/>
      <c r="B6" s="2" t="s">
        <v>68</v>
      </c>
      <c r="C6" s="2" t="s">
        <v>69</v>
      </c>
      <c r="D6" s="2" t="s">
        <v>70</v>
      </c>
      <c r="E6" s="2"/>
      <c r="F6" s="2" t="s">
        <v>71</v>
      </c>
      <c r="G6" s="2" t="s">
        <v>72</v>
      </c>
      <c r="H6" s="2" t="s">
        <v>73</v>
      </c>
      <c r="I6" s="2" t="s">
        <v>74</v>
      </c>
      <c r="J6" s="2"/>
      <c r="K6" s="2" t="s">
        <v>75</v>
      </c>
      <c r="L6" s="2" t="s">
        <v>76</v>
      </c>
      <c r="M6" s="2" t="s">
        <v>77</v>
      </c>
      <c r="N6" s="2"/>
      <c r="O6" s="2" t="s">
        <v>40</v>
      </c>
      <c r="P6" s="2"/>
      <c r="Q6" s="2"/>
      <c r="R6" s="2"/>
      <c r="S6" s="2"/>
      <c r="T6" s="2"/>
      <c r="U6" s="2"/>
      <c r="V6" s="2"/>
      <c r="W6" s="2"/>
      <c r="X6" s="2"/>
      <c r="Y6" s="2"/>
      <c r="Z6" s="2"/>
      <c r="AA6" s="2"/>
      <c r="AB6" s="2">
        <v>53.592992</v>
      </c>
      <c r="AC6" s="2">
        <v>-113.571707</v>
      </c>
      <c r="AD6" s="2"/>
      <c r="AE6" s="2"/>
      <c r="AF6" s="2"/>
    </row>
    <row r="7" ht="43.5" customHeight="1">
      <c r="A7" s="2"/>
      <c r="B7" s="2" t="s">
        <v>78</v>
      </c>
      <c r="C7" s="2" t="s">
        <v>79</v>
      </c>
      <c r="D7" s="2" t="s">
        <v>80</v>
      </c>
      <c r="E7" s="2"/>
      <c r="F7" s="2" t="s">
        <v>81</v>
      </c>
      <c r="G7" s="2" t="s">
        <v>82</v>
      </c>
      <c r="H7" s="2" t="s">
        <v>83</v>
      </c>
      <c r="I7" s="2" t="s">
        <v>84</v>
      </c>
      <c r="J7" s="2"/>
      <c r="K7" s="2" t="s">
        <v>85</v>
      </c>
      <c r="L7" s="2" t="s">
        <v>86</v>
      </c>
      <c r="M7" s="2" t="s">
        <v>87</v>
      </c>
      <c r="N7" s="2"/>
      <c r="O7" s="2" t="s">
        <v>40</v>
      </c>
      <c r="P7" s="2"/>
      <c r="Q7" s="2"/>
      <c r="R7" s="2"/>
      <c r="S7" s="2"/>
      <c r="T7" s="2"/>
      <c r="U7" s="2"/>
      <c r="V7" s="2"/>
      <c r="W7" s="2"/>
      <c r="X7" s="2"/>
      <c r="Y7" s="2"/>
      <c r="Z7" s="2" t="s">
        <v>88</v>
      </c>
      <c r="AA7" s="2"/>
      <c r="AB7" s="2">
        <v>49.893306</v>
      </c>
      <c r="AC7" s="2">
        <v>-97.145277</v>
      </c>
      <c r="AD7" s="2"/>
      <c r="AE7" s="2"/>
      <c r="AF7" s="2"/>
    </row>
    <row r="8" ht="43.5" customHeight="1">
      <c r="A8" s="2"/>
      <c r="B8" s="2" t="s">
        <v>89</v>
      </c>
      <c r="C8" s="2" t="s">
        <v>90</v>
      </c>
      <c r="D8" s="2"/>
      <c r="E8" s="2"/>
      <c r="F8" s="2" t="s">
        <v>91</v>
      </c>
      <c r="G8" s="2" t="s">
        <v>92</v>
      </c>
      <c r="H8" s="2" t="s">
        <v>93</v>
      </c>
      <c r="I8" s="2" t="s">
        <v>94</v>
      </c>
      <c r="J8" s="2"/>
      <c r="K8" s="2" t="s">
        <v>95</v>
      </c>
      <c r="L8" s="2" t="s">
        <v>96</v>
      </c>
      <c r="M8" s="2" t="s">
        <v>97</v>
      </c>
      <c r="N8" s="2"/>
      <c r="O8" s="2" t="s">
        <v>40</v>
      </c>
      <c r="P8" s="2"/>
      <c r="Q8" s="2"/>
      <c r="R8" s="2"/>
      <c r="S8" s="2"/>
      <c r="T8" s="2"/>
      <c r="U8" s="2"/>
      <c r="V8" s="2"/>
      <c r="W8" s="2"/>
      <c r="X8" s="2"/>
      <c r="Y8" s="2"/>
      <c r="Z8" s="2" t="s">
        <v>98</v>
      </c>
      <c r="AA8" s="2"/>
      <c r="AB8" s="2">
        <v>45.512578</v>
      </c>
      <c r="AC8" s="2">
        <v>-73.55689</v>
      </c>
      <c r="AD8" s="2"/>
      <c r="AE8" s="2"/>
      <c r="AF8" s="2"/>
    </row>
    <row r="9" ht="43.5" customHeight="1">
      <c r="A9" s="2"/>
      <c r="B9" s="2" t="s">
        <v>99</v>
      </c>
      <c r="C9" s="2" t="s">
        <v>100</v>
      </c>
      <c r="D9" s="2"/>
      <c r="E9" s="2"/>
      <c r="F9" s="2" t="s">
        <v>101</v>
      </c>
      <c r="G9" s="2" t="s">
        <v>102</v>
      </c>
      <c r="H9" s="2" t="s">
        <v>103</v>
      </c>
      <c r="I9" s="2" t="s">
        <v>104</v>
      </c>
      <c r="J9" s="2"/>
      <c r="K9" s="2" t="s">
        <v>95</v>
      </c>
      <c r="L9" s="2" t="s">
        <v>96</v>
      </c>
      <c r="M9" s="2" t="s">
        <v>105</v>
      </c>
      <c r="N9" s="2"/>
      <c r="O9" s="2" t="s">
        <v>40</v>
      </c>
      <c r="P9" s="2"/>
      <c r="Q9" s="2"/>
      <c r="R9" s="2"/>
      <c r="S9" s="2"/>
      <c r="T9" s="2"/>
      <c r="U9" s="2"/>
      <c r="V9" s="2"/>
      <c r="W9" s="2"/>
      <c r="X9" s="2"/>
      <c r="Y9" s="2"/>
      <c r="Z9" s="2" t="s">
        <v>106</v>
      </c>
      <c r="AA9" s="2"/>
      <c r="AB9" s="2">
        <v>45.542548</v>
      </c>
      <c r="AC9" s="2">
        <v>-73.563893</v>
      </c>
      <c r="AD9" s="2"/>
      <c r="AE9" s="2"/>
      <c r="AF9" s="2"/>
    </row>
    <row r="10" ht="43.5" customHeight="1">
      <c r="A10" s="2"/>
      <c r="B10" s="2" t="s">
        <v>107</v>
      </c>
      <c r="C10" s="2" t="s">
        <v>108</v>
      </c>
      <c r="D10" s="2" t="s">
        <v>109</v>
      </c>
      <c r="E10" s="2"/>
      <c r="F10" s="2" t="s">
        <v>110</v>
      </c>
      <c r="G10" s="2" t="s">
        <v>111</v>
      </c>
      <c r="H10" s="2" t="s">
        <v>112</v>
      </c>
      <c r="I10" s="2" t="s">
        <v>113</v>
      </c>
      <c r="J10" s="2"/>
      <c r="K10" s="2" t="s">
        <v>114</v>
      </c>
      <c r="L10" s="2" t="s">
        <v>57</v>
      </c>
      <c r="M10" s="2" t="s">
        <v>115</v>
      </c>
      <c r="N10" s="2"/>
      <c r="O10" s="2" t="s">
        <v>40</v>
      </c>
      <c r="P10" s="2"/>
      <c r="Q10" s="2"/>
      <c r="R10" s="2"/>
      <c r="S10" s="2"/>
      <c r="T10" s="2"/>
      <c r="U10" s="2"/>
      <c r="V10" s="2"/>
      <c r="W10" s="2"/>
      <c r="X10" s="2"/>
      <c r="Y10" s="2"/>
      <c r="Z10" s="2" t="s">
        <v>116</v>
      </c>
      <c r="AA10" s="2"/>
      <c r="AB10" s="2">
        <v>43.708453</v>
      </c>
      <c r="AC10" s="2">
        <v>-79.39116</v>
      </c>
      <c r="AD10" s="2"/>
      <c r="AE10" s="2"/>
      <c r="AF10" s="2"/>
    </row>
    <row r="11" ht="43.5" customHeight="1">
      <c r="A11" s="2"/>
      <c r="B11" s="2" t="s">
        <v>117</v>
      </c>
      <c r="C11" s="2" t="s">
        <v>118</v>
      </c>
      <c r="D11" s="2" t="s">
        <v>119</v>
      </c>
      <c r="E11" s="2"/>
      <c r="F11" s="2" t="s">
        <v>120</v>
      </c>
      <c r="G11" s="2" t="s">
        <v>121</v>
      </c>
      <c r="H11" s="3" t="str">
        <f>HYPERLINK("http://www.conferenceboard.ca","http://www.conferenceboard.ca")</f>
        <v>http://www.conferenceboard.ca</v>
      </c>
      <c r="I11" s="2" t="s">
        <v>122</v>
      </c>
      <c r="J11" s="2"/>
      <c r="K11" s="2" t="s">
        <v>56</v>
      </c>
      <c r="L11" s="2" t="s">
        <v>57</v>
      </c>
      <c r="M11" s="2" t="s">
        <v>123</v>
      </c>
      <c r="N11" s="2"/>
      <c r="O11" s="2" t="s">
        <v>40</v>
      </c>
      <c r="P11" s="2"/>
      <c r="Q11" s="2"/>
      <c r="R11" s="2"/>
      <c r="S11" s="2"/>
      <c r="T11" s="2"/>
      <c r="U11" s="2"/>
      <c r="V11" s="2"/>
      <c r="W11" s="2"/>
      <c r="X11" s="2"/>
      <c r="Y11" s="2"/>
      <c r="Z11" s="2" t="s">
        <v>124</v>
      </c>
      <c r="AA11" s="2"/>
      <c r="AB11" s="2">
        <v>45.398608</v>
      </c>
      <c r="AC11" s="2">
        <v>-75.659163</v>
      </c>
      <c r="AD11" s="2"/>
      <c r="AE11" s="2"/>
      <c r="AF11" s="2"/>
    </row>
    <row r="12" ht="43.5" customHeight="1">
      <c r="A12" s="2"/>
      <c r="B12" s="2" t="s">
        <v>125</v>
      </c>
      <c r="C12" s="2" t="s">
        <v>126</v>
      </c>
      <c r="D12" s="2"/>
      <c r="E12" s="2"/>
      <c r="F12" s="2" t="s">
        <v>127</v>
      </c>
      <c r="G12" s="2" t="s">
        <v>128</v>
      </c>
      <c r="H12" s="2" t="s">
        <v>129</v>
      </c>
      <c r="I12" s="2" t="s">
        <v>130</v>
      </c>
      <c r="J12" s="2"/>
      <c r="K12" s="2" t="s">
        <v>56</v>
      </c>
      <c r="L12" s="2" t="s">
        <v>57</v>
      </c>
      <c r="M12" s="2" t="s">
        <v>131</v>
      </c>
      <c r="N12" s="2"/>
      <c r="O12" s="2" t="s">
        <v>40</v>
      </c>
      <c r="P12" s="2"/>
      <c r="Q12" s="2"/>
      <c r="R12" s="2"/>
      <c r="S12" s="2"/>
      <c r="T12" s="2"/>
      <c r="U12" s="2"/>
      <c r="V12" s="2"/>
      <c r="W12" s="2"/>
      <c r="X12" s="2"/>
      <c r="Y12" s="2"/>
      <c r="Z12" s="2" t="s">
        <v>132</v>
      </c>
      <c r="AA12" s="2"/>
      <c r="AB12" s="2">
        <v>45.419818</v>
      </c>
      <c r="AC12" s="2">
        <v>-75.701145</v>
      </c>
      <c r="AD12" s="2"/>
      <c r="AE12" s="2"/>
      <c r="AF12" s="2"/>
    </row>
    <row r="13" ht="43.5" customHeight="1">
      <c r="A13" s="2"/>
      <c r="B13" s="2" t="s">
        <v>133</v>
      </c>
      <c r="C13" s="2" t="s">
        <v>134</v>
      </c>
      <c r="D13" s="2"/>
      <c r="E13" s="2"/>
      <c r="F13" s="2" t="s">
        <v>135</v>
      </c>
      <c r="G13" s="2" t="s">
        <v>136</v>
      </c>
      <c r="H13" s="2" t="s">
        <v>137</v>
      </c>
      <c r="I13" s="2" t="s">
        <v>138</v>
      </c>
      <c r="J13" s="2"/>
      <c r="K13" s="2" t="s">
        <v>139</v>
      </c>
      <c r="L13" s="2" t="s">
        <v>38</v>
      </c>
      <c r="M13" s="2" t="s">
        <v>140</v>
      </c>
      <c r="N13" s="2"/>
      <c r="O13" s="2" t="s">
        <v>40</v>
      </c>
      <c r="P13" s="2"/>
      <c r="Q13" s="2"/>
      <c r="R13" s="2"/>
      <c r="S13" s="2"/>
      <c r="T13" s="2"/>
      <c r="U13" s="2"/>
      <c r="V13" s="2"/>
      <c r="W13" s="2"/>
      <c r="X13" s="2"/>
      <c r="Y13" s="2"/>
      <c r="Z13" s="2" t="s">
        <v>141</v>
      </c>
      <c r="AA13" s="2"/>
      <c r="AB13" s="2">
        <v>49.282974</v>
      </c>
      <c r="AC13" s="2">
        <v>-123.102471</v>
      </c>
      <c r="AD13" s="2"/>
      <c r="AE13" s="2"/>
      <c r="AF13" s="2"/>
    </row>
    <row r="14" ht="43.5" customHeight="1">
      <c r="A14" s="2"/>
      <c r="B14" s="2" t="s">
        <v>142</v>
      </c>
      <c r="C14" s="2" t="s">
        <v>143</v>
      </c>
      <c r="D14" s="2" t="s">
        <v>144</v>
      </c>
      <c r="E14" s="2"/>
      <c r="F14" s="2" t="s">
        <v>145</v>
      </c>
      <c r="G14" s="2" t="s">
        <v>146</v>
      </c>
      <c r="H14" s="2" t="s">
        <v>147</v>
      </c>
      <c r="I14" s="2" t="s">
        <v>148</v>
      </c>
      <c r="J14" s="2"/>
      <c r="K14" s="2" t="s">
        <v>149</v>
      </c>
      <c r="L14" s="2" t="s">
        <v>96</v>
      </c>
      <c r="M14" s="2" t="s">
        <v>150</v>
      </c>
      <c r="N14" s="2"/>
      <c r="O14" s="2" t="s">
        <v>40</v>
      </c>
      <c r="P14" s="2"/>
      <c r="Q14" s="2"/>
      <c r="R14" s="2"/>
      <c r="S14" s="2"/>
      <c r="T14" s="2"/>
      <c r="U14" s="2"/>
      <c r="V14" s="2"/>
      <c r="W14" s="2"/>
      <c r="X14" s="2"/>
      <c r="Y14" s="2"/>
      <c r="Z14" s="2" t="s">
        <v>151</v>
      </c>
      <c r="AA14" s="2"/>
      <c r="AB14" s="2">
        <v>45.576247</v>
      </c>
      <c r="AC14" s="2">
        <v>-73.331186</v>
      </c>
      <c r="AD14" s="2"/>
      <c r="AE14" s="2"/>
      <c r="AF14" s="2"/>
    </row>
    <row r="15" ht="43.5" customHeight="1">
      <c r="A15" s="2"/>
      <c r="B15" s="2" t="s">
        <v>152</v>
      </c>
      <c r="C15" s="2" t="s">
        <v>153</v>
      </c>
      <c r="D15" s="2"/>
      <c r="E15" s="2"/>
      <c r="F15" s="2" t="s">
        <v>154</v>
      </c>
      <c r="G15" s="2" t="s">
        <v>155</v>
      </c>
      <c r="H15" s="2" t="s">
        <v>156</v>
      </c>
      <c r="I15" s="2" t="s">
        <v>157</v>
      </c>
      <c r="J15" s="2"/>
      <c r="K15" s="2" t="s">
        <v>158</v>
      </c>
      <c r="L15" s="2" t="s">
        <v>76</v>
      </c>
      <c r="M15" s="2" t="s">
        <v>159</v>
      </c>
      <c r="N15" s="2"/>
      <c r="O15" s="2" t="s">
        <v>40</v>
      </c>
      <c r="P15" s="2"/>
      <c r="Q15" s="2"/>
      <c r="R15" s="2"/>
      <c r="S15" s="2"/>
      <c r="T15" s="2"/>
      <c r="U15" s="2"/>
      <c r="V15" s="2"/>
      <c r="W15" s="2"/>
      <c r="X15" s="2"/>
      <c r="Y15" s="2"/>
      <c r="Z15" s="2" t="s">
        <v>160</v>
      </c>
      <c r="AA15" s="2"/>
      <c r="AB15" s="2">
        <v>53.537056</v>
      </c>
      <c r="AC15" s="2">
        <v>-113.320885</v>
      </c>
      <c r="AD15" s="2"/>
      <c r="AE15" s="2"/>
      <c r="AF15" s="2"/>
    </row>
    <row r="16" ht="43.5" customHeight="1">
      <c r="A16" s="2"/>
      <c r="B16" s="2" t="s">
        <v>161</v>
      </c>
      <c r="C16" s="2" t="s">
        <v>162</v>
      </c>
      <c r="D16" s="2"/>
      <c r="E16" s="2"/>
      <c r="F16" s="2" t="s">
        <v>163</v>
      </c>
      <c r="G16" s="2" t="s">
        <v>164</v>
      </c>
      <c r="H16" s="2" t="s">
        <v>165</v>
      </c>
      <c r="I16" s="2" t="s">
        <v>166</v>
      </c>
      <c r="J16" s="2"/>
      <c r="K16" s="2" t="s">
        <v>114</v>
      </c>
      <c r="L16" s="2" t="s">
        <v>57</v>
      </c>
      <c r="M16" s="2" t="s">
        <v>167</v>
      </c>
      <c r="N16" s="2"/>
      <c r="O16" s="2" t="s">
        <v>40</v>
      </c>
      <c r="P16" s="2"/>
      <c r="Q16" s="2"/>
      <c r="R16" s="2"/>
      <c r="S16" s="2"/>
      <c r="T16" s="2"/>
      <c r="U16" s="2"/>
      <c r="V16" s="2"/>
      <c r="W16" s="2"/>
      <c r="X16" s="2"/>
      <c r="Y16" s="2"/>
      <c r="Z16" s="2" t="s">
        <v>168</v>
      </c>
      <c r="AA16" s="2"/>
      <c r="AB16" s="2">
        <v>43.682867</v>
      </c>
      <c r="AC16" s="2">
        <v>-79.547027</v>
      </c>
      <c r="AD16" s="2"/>
      <c r="AE16" s="2"/>
      <c r="AF16" s="2"/>
    </row>
    <row r="17" ht="43.5" customHeight="1">
      <c r="A17" s="2"/>
      <c r="B17" s="2" t="s">
        <v>169</v>
      </c>
      <c r="C17" s="2" t="s">
        <v>170</v>
      </c>
      <c r="D17" s="2"/>
      <c r="E17" s="2"/>
      <c r="F17" s="2" t="s">
        <v>171</v>
      </c>
      <c r="G17" s="2" t="s">
        <v>172</v>
      </c>
      <c r="H17" s="2" t="s">
        <v>173</v>
      </c>
      <c r="I17" s="2" t="s">
        <v>174</v>
      </c>
      <c r="J17" s="2"/>
      <c r="K17" s="2" t="s">
        <v>56</v>
      </c>
      <c r="L17" s="2" t="s">
        <v>57</v>
      </c>
      <c r="M17" s="2" t="s">
        <v>131</v>
      </c>
      <c r="N17" s="2"/>
      <c r="O17" s="2" t="s">
        <v>40</v>
      </c>
      <c r="P17" s="2"/>
      <c r="Q17" s="2"/>
      <c r="R17" s="2"/>
      <c r="S17" s="2"/>
      <c r="T17" s="2"/>
      <c r="U17" s="2"/>
      <c r="V17" s="2"/>
      <c r="W17" s="2"/>
      <c r="X17" s="2"/>
      <c r="Y17" s="2"/>
      <c r="Z17" s="2" t="s">
        <v>175</v>
      </c>
      <c r="AA17" s="2"/>
      <c r="AB17" s="2">
        <v>45.419818</v>
      </c>
      <c r="AC17" s="2">
        <v>-75.701145</v>
      </c>
      <c r="AD17" s="2"/>
      <c r="AE17" s="2"/>
      <c r="AF17" s="2"/>
    </row>
    <row r="18" ht="43.5" customHeight="1">
      <c r="A18" s="2"/>
      <c r="B18" s="2" t="s">
        <v>176</v>
      </c>
      <c r="C18" s="2" t="s">
        <v>177</v>
      </c>
      <c r="D18" s="2"/>
      <c r="E18" s="2"/>
      <c r="F18" s="2" t="s">
        <v>178</v>
      </c>
      <c r="G18" s="2" t="s">
        <v>179</v>
      </c>
      <c r="H18" s="2" t="s">
        <v>180</v>
      </c>
      <c r="I18" s="2" t="s">
        <v>181</v>
      </c>
      <c r="J18" s="2"/>
      <c r="K18" s="2" t="s">
        <v>182</v>
      </c>
      <c r="L18" s="2" t="s">
        <v>76</v>
      </c>
      <c r="M18" s="2" t="s">
        <v>183</v>
      </c>
      <c r="N18" s="2"/>
      <c r="O18" s="2" t="s">
        <v>40</v>
      </c>
      <c r="P18" s="2"/>
      <c r="Q18" s="2"/>
      <c r="R18" s="2"/>
      <c r="S18" s="2"/>
      <c r="T18" s="2"/>
      <c r="U18" s="2"/>
      <c r="V18" s="2"/>
      <c r="W18" s="2"/>
      <c r="X18" s="2"/>
      <c r="Y18" s="2"/>
      <c r="Z18" s="2"/>
      <c r="AA18" s="2"/>
      <c r="AB18" s="2">
        <v>51.293431</v>
      </c>
      <c r="AC18" s="2">
        <v>-114.019758</v>
      </c>
      <c r="AD18" s="2"/>
      <c r="AE18" s="2"/>
      <c r="AF18" s="2"/>
    </row>
    <row r="19" ht="43.5" customHeight="1">
      <c r="A19" s="2"/>
      <c r="B19" s="2" t="s">
        <v>184</v>
      </c>
      <c r="C19" s="2" t="s">
        <v>185</v>
      </c>
      <c r="D19" s="2"/>
      <c r="E19" s="2"/>
      <c r="F19" s="2" t="s">
        <v>186</v>
      </c>
      <c r="G19" s="2" t="s">
        <v>187</v>
      </c>
      <c r="H19" s="2" t="s">
        <v>188</v>
      </c>
      <c r="I19" s="2" t="s">
        <v>189</v>
      </c>
      <c r="J19" s="2"/>
      <c r="K19" s="2" t="s">
        <v>190</v>
      </c>
      <c r="L19" s="2" t="s">
        <v>57</v>
      </c>
      <c r="M19" s="2" t="s">
        <v>191</v>
      </c>
      <c r="N19" s="2"/>
      <c r="O19" s="2" t="s">
        <v>40</v>
      </c>
      <c r="P19" s="2"/>
      <c r="Q19" s="2"/>
      <c r="R19" s="2"/>
      <c r="S19" s="2"/>
      <c r="T19" s="2"/>
      <c r="U19" s="2"/>
      <c r="V19" s="2"/>
      <c r="W19" s="2"/>
      <c r="X19" s="2"/>
      <c r="Y19" s="2"/>
      <c r="Z19" s="2"/>
      <c r="AA19" s="2"/>
      <c r="AB19" s="2">
        <v>43.854093</v>
      </c>
      <c r="AC19" s="2">
        <v>-79.061637</v>
      </c>
      <c r="AD19" s="2"/>
      <c r="AE19" s="2"/>
      <c r="AF19" s="2"/>
    </row>
    <row r="20" ht="43.5" customHeight="1">
      <c r="A20" s="2"/>
      <c r="B20" s="2" t="s">
        <v>192</v>
      </c>
      <c r="C20" s="2" t="s">
        <v>193</v>
      </c>
      <c r="D20" s="2"/>
      <c r="E20" s="2"/>
      <c r="F20" s="2" t="s">
        <v>194</v>
      </c>
      <c r="G20" s="2" t="s">
        <v>195</v>
      </c>
      <c r="H20" s="2" t="s">
        <v>196</v>
      </c>
      <c r="I20" s="2" t="s">
        <v>197</v>
      </c>
      <c r="J20" s="2"/>
      <c r="K20" s="2" t="s">
        <v>198</v>
      </c>
      <c r="L20" s="2" t="s">
        <v>38</v>
      </c>
      <c r="M20" s="2" t="s">
        <v>199</v>
      </c>
      <c r="N20" s="2"/>
      <c r="O20" s="2" t="s">
        <v>40</v>
      </c>
      <c r="P20" s="2"/>
      <c r="Q20" s="2"/>
      <c r="R20" s="2"/>
      <c r="S20" s="2"/>
      <c r="T20" s="2"/>
      <c r="U20" s="2"/>
      <c r="V20" s="2"/>
      <c r="W20" s="2"/>
      <c r="X20" s="2"/>
      <c r="Y20" s="2"/>
      <c r="Z20" s="2"/>
      <c r="AA20" s="2"/>
      <c r="AB20" s="2">
        <v>49.264246</v>
      </c>
      <c r="AC20" s="2">
        <v>-124.759251</v>
      </c>
      <c r="AD20" s="2"/>
      <c r="AE20" s="2"/>
      <c r="AF20" s="2"/>
    </row>
    <row r="21" ht="43.5" customHeight="1">
      <c r="A21" s="2"/>
      <c r="B21" s="2" t="s">
        <v>200</v>
      </c>
      <c r="C21" s="2" t="s">
        <v>201</v>
      </c>
      <c r="D21" s="2"/>
      <c r="E21" s="2"/>
      <c r="F21" s="2" t="s">
        <v>202</v>
      </c>
      <c r="G21" s="2" t="s">
        <v>203</v>
      </c>
      <c r="H21" s="2" t="s">
        <v>204</v>
      </c>
      <c r="I21" s="2" t="s">
        <v>205</v>
      </c>
      <c r="J21" s="2"/>
      <c r="K21" s="2" t="s">
        <v>206</v>
      </c>
      <c r="L21" s="2" t="s">
        <v>76</v>
      </c>
      <c r="M21" s="2" t="s">
        <v>207</v>
      </c>
      <c r="N21" s="2"/>
      <c r="O21" s="2" t="s">
        <v>40</v>
      </c>
      <c r="P21" s="2"/>
      <c r="Q21" s="2"/>
      <c r="R21" s="2"/>
      <c r="S21" s="2"/>
      <c r="T21" s="2"/>
      <c r="U21" s="2"/>
      <c r="V21" s="2"/>
      <c r="W21" s="2"/>
      <c r="X21" s="2"/>
      <c r="Y21" s="2"/>
      <c r="Z21" s="2" t="s">
        <v>208</v>
      </c>
      <c r="AA21" s="2"/>
      <c r="AB21" s="2">
        <v>51.055488</v>
      </c>
      <c r="AC21" s="2">
        <v>-113.985344</v>
      </c>
      <c r="AD21" s="2"/>
      <c r="AE21" s="2"/>
      <c r="AF21" s="2"/>
    </row>
    <row r="22" ht="43.5" customHeight="1">
      <c r="A22" s="2"/>
      <c r="B22" s="2" t="s">
        <v>209</v>
      </c>
      <c r="C22" s="2" t="s">
        <v>210</v>
      </c>
      <c r="D22" s="2" t="s">
        <v>211</v>
      </c>
      <c r="E22" s="2"/>
      <c r="F22" s="2" t="s">
        <v>212</v>
      </c>
      <c r="G22" s="2" t="s">
        <v>213</v>
      </c>
      <c r="H22" s="2" t="s">
        <v>214</v>
      </c>
      <c r="I22" s="2" t="s">
        <v>215</v>
      </c>
      <c r="J22" s="2"/>
      <c r="K22" s="2" t="s">
        <v>75</v>
      </c>
      <c r="L22" s="2" t="s">
        <v>76</v>
      </c>
      <c r="M22" s="2" t="s">
        <v>216</v>
      </c>
      <c r="N22" s="2"/>
      <c r="O22" s="2" t="s">
        <v>40</v>
      </c>
      <c r="P22" s="2"/>
      <c r="Q22" s="2"/>
      <c r="R22" s="2"/>
      <c r="S22" s="2"/>
      <c r="T22" s="2"/>
      <c r="U22" s="2"/>
      <c r="V22" s="2"/>
      <c r="W22" s="2"/>
      <c r="X22" s="2"/>
      <c r="Y22" s="2"/>
      <c r="Z22" s="2" t="s">
        <v>217</v>
      </c>
      <c r="AA22" s="2"/>
      <c r="AB22" s="2">
        <v>53.567806</v>
      </c>
      <c r="AC22" s="2">
        <v>-113.572303</v>
      </c>
      <c r="AD22" s="2"/>
      <c r="AE22" s="2"/>
      <c r="AF22" s="2"/>
    </row>
    <row r="23" ht="43.5" customHeight="1">
      <c r="A23" s="2"/>
      <c r="B23" s="2" t="s">
        <v>218</v>
      </c>
      <c r="C23" s="2" t="s">
        <v>219</v>
      </c>
      <c r="D23" s="2"/>
      <c r="E23" s="2"/>
      <c r="F23" s="2" t="s">
        <v>220</v>
      </c>
      <c r="G23" s="2" t="s">
        <v>221</v>
      </c>
      <c r="H23" s="2" t="s">
        <v>222</v>
      </c>
      <c r="I23" s="2" t="s">
        <v>223</v>
      </c>
      <c r="J23" s="2"/>
      <c r="K23" s="2" t="s">
        <v>75</v>
      </c>
      <c r="L23" s="2" t="s">
        <v>76</v>
      </c>
      <c r="M23" s="2" t="s">
        <v>224</v>
      </c>
      <c r="N23" s="2"/>
      <c r="O23" s="2" t="s">
        <v>40</v>
      </c>
      <c r="P23" s="2"/>
      <c r="Q23" s="2"/>
      <c r="R23" s="2"/>
      <c r="S23" s="2"/>
      <c r="T23" s="2"/>
      <c r="U23" s="2"/>
      <c r="V23" s="2"/>
      <c r="W23" s="2"/>
      <c r="X23" s="2"/>
      <c r="Y23" s="2"/>
      <c r="Z23" s="2" t="s">
        <v>225</v>
      </c>
      <c r="AA23" s="2"/>
      <c r="AB23" s="2">
        <v>53.542172</v>
      </c>
      <c r="AC23" s="2">
        <v>-113.487911</v>
      </c>
      <c r="AD23" s="2"/>
      <c r="AE23" s="2"/>
      <c r="AF23" s="2"/>
    </row>
    <row r="24" ht="43.5" customHeight="1">
      <c r="A24" s="2"/>
      <c r="B24" s="2" t="s">
        <v>226</v>
      </c>
      <c r="C24" s="2" t="s">
        <v>227</v>
      </c>
      <c r="D24" s="2" t="s">
        <v>228</v>
      </c>
      <c r="E24" s="2"/>
      <c r="F24" s="2" t="s">
        <v>229</v>
      </c>
      <c r="G24" s="2" t="s">
        <v>230</v>
      </c>
      <c r="H24" s="2" t="s">
        <v>231</v>
      </c>
      <c r="I24" s="2" t="s">
        <v>232</v>
      </c>
      <c r="J24" s="2"/>
      <c r="K24" s="2" t="s">
        <v>75</v>
      </c>
      <c r="L24" s="2" t="s">
        <v>76</v>
      </c>
      <c r="M24" s="2" t="s">
        <v>233</v>
      </c>
      <c r="N24" s="2"/>
      <c r="O24" s="2" t="s">
        <v>40</v>
      </c>
      <c r="P24" s="2"/>
      <c r="Q24" s="2"/>
      <c r="R24" s="2"/>
      <c r="S24" s="2"/>
      <c r="T24" s="2"/>
      <c r="U24" s="2"/>
      <c r="V24" s="2"/>
      <c r="W24" s="2"/>
      <c r="X24" s="2"/>
      <c r="Y24" s="2"/>
      <c r="Z24" s="2"/>
      <c r="AA24" s="2"/>
      <c r="AB24" s="2">
        <v>53.543844</v>
      </c>
      <c r="AC24" s="2">
        <v>-113.492184</v>
      </c>
      <c r="AD24" s="2"/>
      <c r="AE24" s="2"/>
      <c r="AF24" s="2"/>
    </row>
    <row r="25" ht="43.5" customHeight="1">
      <c r="A25" s="2"/>
      <c r="B25" s="2" t="s">
        <v>234</v>
      </c>
      <c r="C25" s="2" t="s">
        <v>235</v>
      </c>
      <c r="D25" s="2" t="s">
        <v>236</v>
      </c>
      <c r="E25" s="2"/>
      <c r="F25" s="2" t="s">
        <v>237</v>
      </c>
      <c r="G25" s="2" t="s">
        <v>238</v>
      </c>
      <c r="H25" s="2" t="s">
        <v>239</v>
      </c>
      <c r="I25" s="2" t="s">
        <v>240</v>
      </c>
      <c r="J25" s="2"/>
      <c r="K25" s="2" t="s">
        <v>75</v>
      </c>
      <c r="L25" s="2" t="s">
        <v>76</v>
      </c>
      <c r="M25" s="2" t="s">
        <v>241</v>
      </c>
      <c r="N25" s="2"/>
      <c r="O25" s="2" t="s">
        <v>40</v>
      </c>
      <c r="P25" s="2"/>
      <c r="Q25" s="2"/>
      <c r="R25" s="2"/>
      <c r="S25" s="2"/>
      <c r="T25" s="2"/>
      <c r="U25" s="2"/>
      <c r="V25" s="2"/>
      <c r="W25" s="2"/>
      <c r="X25" s="2"/>
      <c r="Y25" s="2"/>
      <c r="Z25" s="2" t="s">
        <v>242</v>
      </c>
      <c r="AA25" s="2"/>
      <c r="AB25" s="2">
        <v>53.431756</v>
      </c>
      <c r="AC25" s="2">
        <v>-113.47846</v>
      </c>
      <c r="AD25" s="2"/>
      <c r="AE25" s="2"/>
      <c r="AF25" s="2"/>
    </row>
    <row r="26" ht="43.5" customHeight="1">
      <c r="A26" s="2"/>
      <c r="B26" s="2" t="s">
        <v>243</v>
      </c>
      <c r="C26" s="2" t="s">
        <v>244</v>
      </c>
      <c r="D26" s="2"/>
      <c r="E26" s="2"/>
      <c r="F26" s="2" t="s">
        <v>245</v>
      </c>
      <c r="G26" s="2" t="s">
        <v>246</v>
      </c>
      <c r="H26" s="2" t="s">
        <v>247</v>
      </c>
      <c r="I26" s="2" t="s">
        <v>248</v>
      </c>
      <c r="J26" s="2"/>
      <c r="K26" s="2" t="s">
        <v>75</v>
      </c>
      <c r="L26" s="2" t="s">
        <v>76</v>
      </c>
      <c r="M26" s="2" t="s">
        <v>249</v>
      </c>
      <c r="N26" s="2"/>
      <c r="O26" s="2" t="s">
        <v>40</v>
      </c>
      <c r="P26" s="2"/>
      <c r="Q26" s="2"/>
      <c r="R26" s="2"/>
      <c r="S26" s="2"/>
      <c r="T26" s="2"/>
      <c r="U26" s="2"/>
      <c r="V26" s="2"/>
      <c r="W26" s="2"/>
      <c r="X26" s="2"/>
      <c r="Y26" s="2"/>
      <c r="Z26" s="2" t="s">
        <v>250</v>
      </c>
      <c r="AA26" s="2"/>
      <c r="AB26" s="2">
        <v>53.53883</v>
      </c>
      <c r="AC26" s="2">
        <v>-113.505151</v>
      </c>
      <c r="AD26" s="2"/>
      <c r="AE26" s="2"/>
      <c r="AF26" s="2"/>
    </row>
    <row r="27" ht="43.5" customHeight="1">
      <c r="A27" s="2"/>
      <c r="B27" s="2" t="s">
        <v>251</v>
      </c>
      <c r="C27" s="2" t="s">
        <v>252</v>
      </c>
      <c r="D27" s="2"/>
      <c r="E27" s="2"/>
      <c r="F27" s="2" t="s">
        <v>253</v>
      </c>
      <c r="G27" s="2" t="s">
        <v>254</v>
      </c>
      <c r="H27" s="2" t="s">
        <v>255</v>
      </c>
      <c r="I27" s="2" t="s">
        <v>256</v>
      </c>
      <c r="J27" s="2"/>
      <c r="K27" s="2" t="s">
        <v>75</v>
      </c>
      <c r="L27" s="2" t="s">
        <v>76</v>
      </c>
      <c r="M27" s="2" t="s">
        <v>257</v>
      </c>
      <c r="N27" s="2"/>
      <c r="O27" s="2" t="s">
        <v>40</v>
      </c>
      <c r="P27" s="2"/>
      <c r="Q27" s="2"/>
      <c r="R27" s="2"/>
      <c r="S27" s="2"/>
      <c r="T27" s="2"/>
      <c r="U27" s="2"/>
      <c r="V27" s="2"/>
      <c r="W27" s="2"/>
      <c r="X27" s="2"/>
      <c r="Y27" s="2"/>
      <c r="Z27" s="2" t="s">
        <v>258</v>
      </c>
      <c r="AA27" s="2"/>
      <c r="AB27" s="2">
        <v>53.546253</v>
      </c>
      <c r="AC27" s="2">
        <v>-113.626163</v>
      </c>
      <c r="AD27" s="2"/>
      <c r="AE27" s="2"/>
      <c r="AF27" s="2"/>
    </row>
    <row r="28" ht="43.5" customHeight="1">
      <c r="A28" s="2"/>
      <c r="B28" s="2" t="s">
        <v>259</v>
      </c>
      <c r="C28" s="2" t="s">
        <v>260</v>
      </c>
      <c r="D28" s="2" t="s">
        <v>260</v>
      </c>
      <c r="E28" s="2"/>
      <c r="F28" s="2" t="s">
        <v>261</v>
      </c>
      <c r="G28" s="2" t="s">
        <v>262</v>
      </c>
      <c r="H28" s="2" t="s">
        <v>263</v>
      </c>
      <c r="I28" s="2" t="s">
        <v>264</v>
      </c>
      <c r="J28" s="2"/>
      <c r="K28" s="2" t="s">
        <v>75</v>
      </c>
      <c r="L28" s="2" t="s">
        <v>76</v>
      </c>
      <c r="M28" s="2" t="s">
        <v>265</v>
      </c>
      <c r="N28" s="2"/>
      <c r="O28" s="2" t="s">
        <v>40</v>
      </c>
      <c r="P28" s="2"/>
      <c r="Q28" s="2"/>
      <c r="R28" s="2"/>
      <c r="S28" s="2"/>
      <c r="T28" s="2"/>
      <c r="U28" s="2"/>
      <c r="V28" s="2"/>
      <c r="W28" s="2"/>
      <c r="X28" s="2"/>
      <c r="Y28" s="2"/>
      <c r="Z28" s="2" t="s">
        <v>266</v>
      </c>
      <c r="AA28" s="2"/>
      <c r="AB28" s="2">
        <v>53.541274</v>
      </c>
      <c r="AC28" s="2">
        <v>-113.497857</v>
      </c>
      <c r="AD28" s="2"/>
      <c r="AE28" s="2"/>
      <c r="AF28" s="2"/>
    </row>
    <row r="29" ht="43.5" customHeight="1">
      <c r="A29" s="2"/>
      <c r="B29" s="2" t="s">
        <v>267</v>
      </c>
      <c r="C29" s="2" t="s">
        <v>268</v>
      </c>
      <c r="D29" s="2"/>
      <c r="E29" s="2"/>
      <c r="F29" s="2" t="s">
        <v>269</v>
      </c>
      <c r="G29" s="2" t="s">
        <v>270</v>
      </c>
      <c r="H29" s="2" t="s">
        <v>271</v>
      </c>
      <c r="I29" s="2" t="s">
        <v>272</v>
      </c>
      <c r="J29" s="2"/>
      <c r="K29" s="2" t="s">
        <v>273</v>
      </c>
      <c r="L29" s="2" t="s">
        <v>57</v>
      </c>
      <c r="M29" s="2" t="s">
        <v>274</v>
      </c>
      <c r="N29" s="2"/>
      <c r="O29" s="2" t="s">
        <v>40</v>
      </c>
      <c r="P29" s="2"/>
      <c r="Q29" s="2"/>
      <c r="R29" s="2"/>
      <c r="S29" s="2"/>
      <c r="T29" s="2"/>
      <c r="U29" s="2"/>
      <c r="V29" s="2"/>
      <c r="W29" s="2"/>
      <c r="X29" s="2"/>
      <c r="Y29" s="2"/>
      <c r="Z29" s="2"/>
      <c r="AA29" s="2"/>
      <c r="AB29" s="2">
        <v>44.154389</v>
      </c>
      <c r="AC29" s="2">
        <v>-79.866845</v>
      </c>
      <c r="AD29" s="2"/>
      <c r="AE29" s="2"/>
      <c r="AF29" s="2"/>
    </row>
    <row r="30" ht="43.5" customHeight="1">
      <c r="A30" s="2"/>
      <c r="B30" s="2" t="s">
        <v>275</v>
      </c>
      <c r="C30" s="2" t="s">
        <v>276</v>
      </c>
      <c r="D30" s="2"/>
      <c r="E30" s="2"/>
      <c r="F30" s="2" t="s">
        <v>277</v>
      </c>
      <c r="G30" s="2" t="s">
        <v>278</v>
      </c>
      <c r="H30" s="2" t="s">
        <v>279</v>
      </c>
      <c r="I30" s="2" t="s">
        <v>280</v>
      </c>
      <c r="J30" s="2"/>
      <c r="K30" s="2" t="s">
        <v>281</v>
      </c>
      <c r="L30" s="2" t="s">
        <v>86</v>
      </c>
      <c r="M30" s="2" t="s">
        <v>282</v>
      </c>
      <c r="N30" s="2"/>
      <c r="O30" s="2" t="s">
        <v>40</v>
      </c>
      <c r="P30" s="2"/>
      <c r="Q30" s="2"/>
      <c r="R30" s="2"/>
      <c r="S30" s="2"/>
      <c r="T30" s="2"/>
      <c r="U30" s="2"/>
      <c r="V30" s="2"/>
      <c r="W30" s="2"/>
      <c r="X30" s="2"/>
      <c r="Y30" s="2"/>
      <c r="Z30" s="2"/>
      <c r="AA30" s="2"/>
      <c r="AB30" s="2">
        <v>49.103498</v>
      </c>
      <c r="AC30" s="2">
        <v>-97.555495</v>
      </c>
      <c r="AD30" s="2"/>
      <c r="AE30" s="2"/>
      <c r="AF30" s="2"/>
    </row>
    <row r="31" ht="43.5" customHeight="1">
      <c r="A31" s="2"/>
      <c r="B31" s="2" t="s">
        <v>283</v>
      </c>
      <c r="C31" s="2" t="s">
        <v>284</v>
      </c>
      <c r="D31" s="2" t="s">
        <v>285</v>
      </c>
      <c r="E31" s="2"/>
      <c r="F31" s="2" t="s">
        <v>286</v>
      </c>
      <c r="G31" s="2" t="s">
        <v>287</v>
      </c>
      <c r="H31" s="2" t="s">
        <v>288</v>
      </c>
      <c r="I31" s="2" t="s">
        <v>289</v>
      </c>
      <c r="J31" s="2"/>
      <c r="K31" s="2" t="s">
        <v>290</v>
      </c>
      <c r="L31" s="2" t="s">
        <v>291</v>
      </c>
      <c r="M31" s="2" t="s">
        <v>292</v>
      </c>
      <c r="N31" s="2"/>
      <c r="O31" s="2" t="s">
        <v>40</v>
      </c>
      <c r="P31" s="2"/>
      <c r="Q31" s="2"/>
      <c r="R31" s="2"/>
      <c r="S31" s="2"/>
      <c r="T31" s="2"/>
      <c r="U31" s="2"/>
      <c r="V31" s="2"/>
      <c r="W31" s="2"/>
      <c r="X31" s="2"/>
      <c r="Y31" s="2"/>
      <c r="Z31" s="2" t="s">
        <v>293</v>
      </c>
      <c r="AA31" s="2"/>
      <c r="AB31" s="2">
        <v>50.451903</v>
      </c>
      <c r="AC31" s="2">
        <v>-104.614313</v>
      </c>
      <c r="AD31" s="2"/>
      <c r="AE31" s="2"/>
      <c r="AF31" s="2"/>
    </row>
    <row r="32" ht="43.5" customHeight="1">
      <c r="A32" s="2"/>
      <c r="B32" s="2" t="s">
        <v>294</v>
      </c>
      <c r="C32" s="2" t="s">
        <v>295</v>
      </c>
      <c r="D32" s="2"/>
      <c r="E32" s="2"/>
      <c r="F32" s="2" t="s">
        <v>296</v>
      </c>
      <c r="G32" s="2" t="s">
        <v>297</v>
      </c>
      <c r="H32" s="2" t="s">
        <v>298</v>
      </c>
      <c r="I32" s="2" t="s">
        <v>299</v>
      </c>
      <c r="J32" s="2"/>
      <c r="K32" s="2" t="s">
        <v>300</v>
      </c>
      <c r="L32" s="2" t="s">
        <v>57</v>
      </c>
      <c r="M32" s="2" t="s">
        <v>301</v>
      </c>
      <c r="N32" s="2"/>
      <c r="O32" s="2" t="s">
        <v>40</v>
      </c>
      <c r="P32" s="2"/>
      <c r="Q32" s="2"/>
      <c r="R32" s="2"/>
      <c r="S32" s="2"/>
      <c r="T32" s="2"/>
      <c r="U32" s="2"/>
      <c r="V32" s="2"/>
      <c r="W32" s="2"/>
      <c r="X32" s="2"/>
      <c r="Y32" s="2"/>
      <c r="Z32" s="2" t="s">
        <v>302</v>
      </c>
      <c r="AA32" s="2"/>
      <c r="AB32" s="2">
        <v>45.226422</v>
      </c>
      <c r="AC32" s="2">
        <v>-75.686355</v>
      </c>
      <c r="AD32" s="2"/>
      <c r="AE32" s="2"/>
      <c r="AF32" s="2"/>
    </row>
    <row r="33" ht="43.5" customHeight="1">
      <c r="A33" s="2"/>
      <c r="B33" s="2" t="s">
        <v>303</v>
      </c>
      <c r="C33" s="2" t="s">
        <v>304</v>
      </c>
      <c r="D33" s="2"/>
      <c r="E33" s="2"/>
      <c r="F33" s="2" t="s">
        <v>305</v>
      </c>
      <c r="G33" s="2" t="s">
        <v>306</v>
      </c>
      <c r="H33" s="2" t="s">
        <v>307</v>
      </c>
      <c r="I33" s="2" t="s">
        <v>308</v>
      </c>
      <c r="J33" s="2"/>
      <c r="K33" s="2" t="s">
        <v>309</v>
      </c>
      <c r="L33" s="2" t="s">
        <v>310</v>
      </c>
      <c r="M33" s="2" t="s">
        <v>311</v>
      </c>
      <c r="N33" s="2"/>
      <c r="O33" s="2" t="s">
        <v>40</v>
      </c>
      <c r="P33" s="2"/>
      <c r="Q33" s="2"/>
      <c r="R33" s="2"/>
      <c r="S33" s="2"/>
      <c r="T33" s="2"/>
      <c r="U33" s="2"/>
      <c r="V33" s="2"/>
      <c r="W33" s="2"/>
      <c r="X33" s="2"/>
      <c r="Y33" s="2"/>
      <c r="Z33" s="2" t="s">
        <v>312</v>
      </c>
      <c r="AA33" s="2"/>
      <c r="AB33" s="2">
        <v>45.832561</v>
      </c>
      <c r="AC33" s="2">
        <v>-64.21127</v>
      </c>
      <c r="AD33" s="2"/>
      <c r="AE33" s="2"/>
      <c r="AF33" s="2"/>
    </row>
    <row r="34" ht="43.5" customHeight="1">
      <c r="A34" s="2"/>
      <c r="B34" s="2" t="s">
        <v>313</v>
      </c>
      <c r="C34" s="2" t="s">
        <v>314</v>
      </c>
      <c r="D34" s="2"/>
      <c r="E34" s="2"/>
      <c r="F34" s="2" t="s">
        <v>315</v>
      </c>
      <c r="G34" s="2" t="s">
        <v>316</v>
      </c>
      <c r="H34" s="2" t="s">
        <v>317</v>
      </c>
      <c r="I34" s="2" t="s">
        <v>318</v>
      </c>
      <c r="J34" s="2"/>
      <c r="K34" s="2" t="s">
        <v>319</v>
      </c>
      <c r="L34" s="2" t="s">
        <v>310</v>
      </c>
      <c r="M34" s="2" t="s">
        <v>320</v>
      </c>
      <c r="N34" s="2"/>
      <c r="O34" s="2" t="s">
        <v>40</v>
      </c>
      <c r="P34" s="2"/>
      <c r="Q34" s="2"/>
      <c r="R34" s="2"/>
      <c r="S34" s="2"/>
      <c r="T34" s="2"/>
      <c r="U34" s="2"/>
      <c r="V34" s="2"/>
      <c r="W34" s="2"/>
      <c r="X34" s="2"/>
      <c r="Y34" s="2"/>
      <c r="Z34" s="2"/>
      <c r="AA34" s="2"/>
      <c r="AB34" s="2">
        <v>45.61585</v>
      </c>
      <c r="AC34" s="2">
        <v>-62.001356</v>
      </c>
      <c r="AD34" s="2"/>
      <c r="AE34" s="2"/>
      <c r="AF34" s="2"/>
    </row>
    <row r="35" ht="43.5" customHeight="1">
      <c r="A35" s="2"/>
      <c r="B35" s="2" t="s">
        <v>321</v>
      </c>
      <c r="C35" s="2" t="s">
        <v>322</v>
      </c>
      <c r="D35" s="2"/>
      <c r="E35" s="2"/>
      <c r="F35" s="2" t="s">
        <v>323</v>
      </c>
      <c r="G35" s="2" t="s">
        <v>324</v>
      </c>
      <c r="H35" s="2" t="s">
        <v>325</v>
      </c>
      <c r="I35" s="2" t="s">
        <v>326</v>
      </c>
      <c r="J35" s="2"/>
      <c r="K35" s="2" t="s">
        <v>327</v>
      </c>
      <c r="L35" s="2" t="s">
        <v>328</v>
      </c>
      <c r="M35" s="2" t="s">
        <v>329</v>
      </c>
      <c r="N35" s="2"/>
      <c r="O35" s="2" t="s">
        <v>40</v>
      </c>
      <c r="P35" s="2"/>
      <c r="Q35" s="2"/>
      <c r="R35" s="2"/>
      <c r="S35" s="2"/>
      <c r="T35" s="2"/>
      <c r="U35" s="2"/>
      <c r="V35" s="2"/>
      <c r="W35" s="2"/>
      <c r="X35" s="2"/>
      <c r="Y35" s="2"/>
      <c r="Z35" s="2"/>
      <c r="AA35" s="2"/>
      <c r="AB35" s="2">
        <v>45.082381</v>
      </c>
      <c r="AC35" s="2">
        <v>-67.081885</v>
      </c>
      <c r="AD35" s="2"/>
      <c r="AE35" s="2"/>
      <c r="AF35" s="2"/>
    </row>
    <row r="36" ht="43.5" customHeight="1">
      <c r="A36" s="2"/>
      <c r="B36" s="2" t="s">
        <v>330</v>
      </c>
      <c r="C36" s="2" t="s">
        <v>331</v>
      </c>
      <c r="D36" s="2" t="s">
        <v>332</v>
      </c>
      <c r="E36" s="2"/>
      <c r="F36" s="2" t="s">
        <v>333</v>
      </c>
      <c r="G36" s="2" t="s">
        <v>334</v>
      </c>
      <c r="H36" s="2" t="s">
        <v>335</v>
      </c>
      <c r="I36" s="2" t="s">
        <v>336</v>
      </c>
      <c r="J36" s="2"/>
      <c r="K36" s="2" t="s">
        <v>139</v>
      </c>
      <c r="L36" s="2" t="s">
        <v>38</v>
      </c>
      <c r="M36" s="2" t="s">
        <v>337</v>
      </c>
      <c r="N36" s="2"/>
      <c r="O36" s="2" t="s">
        <v>40</v>
      </c>
      <c r="P36" s="2"/>
      <c r="Q36" s="2"/>
      <c r="R36" s="2"/>
      <c r="S36" s="2"/>
      <c r="T36" s="2"/>
      <c r="U36" s="2"/>
      <c r="V36" s="2"/>
      <c r="W36" s="2"/>
      <c r="X36" s="2"/>
      <c r="Y36" s="2"/>
      <c r="Z36" s="2" t="s">
        <v>338</v>
      </c>
      <c r="AA36" s="2"/>
      <c r="AB36" s="2">
        <v>49.281801</v>
      </c>
      <c r="AC36" s="2">
        <v>-123.109756</v>
      </c>
      <c r="AD36" s="2"/>
      <c r="AE36" s="2"/>
      <c r="AF36" s="2"/>
    </row>
    <row r="37" ht="43.5" customHeight="1">
      <c r="A37" s="2"/>
      <c r="B37" s="2" t="s">
        <v>339</v>
      </c>
      <c r="C37" s="2" t="s">
        <v>340</v>
      </c>
      <c r="D37" s="2"/>
      <c r="E37" s="2"/>
      <c r="F37" s="2" t="s">
        <v>341</v>
      </c>
      <c r="G37" s="2" t="s">
        <v>342</v>
      </c>
      <c r="H37" s="2" t="s">
        <v>343</v>
      </c>
      <c r="I37" s="2" t="s">
        <v>344</v>
      </c>
      <c r="J37" s="2"/>
      <c r="K37" s="2" t="s">
        <v>85</v>
      </c>
      <c r="L37" s="2" t="s">
        <v>86</v>
      </c>
      <c r="M37" s="2" t="s">
        <v>345</v>
      </c>
      <c r="N37" s="2"/>
      <c r="O37" s="2" t="s">
        <v>40</v>
      </c>
      <c r="P37" s="2"/>
      <c r="Q37" s="2"/>
      <c r="R37" s="2"/>
      <c r="S37" s="2"/>
      <c r="T37" s="2"/>
      <c r="U37" s="2"/>
      <c r="V37" s="2"/>
      <c r="W37" s="2"/>
      <c r="X37" s="2"/>
      <c r="Y37" s="2"/>
      <c r="Z37" s="2" t="s">
        <v>346</v>
      </c>
      <c r="AA37" s="2"/>
      <c r="AB37" s="2">
        <v>49.946521</v>
      </c>
      <c r="AC37" s="2">
        <v>-97.183104</v>
      </c>
      <c r="AD37" s="2"/>
      <c r="AE37" s="2"/>
      <c r="AF37" s="2"/>
    </row>
    <row r="38" ht="43.5" customHeight="1">
      <c r="A38" s="2"/>
      <c r="B38" s="2" t="s">
        <v>347</v>
      </c>
      <c r="C38" s="2" t="s">
        <v>348</v>
      </c>
      <c r="D38" s="2"/>
      <c r="E38" s="2"/>
      <c r="F38" s="2" t="s">
        <v>349</v>
      </c>
      <c r="G38" s="2" t="s">
        <v>350</v>
      </c>
      <c r="H38" s="2" t="s">
        <v>351</v>
      </c>
      <c r="I38" s="2" t="s">
        <v>352</v>
      </c>
      <c r="J38" s="2"/>
      <c r="K38" s="2" t="s">
        <v>353</v>
      </c>
      <c r="L38" s="2" t="s">
        <v>38</v>
      </c>
      <c r="M38" s="2" t="s">
        <v>354</v>
      </c>
      <c r="N38" s="2"/>
      <c r="O38" s="2" t="s">
        <v>40</v>
      </c>
      <c r="P38" s="2"/>
      <c r="Q38" s="2"/>
      <c r="R38" s="2"/>
      <c r="S38" s="2"/>
      <c r="T38" s="2"/>
      <c r="U38" s="2"/>
      <c r="V38" s="2"/>
      <c r="W38" s="2"/>
      <c r="X38" s="2"/>
      <c r="Y38" s="2"/>
      <c r="Z38" s="2"/>
      <c r="AA38" s="2"/>
      <c r="AB38" s="2">
        <v>50.448267</v>
      </c>
      <c r="AC38" s="2">
        <v>-119.196582</v>
      </c>
      <c r="AD38" s="2"/>
      <c r="AE38" s="2"/>
      <c r="AF38" s="2"/>
    </row>
    <row r="39" ht="43.5" customHeight="1">
      <c r="A39" s="2"/>
      <c r="B39" s="2" t="s">
        <v>355</v>
      </c>
      <c r="C39" s="2" t="s">
        <v>356</v>
      </c>
      <c r="D39" s="2"/>
      <c r="E39" s="2"/>
      <c r="F39" s="2" t="s">
        <v>357</v>
      </c>
      <c r="G39" s="2" t="s">
        <v>358</v>
      </c>
      <c r="H39" s="2" t="s">
        <v>359</v>
      </c>
      <c r="I39" s="2" t="s">
        <v>360</v>
      </c>
      <c r="J39" s="2"/>
      <c r="K39" s="2" t="s">
        <v>361</v>
      </c>
      <c r="L39" s="2" t="s">
        <v>57</v>
      </c>
      <c r="M39" s="2" t="s">
        <v>362</v>
      </c>
      <c r="N39" s="2"/>
      <c r="O39" s="2" t="s">
        <v>40</v>
      </c>
      <c r="P39" s="2"/>
      <c r="Q39" s="2"/>
      <c r="R39" s="2"/>
      <c r="S39" s="2"/>
      <c r="T39" s="2"/>
      <c r="U39" s="2"/>
      <c r="V39" s="2"/>
      <c r="W39" s="2"/>
      <c r="X39" s="2"/>
      <c r="Y39" s="2"/>
      <c r="Z39" s="2" t="s">
        <v>363</v>
      </c>
      <c r="AA39" s="2"/>
      <c r="AB39" s="2">
        <v>43.541384</v>
      </c>
      <c r="AC39" s="2">
        <v>-80.29111</v>
      </c>
      <c r="AD39" s="2"/>
      <c r="AE39" s="2"/>
      <c r="AF39" s="2"/>
    </row>
    <row r="40" ht="43.5" customHeight="1">
      <c r="A40" s="2"/>
      <c r="B40" s="2" t="s">
        <v>364</v>
      </c>
      <c r="C40" s="2" t="s">
        <v>365</v>
      </c>
      <c r="D40" s="2"/>
      <c r="E40" s="2"/>
      <c r="F40" s="2" t="s">
        <v>366</v>
      </c>
      <c r="G40" s="2" t="s">
        <v>367</v>
      </c>
      <c r="H40" s="2" t="s">
        <v>368</v>
      </c>
      <c r="I40" s="2" t="s">
        <v>369</v>
      </c>
      <c r="J40" s="2"/>
      <c r="K40" s="2" t="s">
        <v>85</v>
      </c>
      <c r="L40" s="2" t="s">
        <v>86</v>
      </c>
      <c r="M40" s="2" t="s">
        <v>370</v>
      </c>
      <c r="N40" s="2"/>
      <c r="O40" s="2" t="s">
        <v>40</v>
      </c>
      <c r="P40" s="2"/>
      <c r="Q40" s="2"/>
      <c r="R40" s="2"/>
      <c r="S40" s="2"/>
      <c r="T40" s="2"/>
      <c r="U40" s="2"/>
      <c r="V40" s="2"/>
      <c r="W40" s="2"/>
      <c r="X40" s="2"/>
      <c r="Y40" s="2"/>
      <c r="Z40" s="2" t="s">
        <v>371</v>
      </c>
      <c r="AA40" s="2"/>
      <c r="AB40" s="2">
        <v>49.878941</v>
      </c>
      <c r="AC40" s="2">
        <v>-97.218344</v>
      </c>
      <c r="AD40" s="2"/>
      <c r="AE40" s="2"/>
      <c r="AF40" s="2"/>
    </row>
    <row r="41" ht="43.5" customHeight="1">
      <c r="A41" s="2"/>
      <c r="B41" s="2" t="s">
        <v>372</v>
      </c>
      <c r="C41" s="2" t="s">
        <v>373</v>
      </c>
      <c r="D41" s="2"/>
      <c r="E41" s="2"/>
      <c r="F41" s="2" t="s">
        <v>374</v>
      </c>
      <c r="G41" s="2" t="s">
        <v>375</v>
      </c>
      <c r="H41" s="2" t="s">
        <v>376</v>
      </c>
      <c r="I41" s="2" t="s">
        <v>377</v>
      </c>
      <c r="J41" s="2"/>
      <c r="K41" s="2" t="s">
        <v>56</v>
      </c>
      <c r="L41" s="2" t="s">
        <v>57</v>
      </c>
      <c r="M41" s="2" t="s">
        <v>378</v>
      </c>
      <c r="N41" s="2"/>
      <c r="O41" s="2" t="s">
        <v>40</v>
      </c>
      <c r="P41" s="2"/>
      <c r="Q41" s="2"/>
      <c r="R41" s="2"/>
      <c r="S41" s="2"/>
      <c r="T41" s="2"/>
      <c r="U41" s="2"/>
      <c r="V41" s="2"/>
      <c r="W41" s="2"/>
      <c r="X41" s="2"/>
      <c r="Y41" s="2"/>
      <c r="Z41" s="2" t="s">
        <v>379</v>
      </c>
      <c r="AA41" s="2"/>
      <c r="AB41" s="2">
        <v>45.426515</v>
      </c>
      <c r="AC41" s="2">
        <v>-75.690035</v>
      </c>
      <c r="AD41" s="2"/>
      <c r="AE41" s="2"/>
      <c r="AF41" s="2"/>
    </row>
    <row r="42" ht="43.5" customHeight="1">
      <c r="A42" s="2"/>
      <c r="B42" s="2" t="s">
        <v>380</v>
      </c>
      <c r="C42" s="2" t="s">
        <v>381</v>
      </c>
      <c r="D42" s="2"/>
      <c r="E42" s="2"/>
      <c r="F42" s="2"/>
      <c r="G42" s="2" t="s">
        <v>382</v>
      </c>
      <c r="H42" s="2" t="s">
        <v>383</v>
      </c>
      <c r="I42" s="2" t="s">
        <v>384</v>
      </c>
      <c r="J42" s="2"/>
      <c r="K42" s="2" t="s">
        <v>385</v>
      </c>
      <c r="L42" s="2" t="s">
        <v>96</v>
      </c>
      <c r="M42" s="2" t="s">
        <v>386</v>
      </c>
      <c r="N42" s="2"/>
      <c r="O42" s="2" t="s">
        <v>40</v>
      </c>
      <c r="P42" s="2"/>
      <c r="Q42" s="2"/>
      <c r="R42" s="2"/>
      <c r="S42" s="2"/>
      <c r="T42" s="2"/>
      <c r="U42" s="2"/>
      <c r="V42" s="2"/>
      <c r="W42" s="2"/>
      <c r="X42" s="2"/>
      <c r="Y42" s="2"/>
      <c r="Z42" s="2" t="s">
        <v>387</v>
      </c>
      <c r="AA42" s="2"/>
      <c r="AB42" s="2">
        <v>46.812923</v>
      </c>
      <c r="AC42" s="2">
        <v>-71.204402</v>
      </c>
      <c r="AD42" s="2"/>
      <c r="AE42" s="2"/>
      <c r="AF42" s="2"/>
    </row>
    <row r="43" ht="43.5" customHeight="1">
      <c r="A43" s="2"/>
      <c r="B43" s="2" t="s">
        <v>388</v>
      </c>
      <c r="C43" s="2" t="s">
        <v>389</v>
      </c>
      <c r="D43" s="2"/>
      <c r="E43" s="2"/>
      <c r="F43" s="2" t="s">
        <v>390</v>
      </c>
      <c r="G43" s="2" t="s">
        <v>391</v>
      </c>
      <c r="H43" s="2" t="s">
        <v>392</v>
      </c>
      <c r="I43" s="2" t="s">
        <v>393</v>
      </c>
      <c r="J43" s="2"/>
      <c r="K43" s="2" t="s">
        <v>394</v>
      </c>
      <c r="L43" s="2" t="s">
        <v>96</v>
      </c>
      <c r="M43" s="2" t="s">
        <v>395</v>
      </c>
      <c r="N43" s="2"/>
      <c r="O43" s="2" t="s">
        <v>40</v>
      </c>
      <c r="P43" s="2"/>
      <c r="Q43" s="2"/>
      <c r="R43" s="2"/>
      <c r="S43" s="2"/>
      <c r="T43" s="2"/>
      <c r="U43" s="2"/>
      <c r="V43" s="2"/>
      <c r="W43" s="2"/>
      <c r="X43" s="2"/>
      <c r="Y43" s="2"/>
      <c r="Z43" s="2"/>
      <c r="AA43" s="2"/>
      <c r="AB43" s="2">
        <v>46.495379</v>
      </c>
      <c r="AC43" s="2">
        <v>-73.224286</v>
      </c>
      <c r="AD43" s="2"/>
      <c r="AE43" s="2"/>
      <c r="AF43" s="2"/>
    </row>
    <row r="44" ht="43.5" customHeight="1">
      <c r="A44" s="2"/>
      <c r="B44" s="2" t="s">
        <v>396</v>
      </c>
      <c r="C44" s="2" t="s">
        <v>397</v>
      </c>
      <c r="D44" s="2"/>
      <c r="E44" s="2"/>
      <c r="F44" s="2" t="s">
        <v>398</v>
      </c>
      <c r="G44" s="2" t="s">
        <v>399</v>
      </c>
      <c r="H44" s="2" t="s">
        <v>400</v>
      </c>
      <c r="I44" s="2" t="s">
        <v>401</v>
      </c>
      <c r="J44" s="2"/>
      <c r="K44" s="2" t="s">
        <v>402</v>
      </c>
      <c r="L44" s="2" t="s">
        <v>96</v>
      </c>
      <c r="M44" s="2" t="s">
        <v>403</v>
      </c>
      <c r="N44" s="2"/>
      <c r="O44" s="2" t="s">
        <v>40</v>
      </c>
      <c r="P44" s="2"/>
      <c r="Q44" s="2"/>
      <c r="R44" s="2"/>
      <c r="S44" s="2"/>
      <c r="T44" s="2"/>
      <c r="U44" s="2"/>
      <c r="V44" s="2"/>
      <c r="W44" s="2"/>
      <c r="X44" s="2"/>
      <c r="Y44" s="2"/>
      <c r="Z44" s="2" t="s">
        <v>404</v>
      </c>
      <c r="AA44" s="2"/>
      <c r="AB44" s="2">
        <v>45.483766</v>
      </c>
      <c r="AC44" s="2">
        <v>-73.611744</v>
      </c>
      <c r="AD44" s="2"/>
      <c r="AE44" s="2"/>
      <c r="AF44" s="2"/>
    </row>
    <row r="45" ht="43.5" customHeight="1">
      <c r="A45" s="2"/>
      <c r="B45" s="2" t="s">
        <v>405</v>
      </c>
      <c r="C45" s="2" t="s">
        <v>406</v>
      </c>
      <c r="D45" s="2"/>
      <c r="E45" s="2"/>
      <c r="F45" s="2" t="s">
        <v>407</v>
      </c>
      <c r="G45" s="2" t="s">
        <v>408</v>
      </c>
      <c r="H45" s="2" t="s">
        <v>409</v>
      </c>
      <c r="I45" s="2" t="s">
        <v>410</v>
      </c>
      <c r="J45" s="2"/>
      <c r="K45" s="2" t="s">
        <v>95</v>
      </c>
      <c r="L45" s="2" t="s">
        <v>96</v>
      </c>
      <c r="M45" s="2" t="s">
        <v>411</v>
      </c>
      <c r="N45" s="2"/>
      <c r="O45" s="2" t="s">
        <v>40</v>
      </c>
      <c r="P45" s="2"/>
      <c r="Q45" s="2"/>
      <c r="R45" s="2"/>
      <c r="S45" s="2"/>
      <c r="T45" s="2"/>
      <c r="U45" s="2"/>
      <c r="V45" s="2"/>
      <c r="W45" s="2"/>
      <c r="X45" s="2"/>
      <c r="Y45" s="2"/>
      <c r="Z45" s="2" t="s">
        <v>412</v>
      </c>
      <c r="AA45" s="2"/>
      <c r="AB45" s="2">
        <v>45.541178</v>
      </c>
      <c r="AC45" s="2">
        <v>-73.562014</v>
      </c>
      <c r="AD45" s="2"/>
      <c r="AE45" s="2"/>
      <c r="AF45" s="2"/>
    </row>
    <row r="46" ht="43.5" customHeight="1">
      <c r="A46" s="2"/>
      <c r="B46" s="2" t="s">
        <v>413</v>
      </c>
      <c r="C46" s="2" t="s">
        <v>414</v>
      </c>
      <c r="D46" s="2"/>
      <c r="E46" s="2"/>
      <c r="F46" s="2"/>
      <c r="G46" s="2" t="s">
        <v>415</v>
      </c>
      <c r="H46" s="2" t="s">
        <v>416</v>
      </c>
      <c r="I46" s="2" t="s">
        <v>417</v>
      </c>
      <c r="J46" s="2"/>
      <c r="K46" s="2" t="s">
        <v>418</v>
      </c>
      <c r="L46" s="2" t="s">
        <v>96</v>
      </c>
      <c r="M46" s="2" t="s">
        <v>419</v>
      </c>
      <c r="N46" s="2"/>
      <c r="O46" s="2" t="s">
        <v>40</v>
      </c>
      <c r="P46" s="2"/>
      <c r="Q46" s="2"/>
      <c r="R46" s="2"/>
      <c r="S46" s="2"/>
      <c r="T46" s="2"/>
      <c r="U46" s="2"/>
      <c r="V46" s="2"/>
      <c r="W46" s="2"/>
      <c r="X46" s="2"/>
      <c r="Y46" s="2"/>
      <c r="Z46" s="2" t="s">
        <v>420</v>
      </c>
      <c r="AA46" s="2"/>
      <c r="AB46" s="2">
        <v>45.600399</v>
      </c>
      <c r="AC46" s="2">
        <v>-73.725428</v>
      </c>
      <c r="AD46" s="2"/>
      <c r="AE46" s="2"/>
      <c r="AF46" s="2"/>
    </row>
    <row r="47" ht="43.5" customHeight="1">
      <c r="A47" s="2"/>
      <c r="B47" s="2" t="s">
        <v>421</v>
      </c>
      <c r="C47" s="2" t="s">
        <v>422</v>
      </c>
      <c r="D47" s="2"/>
      <c r="E47" s="2"/>
      <c r="F47" s="2" t="s">
        <v>423</v>
      </c>
      <c r="G47" s="2" t="s">
        <v>424</v>
      </c>
      <c r="H47" s="2" t="s">
        <v>425</v>
      </c>
      <c r="I47" s="2" t="s">
        <v>426</v>
      </c>
      <c r="J47" s="2"/>
      <c r="K47" s="2" t="s">
        <v>427</v>
      </c>
      <c r="L47" s="2" t="s">
        <v>96</v>
      </c>
      <c r="M47" s="2" t="s">
        <v>428</v>
      </c>
      <c r="N47" s="2"/>
      <c r="O47" s="2" t="s">
        <v>40</v>
      </c>
      <c r="P47" s="2"/>
      <c r="Q47" s="2"/>
      <c r="R47" s="2"/>
      <c r="S47" s="2"/>
      <c r="T47" s="2"/>
      <c r="U47" s="2"/>
      <c r="V47" s="2"/>
      <c r="W47" s="2"/>
      <c r="X47" s="2"/>
      <c r="Y47" s="2"/>
      <c r="Z47" s="2" t="s">
        <v>429</v>
      </c>
      <c r="AA47" s="2"/>
      <c r="AB47" s="2">
        <v>45.389603</v>
      </c>
      <c r="AC47" s="2">
        <v>-71.919115</v>
      </c>
      <c r="AD47" s="2"/>
      <c r="AE47" s="2"/>
      <c r="AF47" s="2"/>
    </row>
    <row r="48" ht="43.5" customHeight="1">
      <c r="A48" s="2"/>
      <c r="B48" s="2" t="s">
        <v>430</v>
      </c>
      <c r="C48" s="2" t="s">
        <v>431</v>
      </c>
      <c r="D48" s="2" t="s">
        <v>432</v>
      </c>
      <c r="E48" s="2"/>
      <c r="F48" s="2" t="s">
        <v>433</v>
      </c>
      <c r="G48" s="2" t="s">
        <v>434</v>
      </c>
      <c r="H48" s="2" t="s">
        <v>435</v>
      </c>
      <c r="I48" s="2" t="s">
        <v>436</v>
      </c>
      <c r="J48" s="2"/>
      <c r="K48" s="2" t="s">
        <v>95</v>
      </c>
      <c r="L48" s="2" t="s">
        <v>96</v>
      </c>
      <c r="M48" s="2" t="s">
        <v>437</v>
      </c>
      <c r="N48" s="2"/>
      <c r="O48" s="2" t="s">
        <v>40</v>
      </c>
      <c r="P48" s="2"/>
      <c r="Q48" s="2"/>
      <c r="R48" s="2"/>
      <c r="S48" s="2"/>
      <c r="T48" s="2"/>
      <c r="U48" s="2"/>
      <c r="V48" s="2"/>
      <c r="W48" s="2"/>
      <c r="X48" s="2"/>
      <c r="Y48" s="2"/>
      <c r="Z48" s="2" t="s">
        <v>438</v>
      </c>
      <c r="AA48" s="2"/>
      <c r="AB48" s="2">
        <v>45.45781</v>
      </c>
      <c r="AC48" s="2">
        <v>-73.615842</v>
      </c>
      <c r="AD48" s="2"/>
      <c r="AE48" s="2"/>
      <c r="AF48" s="2"/>
    </row>
    <row r="49" ht="43.5" customHeight="1">
      <c r="A49" s="2"/>
      <c r="B49" s="2" t="s">
        <v>439</v>
      </c>
      <c r="C49" s="2" t="s">
        <v>440</v>
      </c>
      <c r="D49" s="2" t="s">
        <v>441</v>
      </c>
      <c r="E49" s="2"/>
      <c r="F49" s="2" t="s">
        <v>442</v>
      </c>
      <c r="G49" s="2" t="s">
        <v>443</v>
      </c>
      <c r="H49" s="2" t="s">
        <v>444</v>
      </c>
      <c r="I49" s="2" t="s">
        <v>445</v>
      </c>
      <c r="J49" s="2"/>
      <c r="K49" s="2" t="s">
        <v>446</v>
      </c>
      <c r="L49" s="2" t="s">
        <v>96</v>
      </c>
      <c r="M49" s="2" t="s">
        <v>447</v>
      </c>
      <c r="N49" s="2"/>
      <c r="O49" s="2" t="s">
        <v>40</v>
      </c>
      <c r="P49" s="2"/>
      <c r="Q49" s="2"/>
      <c r="R49" s="2"/>
      <c r="S49" s="2"/>
      <c r="T49" s="2"/>
      <c r="U49" s="2"/>
      <c r="V49" s="2"/>
      <c r="W49" s="2"/>
      <c r="X49" s="2"/>
      <c r="Y49" s="2"/>
      <c r="Z49" s="2" t="s">
        <v>448</v>
      </c>
      <c r="AA49" s="2"/>
      <c r="AB49" s="2">
        <v>46.799502</v>
      </c>
      <c r="AC49" s="2">
        <v>-71.251793</v>
      </c>
      <c r="AD49" s="2"/>
      <c r="AE49" s="2"/>
      <c r="AF49" s="2"/>
    </row>
    <row r="50" ht="43.5" customHeight="1">
      <c r="A50" s="2"/>
      <c r="B50" s="2" t="s">
        <v>449</v>
      </c>
      <c r="C50" s="2" t="s">
        <v>450</v>
      </c>
      <c r="D50" s="2"/>
      <c r="E50" s="2"/>
      <c r="F50" s="2" t="s">
        <v>451</v>
      </c>
      <c r="G50" s="2" t="s">
        <v>452</v>
      </c>
      <c r="H50" s="2" t="s">
        <v>453</v>
      </c>
      <c r="I50" s="2" t="s">
        <v>454</v>
      </c>
      <c r="J50" s="2"/>
      <c r="K50" s="2" t="s">
        <v>385</v>
      </c>
      <c r="L50" s="2" t="s">
        <v>96</v>
      </c>
      <c r="M50" s="2" t="s">
        <v>455</v>
      </c>
      <c r="N50" s="2"/>
      <c r="O50" s="2" t="s">
        <v>40</v>
      </c>
      <c r="P50" s="2"/>
      <c r="Q50" s="2"/>
      <c r="R50" s="2"/>
      <c r="S50" s="2"/>
      <c r="T50" s="2"/>
      <c r="U50" s="2"/>
      <c r="V50" s="2"/>
      <c r="W50" s="2"/>
      <c r="X50" s="2"/>
      <c r="Y50" s="2"/>
      <c r="Z50" s="2" t="s">
        <v>456</v>
      </c>
      <c r="AA50" s="2"/>
      <c r="AB50" s="2">
        <v>46.771464</v>
      </c>
      <c r="AC50" s="2">
        <v>-71.281711</v>
      </c>
      <c r="AD50" s="2"/>
      <c r="AE50" s="2"/>
      <c r="AF50" s="2"/>
    </row>
    <row r="51" ht="43.5" customHeight="1">
      <c r="A51" s="2"/>
      <c r="B51" s="2" t="s">
        <v>457</v>
      </c>
      <c r="C51" s="2" t="s">
        <v>458</v>
      </c>
      <c r="D51" s="2"/>
      <c r="E51" s="2"/>
      <c r="F51" s="2" t="s">
        <v>459</v>
      </c>
      <c r="G51" s="2" t="s">
        <v>460</v>
      </c>
      <c r="H51" s="2" t="s">
        <v>461</v>
      </c>
      <c r="I51" s="2" t="s">
        <v>462</v>
      </c>
      <c r="J51" s="2"/>
      <c r="K51" s="2" t="s">
        <v>139</v>
      </c>
      <c r="L51" s="2" t="s">
        <v>38</v>
      </c>
      <c r="M51" s="2" t="s">
        <v>463</v>
      </c>
      <c r="N51" s="2"/>
      <c r="O51" s="2" t="s">
        <v>40</v>
      </c>
      <c r="P51" s="2"/>
      <c r="Q51" s="2"/>
      <c r="R51" s="2"/>
      <c r="S51" s="2"/>
      <c r="T51" s="2"/>
      <c r="U51" s="2"/>
      <c r="V51" s="2"/>
      <c r="W51" s="2"/>
      <c r="X51" s="2"/>
      <c r="Y51" s="2"/>
      <c r="Z51" s="2" t="s">
        <v>464</v>
      </c>
      <c r="AA51" s="2"/>
      <c r="AB51" s="2">
        <v>49.28818</v>
      </c>
      <c r="AC51" s="2">
        <v>-123.126233</v>
      </c>
      <c r="AD51" s="2"/>
      <c r="AE51" s="2"/>
      <c r="AF51" s="2"/>
    </row>
    <row r="52" ht="43.5" customHeight="1">
      <c r="A52" s="2"/>
      <c r="B52" s="2" t="s">
        <v>465</v>
      </c>
      <c r="C52" s="2" t="s">
        <v>466</v>
      </c>
      <c r="D52" s="2"/>
      <c r="E52" s="2"/>
      <c r="F52" s="2" t="s">
        <v>467</v>
      </c>
      <c r="G52" s="2" t="s">
        <v>468</v>
      </c>
      <c r="H52" s="2" t="s">
        <v>469</v>
      </c>
      <c r="I52" s="2" t="s">
        <v>470</v>
      </c>
      <c r="J52" s="2"/>
      <c r="K52" s="2" t="s">
        <v>114</v>
      </c>
      <c r="L52" s="2" t="s">
        <v>57</v>
      </c>
      <c r="M52" s="2" t="s">
        <v>471</v>
      </c>
      <c r="N52" s="2"/>
      <c r="O52" s="2" t="s">
        <v>40</v>
      </c>
      <c r="P52" s="2"/>
      <c r="Q52" s="2"/>
      <c r="R52" s="2"/>
      <c r="S52" s="2"/>
      <c r="T52" s="2"/>
      <c r="U52" s="2"/>
      <c r="V52" s="2"/>
      <c r="W52" s="2"/>
      <c r="X52" s="2"/>
      <c r="Y52" s="2"/>
      <c r="Z52" s="2" t="s">
        <v>472</v>
      </c>
      <c r="AA52" s="2"/>
      <c r="AB52" s="2">
        <v>43.649271</v>
      </c>
      <c r="AC52" s="2">
        <v>-79.397246</v>
      </c>
      <c r="AD52" s="2"/>
      <c r="AE52" s="2"/>
      <c r="AF52" s="2"/>
    </row>
    <row r="53" ht="43.5" customHeight="1">
      <c r="A53" s="2"/>
      <c r="B53" s="2" t="s">
        <v>473</v>
      </c>
      <c r="C53" s="2" t="s">
        <v>474</v>
      </c>
      <c r="D53" s="2" t="s">
        <v>475</v>
      </c>
      <c r="E53" s="2"/>
      <c r="F53" s="2" t="s">
        <v>476</v>
      </c>
      <c r="G53" s="2" t="s">
        <v>477</v>
      </c>
      <c r="H53" s="2" t="s">
        <v>478</v>
      </c>
      <c r="I53" s="2" t="s">
        <v>479</v>
      </c>
      <c r="J53" s="2"/>
      <c r="K53" s="2" t="s">
        <v>56</v>
      </c>
      <c r="L53" s="2" t="s">
        <v>57</v>
      </c>
      <c r="M53" s="2" t="s">
        <v>480</v>
      </c>
      <c r="N53" s="2"/>
      <c r="O53" s="2" t="s">
        <v>40</v>
      </c>
      <c r="P53" s="2"/>
      <c r="Q53" s="2"/>
      <c r="R53" s="2"/>
      <c r="S53" s="2"/>
      <c r="T53" s="2"/>
      <c r="U53" s="2"/>
      <c r="V53" s="2"/>
      <c r="W53" s="2"/>
      <c r="X53" s="2"/>
      <c r="Y53" s="2"/>
      <c r="Z53" s="2" t="s">
        <v>481</v>
      </c>
      <c r="AA53" s="2"/>
      <c r="AB53" s="2">
        <v>45.421087</v>
      </c>
      <c r="AC53" s="2">
        <v>-75.697132</v>
      </c>
      <c r="AD53" s="2"/>
      <c r="AE53" s="2"/>
      <c r="AF53" s="2"/>
    </row>
    <row r="54" ht="43.5" customHeight="1">
      <c r="A54" s="2"/>
      <c r="B54" s="2" t="s">
        <v>482</v>
      </c>
      <c r="C54" s="2" t="s">
        <v>483</v>
      </c>
      <c r="D54" s="2"/>
      <c r="E54" s="2"/>
      <c r="F54" s="2" t="s">
        <v>484</v>
      </c>
      <c r="G54" s="2" t="s">
        <v>485</v>
      </c>
      <c r="H54" s="2" t="s">
        <v>486</v>
      </c>
      <c r="I54" s="2" t="s">
        <v>487</v>
      </c>
      <c r="J54" s="2"/>
      <c r="K54" s="2" t="s">
        <v>95</v>
      </c>
      <c r="L54" s="2" t="s">
        <v>96</v>
      </c>
      <c r="M54" s="2" t="s">
        <v>488</v>
      </c>
      <c r="N54" s="2"/>
      <c r="O54" s="2" t="s">
        <v>40</v>
      </c>
      <c r="P54" s="2"/>
      <c r="Q54" s="2"/>
      <c r="R54" s="2"/>
      <c r="S54" s="2"/>
      <c r="T54" s="2"/>
      <c r="U54" s="2"/>
      <c r="V54" s="2"/>
      <c r="W54" s="2"/>
      <c r="X54" s="2"/>
      <c r="Y54" s="2"/>
      <c r="Z54" s="2" t="s">
        <v>489</v>
      </c>
      <c r="AA54" s="2"/>
      <c r="AB54" s="2">
        <v>45.496019</v>
      </c>
      <c r="AC54" s="2">
        <v>-73.576592</v>
      </c>
      <c r="AD54" s="2"/>
      <c r="AE54" s="2"/>
      <c r="AF54" s="2"/>
    </row>
    <row r="55" ht="43.5" customHeight="1">
      <c r="A55" s="2"/>
      <c r="B55" s="2" t="s">
        <v>490</v>
      </c>
      <c r="C55" s="2" t="s">
        <v>491</v>
      </c>
      <c r="D55" s="2"/>
      <c r="E55" s="2"/>
      <c r="F55" s="2" t="s">
        <v>492</v>
      </c>
      <c r="G55" s="2" t="s">
        <v>493</v>
      </c>
      <c r="H55" s="2" t="s">
        <v>494</v>
      </c>
      <c r="I55" s="2" t="s">
        <v>495</v>
      </c>
      <c r="J55" s="2"/>
      <c r="K55" s="2" t="s">
        <v>496</v>
      </c>
      <c r="L55" s="2" t="s">
        <v>57</v>
      </c>
      <c r="M55" s="2" t="s">
        <v>497</v>
      </c>
      <c r="N55" s="2"/>
      <c r="O55" s="2" t="s">
        <v>40</v>
      </c>
      <c r="P55" s="2"/>
      <c r="Q55" s="2"/>
      <c r="R55" s="2"/>
      <c r="S55" s="2"/>
      <c r="T55" s="2"/>
      <c r="U55" s="2"/>
      <c r="V55" s="2"/>
      <c r="W55" s="2"/>
      <c r="X55" s="2"/>
      <c r="Y55" s="2"/>
      <c r="Z55" s="2" t="s">
        <v>498</v>
      </c>
      <c r="AA55" s="2"/>
      <c r="AB55" s="2">
        <v>43.659207</v>
      </c>
      <c r="AC55" s="2">
        <v>-79.596484</v>
      </c>
      <c r="AD55" s="2"/>
      <c r="AE55" s="2"/>
      <c r="AF55" s="2"/>
    </row>
    <row r="56" ht="43.5" customHeight="1">
      <c r="A56" s="2"/>
      <c r="B56" s="2" t="s">
        <v>499</v>
      </c>
      <c r="C56" s="2" t="s">
        <v>500</v>
      </c>
      <c r="D56" s="2"/>
      <c r="E56" s="2"/>
      <c r="F56" s="2"/>
      <c r="G56" s="2" t="s">
        <v>501</v>
      </c>
      <c r="H56" s="2" t="s">
        <v>502</v>
      </c>
      <c r="I56" s="2" t="s">
        <v>503</v>
      </c>
      <c r="J56" s="2"/>
      <c r="K56" s="2" t="s">
        <v>95</v>
      </c>
      <c r="L56" s="2" t="s">
        <v>96</v>
      </c>
      <c r="M56" s="2" t="s">
        <v>504</v>
      </c>
      <c r="N56" s="2"/>
      <c r="O56" s="2" t="s">
        <v>40</v>
      </c>
      <c r="P56" s="2"/>
      <c r="Q56" s="2"/>
      <c r="R56" s="2"/>
      <c r="S56" s="2"/>
      <c r="T56" s="2"/>
      <c r="U56" s="2"/>
      <c r="V56" s="2"/>
      <c r="W56" s="2"/>
      <c r="X56" s="2"/>
      <c r="Y56" s="2"/>
      <c r="Z56" s="2" t="s">
        <v>505</v>
      </c>
      <c r="AA56" s="2"/>
      <c r="AB56" s="2">
        <v>45.500325</v>
      </c>
      <c r="AC56" s="2">
        <v>-73.557937</v>
      </c>
      <c r="AD56" s="2"/>
      <c r="AE56" s="2"/>
      <c r="AF56" s="2"/>
    </row>
    <row r="57" ht="43.5" customHeight="1">
      <c r="A57" s="2"/>
      <c r="B57" s="2" t="s">
        <v>506</v>
      </c>
      <c r="C57" s="2" t="s">
        <v>507</v>
      </c>
      <c r="D57" s="2" t="s">
        <v>508</v>
      </c>
      <c r="E57" s="2"/>
      <c r="F57" s="2" t="s">
        <v>509</v>
      </c>
      <c r="G57" s="2" t="s">
        <v>510</v>
      </c>
      <c r="H57" s="2" t="s">
        <v>511</v>
      </c>
      <c r="I57" s="2" t="s">
        <v>512</v>
      </c>
      <c r="J57" s="2"/>
      <c r="K57" s="2" t="s">
        <v>95</v>
      </c>
      <c r="L57" s="2" t="s">
        <v>96</v>
      </c>
      <c r="M57" s="2" t="s">
        <v>513</v>
      </c>
      <c r="N57" s="2"/>
      <c r="O57" s="2" t="s">
        <v>40</v>
      </c>
      <c r="P57" s="2"/>
      <c r="Q57" s="2"/>
      <c r="R57" s="2"/>
      <c r="S57" s="2"/>
      <c r="T57" s="2"/>
      <c r="U57" s="2"/>
      <c r="V57" s="2"/>
      <c r="W57" s="2"/>
      <c r="X57" s="2"/>
      <c r="Y57" s="2"/>
      <c r="Z57" s="2" t="s">
        <v>514</v>
      </c>
      <c r="AA57" s="2"/>
      <c r="AB57" s="2">
        <v>45.59634</v>
      </c>
      <c r="AC57" s="2">
        <v>-73.548105</v>
      </c>
      <c r="AD57" s="2"/>
      <c r="AE57" s="2"/>
      <c r="AF57" s="2"/>
    </row>
    <row r="58" ht="43.5" customHeight="1">
      <c r="A58" s="2"/>
      <c r="B58" s="2" t="s">
        <v>515</v>
      </c>
      <c r="C58" s="2" t="s">
        <v>516</v>
      </c>
      <c r="D58" s="2"/>
      <c r="E58" s="2"/>
      <c r="F58" s="2" t="s">
        <v>517</v>
      </c>
      <c r="G58" s="2" t="s">
        <v>518</v>
      </c>
      <c r="H58" s="2" t="s">
        <v>519</v>
      </c>
      <c r="I58" s="2" t="s">
        <v>520</v>
      </c>
      <c r="J58" s="2"/>
      <c r="K58" s="2" t="s">
        <v>95</v>
      </c>
      <c r="L58" s="2" t="s">
        <v>96</v>
      </c>
      <c r="M58" s="2" t="s">
        <v>521</v>
      </c>
      <c r="N58" s="2"/>
      <c r="O58" s="2" t="s">
        <v>40</v>
      </c>
      <c r="P58" s="2"/>
      <c r="Q58" s="2"/>
      <c r="R58" s="2"/>
      <c r="S58" s="2"/>
      <c r="T58" s="2"/>
      <c r="U58" s="2"/>
      <c r="V58" s="2"/>
      <c r="W58" s="2"/>
      <c r="X58" s="2"/>
      <c r="Y58" s="2"/>
      <c r="Z58" s="2" t="s">
        <v>522</v>
      </c>
      <c r="AA58" s="2"/>
      <c r="AB58" s="2">
        <v>45.544294</v>
      </c>
      <c r="AC58" s="2">
        <v>-73.640659</v>
      </c>
      <c r="AD58" s="2"/>
      <c r="AE58" s="2"/>
      <c r="AF58" s="2"/>
    </row>
    <row r="59" ht="43.5" customHeight="1">
      <c r="A59" s="2"/>
      <c r="B59" s="2" t="s">
        <v>523</v>
      </c>
      <c r="C59" s="2" t="s">
        <v>524</v>
      </c>
      <c r="D59" s="2" t="s">
        <v>525</v>
      </c>
      <c r="E59" s="2"/>
      <c r="F59" s="2" t="s">
        <v>526</v>
      </c>
      <c r="G59" s="2" t="s">
        <v>527</v>
      </c>
      <c r="H59" s="2" t="s">
        <v>528</v>
      </c>
      <c r="I59" s="2" t="s">
        <v>529</v>
      </c>
      <c r="J59" s="2"/>
      <c r="K59" s="2" t="s">
        <v>95</v>
      </c>
      <c r="L59" s="2" t="s">
        <v>96</v>
      </c>
      <c r="M59" s="2" t="s">
        <v>530</v>
      </c>
      <c r="N59" s="2"/>
      <c r="O59" s="2" t="s">
        <v>40</v>
      </c>
      <c r="P59" s="2"/>
      <c r="Q59" s="2"/>
      <c r="R59" s="2"/>
      <c r="S59" s="2"/>
      <c r="T59" s="2"/>
      <c r="U59" s="2"/>
      <c r="V59" s="2"/>
      <c r="W59" s="2"/>
      <c r="X59" s="2"/>
      <c r="Y59" s="2"/>
      <c r="Z59" s="2" t="s">
        <v>531</v>
      </c>
      <c r="AA59" s="2"/>
      <c r="AB59" s="2">
        <v>45.565233</v>
      </c>
      <c r="AC59" s="2">
        <v>-73.608255</v>
      </c>
      <c r="AD59" s="2"/>
      <c r="AE59" s="2"/>
      <c r="AF59" s="2"/>
    </row>
    <row r="60" ht="43.5" customHeight="1">
      <c r="A60" s="2"/>
      <c r="B60" s="2" t="s">
        <v>532</v>
      </c>
      <c r="C60" s="2" t="s">
        <v>533</v>
      </c>
      <c r="D60" s="2" t="s">
        <v>534</v>
      </c>
      <c r="E60" s="2"/>
      <c r="F60" s="2" t="s">
        <v>535</v>
      </c>
      <c r="G60" s="2" t="s">
        <v>536</v>
      </c>
      <c r="H60" s="2" t="s">
        <v>537</v>
      </c>
      <c r="I60" s="2" t="s">
        <v>538</v>
      </c>
      <c r="J60" s="2"/>
      <c r="K60" s="2" t="s">
        <v>539</v>
      </c>
      <c r="L60" s="2" t="s">
        <v>96</v>
      </c>
      <c r="M60" s="2" t="s">
        <v>540</v>
      </c>
      <c r="N60" s="2"/>
      <c r="O60" s="2" t="s">
        <v>40</v>
      </c>
      <c r="P60" s="2"/>
      <c r="Q60" s="2"/>
      <c r="R60" s="2"/>
      <c r="S60" s="2"/>
      <c r="T60" s="2"/>
      <c r="U60" s="2"/>
      <c r="V60" s="2"/>
      <c r="W60" s="2"/>
      <c r="X60" s="2"/>
      <c r="Y60" s="2"/>
      <c r="Z60" s="2" t="s">
        <v>541</v>
      </c>
      <c r="AA60" s="2"/>
      <c r="AB60" s="2">
        <v>45.473495</v>
      </c>
      <c r="AC60" s="2">
        <v>-73.474677</v>
      </c>
      <c r="AD60" s="2"/>
      <c r="AE60" s="2"/>
      <c r="AF60" s="2"/>
    </row>
    <row r="61" ht="43.5" customHeight="1">
      <c r="A61" s="2"/>
      <c r="B61" s="2" t="s">
        <v>542</v>
      </c>
      <c r="C61" s="2" t="s">
        <v>543</v>
      </c>
      <c r="D61" s="2"/>
      <c r="E61" s="2"/>
      <c r="F61" s="2" t="s">
        <v>544</v>
      </c>
      <c r="G61" s="2" t="s">
        <v>545</v>
      </c>
      <c r="H61" s="2" t="s">
        <v>546</v>
      </c>
      <c r="I61" s="2" t="s">
        <v>547</v>
      </c>
      <c r="J61" s="2"/>
      <c r="K61" s="2" t="s">
        <v>548</v>
      </c>
      <c r="L61" s="2" t="s">
        <v>328</v>
      </c>
      <c r="M61" s="2" t="s">
        <v>549</v>
      </c>
      <c r="N61" s="2"/>
      <c r="O61" s="2" t="s">
        <v>40</v>
      </c>
      <c r="P61" s="2"/>
      <c r="Q61" s="2"/>
      <c r="R61" s="2"/>
      <c r="S61" s="2"/>
      <c r="T61" s="2"/>
      <c r="U61" s="2"/>
      <c r="V61" s="2"/>
      <c r="W61" s="2"/>
      <c r="X61" s="2"/>
      <c r="Y61" s="2"/>
      <c r="Z61" s="2" t="s">
        <v>550</v>
      </c>
      <c r="AA61" s="2"/>
      <c r="AB61" s="2">
        <v>45.958818</v>
      </c>
      <c r="AC61" s="2">
        <v>-66.662014</v>
      </c>
      <c r="AD61" s="2"/>
      <c r="AE61" s="2"/>
      <c r="AF61" s="2"/>
    </row>
    <row r="62" ht="43.5" customHeight="1">
      <c r="A62" s="2"/>
      <c r="B62" s="2" t="s">
        <v>551</v>
      </c>
      <c r="C62" s="2" t="s">
        <v>552</v>
      </c>
      <c r="D62" s="2"/>
      <c r="E62" s="2"/>
      <c r="F62" s="2" t="s">
        <v>553</v>
      </c>
      <c r="G62" s="2" t="s">
        <v>554</v>
      </c>
      <c r="H62" s="2" t="s">
        <v>555</v>
      </c>
      <c r="I62" s="2" t="s">
        <v>556</v>
      </c>
      <c r="J62" s="2"/>
      <c r="K62" s="2" t="s">
        <v>557</v>
      </c>
      <c r="L62" s="2" t="s">
        <v>328</v>
      </c>
      <c r="M62" s="2" t="s">
        <v>558</v>
      </c>
      <c r="N62" s="2"/>
      <c r="O62" s="2" t="s">
        <v>40</v>
      </c>
      <c r="P62" s="2"/>
      <c r="Q62" s="2"/>
      <c r="R62" s="2"/>
      <c r="S62" s="2"/>
      <c r="T62" s="2"/>
      <c r="U62" s="2"/>
      <c r="V62" s="2"/>
      <c r="W62" s="2"/>
      <c r="X62" s="2"/>
      <c r="Y62" s="2"/>
      <c r="Z62" s="2"/>
      <c r="AA62" s="2"/>
      <c r="AB62" s="2">
        <v>46.088852</v>
      </c>
      <c r="AC62" s="2">
        <v>-64.794473</v>
      </c>
      <c r="AD62" s="2"/>
      <c r="AE62" s="2"/>
      <c r="AF62" s="2"/>
    </row>
    <row r="63" ht="43.5" customHeight="1">
      <c r="A63" s="2"/>
      <c r="B63" s="2" t="s">
        <v>559</v>
      </c>
      <c r="C63" s="2" t="s">
        <v>560</v>
      </c>
      <c r="D63" s="2" t="s">
        <v>561</v>
      </c>
      <c r="E63" s="2"/>
      <c r="F63" s="2" t="s">
        <v>562</v>
      </c>
      <c r="G63" s="2" t="s">
        <v>563</v>
      </c>
      <c r="H63" s="2" t="s">
        <v>564</v>
      </c>
      <c r="I63" s="2" t="s">
        <v>565</v>
      </c>
      <c r="J63" s="2"/>
      <c r="K63" s="2" t="s">
        <v>566</v>
      </c>
      <c r="L63" s="2" t="s">
        <v>328</v>
      </c>
      <c r="M63" s="2" t="s">
        <v>567</v>
      </c>
      <c r="N63" s="2"/>
      <c r="O63" s="2" t="s">
        <v>40</v>
      </c>
      <c r="P63" s="2"/>
      <c r="Q63" s="2"/>
      <c r="R63" s="2"/>
      <c r="S63" s="2"/>
      <c r="T63" s="2"/>
      <c r="U63" s="2"/>
      <c r="V63" s="2"/>
      <c r="W63" s="2"/>
      <c r="X63" s="2"/>
      <c r="Y63" s="2"/>
      <c r="Z63" s="2" t="s">
        <v>568</v>
      </c>
      <c r="AA63" s="2"/>
      <c r="AB63" s="2">
        <v>45.135875</v>
      </c>
      <c r="AC63" s="2">
        <v>-67.072586</v>
      </c>
      <c r="AD63" s="2"/>
      <c r="AE63" s="2"/>
      <c r="AF63" s="2"/>
    </row>
    <row r="64" ht="43.5" customHeight="1">
      <c r="A64" s="2"/>
      <c r="B64" s="2" t="s">
        <v>569</v>
      </c>
      <c r="C64" s="2" t="s">
        <v>570</v>
      </c>
      <c r="D64" s="2"/>
      <c r="E64" s="2"/>
      <c r="F64" s="2" t="s">
        <v>571</v>
      </c>
      <c r="G64" s="2" t="s">
        <v>572</v>
      </c>
      <c r="H64" s="2" t="s">
        <v>573</v>
      </c>
      <c r="I64" s="2" t="s">
        <v>574</v>
      </c>
      <c r="J64" s="2"/>
      <c r="K64" s="2" t="s">
        <v>575</v>
      </c>
      <c r="L64" s="2" t="s">
        <v>57</v>
      </c>
      <c r="M64" s="2" t="s">
        <v>576</v>
      </c>
      <c r="N64" s="2"/>
      <c r="O64" s="2" t="s">
        <v>40</v>
      </c>
      <c r="P64" s="2"/>
      <c r="Q64" s="2"/>
      <c r="R64" s="2"/>
      <c r="S64" s="2"/>
      <c r="T64" s="2"/>
      <c r="U64" s="2"/>
      <c r="V64" s="2"/>
      <c r="W64" s="2"/>
      <c r="X64" s="2"/>
      <c r="Y64" s="2"/>
      <c r="Z64" s="2"/>
      <c r="AA64" s="2"/>
      <c r="AB64" s="2">
        <v>43.980793</v>
      </c>
      <c r="AC64" s="2">
        <v>-79.462039</v>
      </c>
      <c r="AD64" s="2"/>
      <c r="AE64" s="2"/>
      <c r="AF64" s="2"/>
    </row>
    <row r="65" ht="43.5" customHeight="1">
      <c r="A65" s="2"/>
      <c r="B65" s="2" t="s">
        <v>577</v>
      </c>
      <c r="C65" s="2" t="s">
        <v>578</v>
      </c>
      <c r="D65" s="2" t="s">
        <v>579</v>
      </c>
      <c r="E65" s="2"/>
      <c r="F65" s="2" t="s">
        <v>580</v>
      </c>
      <c r="G65" s="2" t="s">
        <v>581</v>
      </c>
      <c r="H65" s="2" t="s">
        <v>582</v>
      </c>
      <c r="I65" s="2" t="s">
        <v>583</v>
      </c>
      <c r="J65" s="2"/>
      <c r="K65" s="2" t="s">
        <v>56</v>
      </c>
      <c r="L65" s="2" t="s">
        <v>57</v>
      </c>
      <c r="M65" s="2" t="s">
        <v>584</v>
      </c>
      <c r="N65" s="2"/>
      <c r="O65" s="2" t="s">
        <v>40</v>
      </c>
      <c r="P65" s="2"/>
      <c r="Q65" s="2"/>
      <c r="R65" s="2"/>
      <c r="S65" s="2"/>
      <c r="T65" s="2"/>
      <c r="U65" s="2"/>
      <c r="V65" s="2"/>
      <c r="W65" s="2"/>
      <c r="X65" s="2"/>
      <c r="Y65" s="2"/>
      <c r="Z65" s="2"/>
      <c r="AA65" s="2"/>
      <c r="AB65" s="2">
        <v>45.41965</v>
      </c>
      <c r="AC65" s="2">
        <v>-75.692019</v>
      </c>
      <c r="AD65" s="2"/>
      <c r="AE65" s="2"/>
      <c r="AF65" s="2"/>
    </row>
    <row r="66" ht="43.5" customHeight="1">
      <c r="A66" s="2"/>
      <c r="B66" s="2" t="s">
        <v>585</v>
      </c>
      <c r="C66" s="2" t="s">
        <v>586</v>
      </c>
      <c r="D66" s="2"/>
      <c r="E66" s="2"/>
      <c r="F66" s="2" t="s">
        <v>587</v>
      </c>
      <c r="G66" s="2" t="s">
        <v>588</v>
      </c>
      <c r="H66" s="2" t="s">
        <v>589</v>
      </c>
      <c r="I66" s="2" t="s">
        <v>590</v>
      </c>
      <c r="J66" s="2"/>
      <c r="K66" s="2" t="s">
        <v>591</v>
      </c>
      <c r="L66" s="2" t="s">
        <v>57</v>
      </c>
      <c r="M66" s="2" t="s">
        <v>592</v>
      </c>
      <c r="N66" s="2"/>
      <c r="O66" s="2" t="s">
        <v>40</v>
      </c>
      <c r="P66" s="2"/>
      <c r="Q66" s="2"/>
      <c r="R66" s="2"/>
      <c r="S66" s="2"/>
      <c r="T66" s="2"/>
      <c r="U66" s="2"/>
      <c r="V66" s="2"/>
      <c r="W66" s="2"/>
      <c r="X66" s="2"/>
      <c r="Y66" s="2"/>
      <c r="Z66" s="2" t="s">
        <v>593</v>
      </c>
      <c r="AA66" s="2"/>
      <c r="AB66" s="2">
        <v>43.647278</v>
      </c>
      <c r="AC66" s="2">
        <v>-79.561797</v>
      </c>
      <c r="AD66" s="2"/>
      <c r="AE66" s="2"/>
      <c r="AF66" s="2"/>
    </row>
    <row r="67" ht="43.5" customHeight="1">
      <c r="A67" s="2"/>
      <c r="B67" s="2" t="s">
        <v>594</v>
      </c>
      <c r="C67" s="2" t="s">
        <v>595</v>
      </c>
      <c r="D67" s="2"/>
      <c r="E67" s="2"/>
      <c r="F67" s="2" t="s">
        <v>596</v>
      </c>
      <c r="G67" s="2" t="s">
        <v>597</v>
      </c>
      <c r="H67" s="2" t="s">
        <v>598</v>
      </c>
      <c r="I67" s="2" t="s">
        <v>599</v>
      </c>
      <c r="J67" s="2"/>
      <c r="K67" s="2" t="s">
        <v>37</v>
      </c>
      <c r="L67" s="2" t="s">
        <v>38</v>
      </c>
      <c r="M67" s="2" t="s">
        <v>600</v>
      </c>
      <c r="N67" s="2"/>
      <c r="O67" s="2" t="s">
        <v>40</v>
      </c>
      <c r="P67" s="2"/>
      <c r="Q67" s="2"/>
      <c r="R67" s="2"/>
      <c r="S67" s="2"/>
      <c r="T67" s="2"/>
      <c r="U67" s="2"/>
      <c r="V67" s="2"/>
      <c r="W67" s="2"/>
      <c r="X67" s="2"/>
      <c r="Y67" s="2"/>
      <c r="Z67" s="2" t="s">
        <v>601</v>
      </c>
      <c r="AA67" s="2"/>
      <c r="AB67" s="2">
        <v>49.050933</v>
      </c>
      <c r="AC67" s="2">
        <v>-122.332985</v>
      </c>
      <c r="AD67" s="2"/>
      <c r="AE67" s="2"/>
      <c r="AF67" s="2"/>
    </row>
    <row r="68" ht="43.5" customHeight="1">
      <c r="A68" s="2"/>
      <c r="B68" s="2" t="s">
        <v>602</v>
      </c>
      <c r="C68" s="2" t="s">
        <v>603</v>
      </c>
      <c r="D68" s="2"/>
      <c r="E68" s="2"/>
      <c r="F68" s="2" t="s">
        <v>604</v>
      </c>
      <c r="G68" s="2" t="s">
        <v>605</v>
      </c>
      <c r="H68" s="2" t="s">
        <v>606</v>
      </c>
      <c r="I68" s="2" t="s">
        <v>607</v>
      </c>
      <c r="J68" s="2"/>
      <c r="K68" s="2" t="s">
        <v>608</v>
      </c>
      <c r="L68" s="2" t="s">
        <v>38</v>
      </c>
      <c r="M68" s="2" t="s">
        <v>609</v>
      </c>
      <c r="N68" s="2"/>
      <c r="O68" s="2" t="s">
        <v>40</v>
      </c>
      <c r="P68" s="2"/>
      <c r="Q68" s="2"/>
      <c r="R68" s="2"/>
      <c r="S68" s="2"/>
      <c r="T68" s="2"/>
      <c r="U68" s="2"/>
      <c r="V68" s="2"/>
      <c r="W68" s="2"/>
      <c r="X68" s="2"/>
      <c r="Y68" s="2"/>
      <c r="Z68" s="2" t="s">
        <v>610</v>
      </c>
      <c r="AA68" s="2"/>
      <c r="AB68" s="2">
        <v>51.171944</v>
      </c>
      <c r="AC68" s="2">
        <v>-120.12788</v>
      </c>
      <c r="AD68" s="2"/>
      <c r="AE68" s="2"/>
      <c r="AF68" s="2"/>
    </row>
    <row r="69" ht="43.5" customHeight="1">
      <c r="A69" s="2"/>
      <c r="B69" s="2" t="s">
        <v>611</v>
      </c>
      <c r="C69" s="2" t="s">
        <v>612</v>
      </c>
      <c r="D69" s="2"/>
      <c r="E69" s="2"/>
      <c r="F69" s="2" t="s">
        <v>613</v>
      </c>
      <c r="G69" s="2" t="s">
        <v>614</v>
      </c>
      <c r="H69" s="2" t="s">
        <v>615</v>
      </c>
      <c r="I69" s="2" t="s">
        <v>616</v>
      </c>
      <c r="J69" s="2"/>
      <c r="K69" s="2" t="s">
        <v>617</v>
      </c>
      <c r="L69" s="2" t="s">
        <v>291</v>
      </c>
      <c r="M69" s="2" t="s">
        <v>618</v>
      </c>
      <c r="N69" s="2"/>
      <c r="O69" s="2" t="s">
        <v>40</v>
      </c>
      <c r="P69" s="2"/>
      <c r="Q69" s="2"/>
      <c r="R69" s="2"/>
      <c r="S69" s="2"/>
      <c r="T69" s="2"/>
      <c r="U69" s="2"/>
      <c r="V69" s="2"/>
      <c r="W69" s="2"/>
      <c r="X69" s="2"/>
      <c r="Y69" s="2"/>
      <c r="Z69" s="2"/>
      <c r="AA69" s="2"/>
      <c r="AB69" s="2">
        <v>52.754126</v>
      </c>
      <c r="AC69" s="2">
        <v>-108.264283</v>
      </c>
      <c r="AD69" s="2"/>
      <c r="AE69" s="2"/>
      <c r="AF69" s="2"/>
    </row>
    <row r="70" ht="43.5" customHeight="1">
      <c r="A70" s="2"/>
      <c r="B70" s="2" t="s">
        <v>619</v>
      </c>
      <c r="C70" s="2" t="s">
        <v>620</v>
      </c>
      <c r="D70" s="2" t="s">
        <v>621</v>
      </c>
      <c r="E70" s="2"/>
      <c r="F70" s="2" t="s">
        <v>622</v>
      </c>
      <c r="G70" s="2" t="s">
        <v>623</v>
      </c>
      <c r="H70" s="2" t="s">
        <v>624</v>
      </c>
      <c r="I70" s="2" t="s">
        <v>625</v>
      </c>
      <c r="J70" s="2"/>
      <c r="K70" s="2" t="s">
        <v>139</v>
      </c>
      <c r="L70" s="2" t="s">
        <v>38</v>
      </c>
      <c r="M70" s="2" t="s">
        <v>626</v>
      </c>
      <c r="N70" s="2"/>
      <c r="O70" s="2" t="s">
        <v>40</v>
      </c>
      <c r="P70" s="2"/>
      <c r="Q70" s="2"/>
      <c r="R70" s="2"/>
      <c r="S70" s="2"/>
      <c r="T70" s="2"/>
      <c r="U70" s="2"/>
      <c r="V70" s="2"/>
      <c r="W70" s="2"/>
      <c r="X70" s="2"/>
      <c r="Y70" s="2"/>
      <c r="Z70" s="2"/>
      <c r="AA70" s="2"/>
      <c r="AB70" s="2">
        <v>49.263142</v>
      </c>
      <c r="AC70" s="2">
        <v>-123.119623</v>
      </c>
      <c r="AD70" s="2"/>
      <c r="AE70" s="2"/>
      <c r="AF70" s="2"/>
    </row>
    <row r="71" ht="43.5" customHeight="1">
      <c r="A71" s="2"/>
      <c r="B71" s="2" t="s">
        <v>627</v>
      </c>
      <c r="C71" s="2" t="s">
        <v>628</v>
      </c>
      <c r="D71" s="2"/>
      <c r="E71" s="2"/>
      <c r="F71" s="2" t="s">
        <v>629</v>
      </c>
      <c r="G71" s="2" t="s">
        <v>630</v>
      </c>
      <c r="H71" s="2" t="s">
        <v>631</v>
      </c>
      <c r="I71" s="2" t="s">
        <v>632</v>
      </c>
      <c r="J71" s="2"/>
      <c r="K71" s="2" t="s">
        <v>139</v>
      </c>
      <c r="L71" s="2" t="s">
        <v>38</v>
      </c>
      <c r="M71" s="2" t="s">
        <v>633</v>
      </c>
      <c r="N71" s="2"/>
      <c r="O71" s="2" t="s">
        <v>40</v>
      </c>
      <c r="P71" s="2"/>
      <c r="Q71" s="2"/>
      <c r="R71" s="2"/>
      <c r="S71" s="2"/>
      <c r="T71" s="2"/>
      <c r="U71" s="2"/>
      <c r="V71" s="2"/>
      <c r="W71" s="2"/>
      <c r="X71" s="2"/>
      <c r="Y71" s="2"/>
      <c r="Z71" s="2" t="s">
        <v>634</v>
      </c>
      <c r="AA71" s="2"/>
      <c r="AB71" s="2">
        <v>49.263171</v>
      </c>
      <c r="AC71" s="2">
        <v>-123.134992</v>
      </c>
      <c r="AD71" s="2"/>
      <c r="AE71" s="2"/>
      <c r="AF71" s="2"/>
    </row>
    <row r="72" ht="43.5" customHeight="1">
      <c r="A72" s="2"/>
      <c r="B72" s="2" t="s">
        <v>635</v>
      </c>
      <c r="C72" s="2" t="s">
        <v>636</v>
      </c>
      <c r="D72" s="2" t="s">
        <v>637</v>
      </c>
      <c r="E72" s="2"/>
      <c r="F72" s="2" t="s">
        <v>638</v>
      </c>
      <c r="G72" s="2" t="s">
        <v>639</v>
      </c>
      <c r="H72" s="2" t="s">
        <v>640</v>
      </c>
      <c r="I72" s="2" t="s">
        <v>641</v>
      </c>
      <c r="J72" s="2"/>
      <c r="K72" s="2" t="s">
        <v>139</v>
      </c>
      <c r="L72" s="2" t="s">
        <v>38</v>
      </c>
      <c r="M72" s="2" t="s">
        <v>642</v>
      </c>
      <c r="N72" s="2"/>
      <c r="O72" s="2" t="s">
        <v>40</v>
      </c>
      <c r="P72" s="2"/>
      <c r="Q72" s="2"/>
      <c r="R72" s="2"/>
      <c r="S72" s="2"/>
      <c r="T72" s="2"/>
      <c r="U72" s="2"/>
      <c r="V72" s="2"/>
      <c r="W72" s="2"/>
      <c r="X72" s="2"/>
      <c r="Y72" s="2"/>
      <c r="Z72" s="2" t="s">
        <v>643</v>
      </c>
      <c r="AA72" s="2"/>
      <c r="AB72" s="2">
        <v>49.286719</v>
      </c>
      <c r="AC72" s="2">
        <v>-123.125265</v>
      </c>
      <c r="AD72" s="2"/>
      <c r="AE72" s="2"/>
      <c r="AF72" s="2"/>
    </row>
    <row r="73" ht="43.5" customHeight="1">
      <c r="A73" s="2"/>
      <c r="B73" s="2" t="s">
        <v>644</v>
      </c>
      <c r="C73" s="2" t="s">
        <v>645</v>
      </c>
      <c r="D73" s="2"/>
      <c r="E73" s="2"/>
      <c r="F73" s="2" t="s">
        <v>646</v>
      </c>
      <c r="G73" s="2" t="s">
        <v>647</v>
      </c>
      <c r="H73" s="2" t="s">
        <v>648</v>
      </c>
      <c r="I73" s="2" t="s">
        <v>649</v>
      </c>
      <c r="J73" s="2"/>
      <c r="K73" s="2" t="s">
        <v>650</v>
      </c>
      <c r="L73" s="2" t="s">
        <v>76</v>
      </c>
      <c r="M73" s="2" t="s">
        <v>651</v>
      </c>
      <c r="N73" s="2"/>
      <c r="O73" s="2" t="s">
        <v>40</v>
      </c>
      <c r="P73" s="2"/>
      <c r="Q73" s="2"/>
      <c r="R73" s="2"/>
      <c r="S73" s="2"/>
      <c r="T73" s="2"/>
      <c r="U73" s="2"/>
      <c r="V73" s="2"/>
      <c r="W73" s="2"/>
      <c r="X73" s="2"/>
      <c r="Y73" s="2"/>
      <c r="Z73" s="2"/>
      <c r="AA73" s="2"/>
      <c r="AB73" s="2">
        <v>55.204308</v>
      </c>
      <c r="AC73" s="2">
        <v>-119.422315</v>
      </c>
      <c r="AD73" s="2"/>
      <c r="AE73" s="2"/>
      <c r="AF73" s="2"/>
    </row>
    <row r="74" ht="43.5" customHeight="1">
      <c r="A74" s="2"/>
      <c r="B74" s="2" t="s">
        <v>652</v>
      </c>
      <c r="C74" s="2" t="s">
        <v>653</v>
      </c>
      <c r="D74" s="2" t="s">
        <v>654</v>
      </c>
      <c r="E74" s="2"/>
      <c r="F74" s="2" t="s">
        <v>655</v>
      </c>
      <c r="G74" s="2" t="s">
        <v>656</v>
      </c>
      <c r="H74" s="2" t="s">
        <v>657</v>
      </c>
      <c r="I74" s="2" t="s">
        <v>658</v>
      </c>
      <c r="J74" s="2"/>
      <c r="K74" s="2" t="s">
        <v>659</v>
      </c>
      <c r="L74" s="2" t="s">
        <v>57</v>
      </c>
      <c r="M74" s="2" t="s">
        <v>660</v>
      </c>
      <c r="N74" s="2"/>
      <c r="O74" s="2" t="s">
        <v>40</v>
      </c>
      <c r="P74" s="2"/>
      <c r="Q74" s="2"/>
      <c r="R74" s="2"/>
      <c r="S74" s="2"/>
      <c r="T74" s="2"/>
      <c r="U74" s="2"/>
      <c r="V74" s="2"/>
      <c r="W74" s="2"/>
      <c r="X74" s="2"/>
      <c r="Y74" s="2"/>
      <c r="Z74" s="2" t="s">
        <v>661</v>
      </c>
      <c r="AA74" s="2"/>
      <c r="AB74" s="2">
        <v>44.170205</v>
      </c>
      <c r="AC74" s="2">
        <v>-77.386066</v>
      </c>
      <c r="AD74" s="2"/>
      <c r="AE74" s="2"/>
      <c r="AF74" s="2"/>
    </row>
    <row r="75" ht="43.5" customHeight="1">
      <c r="A75" s="2"/>
      <c r="B75" s="2" t="s">
        <v>662</v>
      </c>
      <c r="C75" s="2" t="s">
        <v>663</v>
      </c>
      <c r="D75" s="2"/>
      <c r="E75" s="2"/>
      <c r="F75" s="2" t="s">
        <v>664</v>
      </c>
      <c r="G75" s="2" t="s">
        <v>665</v>
      </c>
      <c r="H75" s="2" t="s">
        <v>666</v>
      </c>
      <c r="I75" s="2" t="s">
        <v>667</v>
      </c>
      <c r="J75" s="2"/>
      <c r="K75" s="2" t="s">
        <v>668</v>
      </c>
      <c r="L75" s="2" t="s">
        <v>310</v>
      </c>
      <c r="M75" s="2" t="s">
        <v>669</v>
      </c>
      <c r="N75" s="2"/>
      <c r="O75" s="2" t="s">
        <v>40</v>
      </c>
      <c r="P75" s="2"/>
      <c r="Q75" s="2"/>
      <c r="R75" s="2"/>
      <c r="S75" s="2"/>
      <c r="T75" s="2"/>
      <c r="U75" s="2"/>
      <c r="V75" s="2"/>
      <c r="W75" s="2"/>
      <c r="X75" s="2"/>
      <c r="Y75" s="2"/>
      <c r="Z75" s="2" t="s">
        <v>670</v>
      </c>
      <c r="AA75" s="2"/>
      <c r="AB75" s="2">
        <v>44.639773</v>
      </c>
      <c r="AC75" s="2">
        <v>-63.583142</v>
      </c>
      <c r="AD75" s="2"/>
      <c r="AE75" s="2"/>
      <c r="AF75" s="2"/>
    </row>
    <row r="76" ht="43.5" customHeight="1">
      <c r="A76" s="2"/>
      <c r="B76" s="2" t="s">
        <v>671</v>
      </c>
      <c r="C76" s="2" t="s">
        <v>672</v>
      </c>
      <c r="D76" s="2" t="s">
        <v>673</v>
      </c>
      <c r="E76" s="2"/>
      <c r="F76" s="2" t="s">
        <v>674</v>
      </c>
      <c r="G76" s="2" t="s">
        <v>675</v>
      </c>
      <c r="H76" s="2" t="s">
        <v>676</v>
      </c>
      <c r="I76" s="2" t="s">
        <v>677</v>
      </c>
      <c r="J76" s="2"/>
      <c r="K76" s="2" t="s">
        <v>668</v>
      </c>
      <c r="L76" s="2" t="s">
        <v>310</v>
      </c>
      <c r="M76" s="2" t="s">
        <v>678</v>
      </c>
      <c r="N76" s="2"/>
      <c r="O76" s="2" t="s">
        <v>40</v>
      </c>
      <c r="P76" s="2"/>
      <c r="Q76" s="2"/>
      <c r="R76" s="2"/>
      <c r="S76" s="2"/>
      <c r="T76" s="2"/>
      <c r="U76" s="2"/>
      <c r="V76" s="2"/>
      <c r="W76" s="2"/>
      <c r="X76" s="2"/>
      <c r="Y76" s="2"/>
      <c r="Z76" s="2" t="s">
        <v>679</v>
      </c>
      <c r="AA76" s="2"/>
      <c r="AB76" s="2">
        <v>44.646908</v>
      </c>
      <c r="AC76" s="2">
        <v>-63.572643</v>
      </c>
      <c r="AD76" s="2"/>
      <c r="AE76" s="2"/>
      <c r="AF76" s="2"/>
    </row>
    <row r="77" ht="43.5" customHeight="1">
      <c r="A77" s="2"/>
      <c r="B77" s="2" t="s">
        <v>680</v>
      </c>
      <c r="C77" s="2" t="s">
        <v>681</v>
      </c>
      <c r="D77" s="2"/>
      <c r="E77" s="2"/>
      <c r="F77" s="2" t="s">
        <v>682</v>
      </c>
      <c r="G77" s="2" t="s">
        <v>683</v>
      </c>
      <c r="H77" s="2" t="s">
        <v>684</v>
      </c>
      <c r="I77" s="2" t="s">
        <v>685</v>
      </c>
      <c r="J77" s="2"/>
      <c r="K77" s="2" t="s">
        <v>95</v>
      </c>
      <c r="L77" s="2" t="s">
        <v>96</v>
      </c>
      <c r="M77" s="2" t="s">
        <v>686</v>
      </c>
      <c r="N77" s="2"/>
      <c r="O77" s="2" t="s">
        <v>40</v>
      </c>
      <c r="P77" s="2"/>
      <c r="Q77" s="2"/>
      <c r="R77" s="2"/>
      <c r="S77" s="2"/>
      <c r="T77" s="2"/>
      <c r="U77" s="2"/>
      <c r="V77" s="2"/>
      <c r="W77" s="2"/>
      <c r="X77" s="2"/>
      <c r="Y77" s="2"/>
      <c r="Z77" s="2" t="s">
        <v>687</v>
      </c>
      <c r="AA77" s="2"/>
      <c r="AB77" s="2">
        <v>45.510875</v>
      </c>
      <c r="AC77" s="2">
        <v>-73.554487</v>
      </c>
      <c r="AD77" s="2"/>
      <c r="AE77" s="2"/>
      <c r="AF77" s="2"/>
    </row>
    <row r="78" ht="43.5" customHeight="1">
      <c r="A78" s="2"/>
      <c r="B78" s="2" t="s">
        <v>688</v>
      </c>
      <c r="C78" s="2" t="s">
        <v>689</v>
      </c>
      <c r="D78" s="2"/>
      <c r="E78" s="2"/>
      <c r="F78" s="2"/>
      <c r="G78" s="2" t="s">
        <v>690</v>
      </c>
      <c r="H78" s="2" t="s">
        <v>691</v>
      </c>
      <c r="I78" s="2" t="s">
        <v>692</v>
      </c>
      <c r="J78" s="2"/>
      <c r="K78" s="2" t="s">
        <v>693</v>
      </c>
      <c r="L78" s="2" t="s">
        <v>694</v>
      </c>
      <c r="M78" s="2" t="s">
        <v>695</v>
      </c>
      <c r="N78" s="2"/>
      <c r="O78" s="2" t="s">
        <v>40</v>
      </c>
      <c r="P78" s="2"/>
      <c r="Q78" s="2"/>
      <c r="R78" s="2"/>
      <c r="S78" s="2"/>
      <c r="T78" s="2"/>
      <c r="U78" s="2"/>
      <c r="V78" s="2"/>
      <c r="W78" s="2"/>
      <c r="X78" s="2"/>
      <c r="Y78" s="2"/>
      <c r="Z78" s="2" t="s">
        <v>696</v>
      </c>
      <c r="AA78" s="2"/>
      <c r="AB78" s="2">
        <v>48.625093</v>
      </c>
      <c r="AC78" s="2">
        <v>-53.144476</v>
      </c>
      <c r="AD78" s="2"/>
      <c r="AE78" s="2"/>
      <c r="AF78" s="2"/>
    </row>
    <row r="79" ht="43.5" customHeight="1">
      <c r="A79" s="2"/>
      <c r="B79" s="2" t="s">
        <v>697</v>
      </c>
      <c r="C79" s="2" t="s">
        <v>698</v>
      </c>
      <c r="D79" s="2"/>
      <c r="E79" s="2"/>
      <c r="F79" s="2" t="s">
        <v>699</v>
      </c>
      <c r="G79" s="2" t="s">
        <v>700</v>
      </c>
      <c r="H79" s="2" t="s">
        <v>701</v>
      </c>
      <c r="I79" s="2" t="s">
        <v>702</v>
      </c>
      <c r="J79" s="2"/>
      <c r="K79" s="2" t="s">
        <v>703</v>
      </c>
      <c r="L79" s="2" t="s">
        <v>76</v>
      </c>
      <c r="M79" s="2" t="s">
        <v>704</v>
      </c>
      <c r="N79" s="2"/>
      <c r="O79" s="2" t="s">
        <v>40</v>
      </c>
      <c r="P79" s="2"/>
      <c r="Q79" s="2"/>
      <c r="R79" s="2"/>
      <c r="S79" s="2"/>
      <c r="T79" s="2"/>
      <c r="U79" s="2"/>
      <c r="V79" s="2"/>
      <c r="W79" s="2"/>
      <c r="X79" s="2"/>
      <c r="Y79" s="2"/>
      <c r="Z79" s="2" t="s">
        <v>705</v>
      </c>
      <c r="AA79" s="2"/>
      <c r="AB79" s="2">
        <v>54.268609</v>
      </c>
      <c r="AC79" s="2">
        <v>-110.738503</v>
      </c>
      <c r="AD79" s="2"/>
      <c r="AE79" s="2"/>
      <c r="AF79" s="2"/>
    </row>
    <row r="80" ht="43.5" customHeight="1">
      <c r="A80" s="2"/>
      <c r="B80" s="2" t="s">
        <v>706</v>
      </c>
      <c r="C80" s="2" t="s">
        <v>707</v>
      </c>
      <c r="D80" s="2"/>
      <c r="E80" s="2"/>
      <c r="F80" s="2" t="s">
        <v>708</v>
      </c>
      <c r="G80" s="2" t="s">
        <v>709</v>
      </c>
      <c r="H80" s="2" t="s">
        <v>710</v>
      </c>
      <c r="I80" s="2" t="s">
        <v>711</v>
      </c>
      <c r="J80" s="2"/>
      <c r="K80" s="2" t="s">
        <v>712</v>
      </c>
      <c r="L80" s="2" t="s">
        <v>86</v>
      </c>
      <c r="M80" s="2" t="s">
        <v>713</v>
      </c>
      <c r="N80" s="2"/>
      <c r="O80" s="2" t="s">
        <v>40</v>
      </c>
      <c r="P80" s="2"/>
      <c r="Q80" s="2"/>
      <c r="R80" s="2"/>
      <c r="S80" s="2"/>
      <c r="T80" s="2"/>
      <c r="U80" s="2"/>
      <c r="V80" s="2"/>
      <c r="W80" s="2"/>
      <c r="X80" s="2"/>
      <c r="Y80" s="2"/>
      <c r="Z80" s="2"/>
      <c r="AA80" s="2"/>
      <c r="AB80" s="2">
        <v>49.848527</v>
      </c>
      <c r="AC80" s="2">
        <v>-99.952651</v>
      </c>
      <c r="AD80" s="2"/>
      <c r="AE80" s="2"/>
      <c r="AF80" s="2"/>
    </row>
    <row r="81" ht="43.5" customHeight="1">
      <c r="A81" s="2"/>
      <c r="B81" s="2" t="s">
        <v>714</v>
      </c>
      <c r="C81" s="2" t="s">
        <v>715</v>
      </c>
      <c r="D81" s="2"/>
      <c r="E81" s="2"/>
      <c r="F81" s="2" t="s">
        <v>716</v>
      </c>
      <c r="G81" s="2" t="s">
        <v>717</v>
      </c>
      <c r="H81" s="2" t="s">
        <v>718</v>
      </c>
      <c r="I81" s="2" t="s">
        <v>719</v>
      </c>
      <c r="J81" s="2"/>
      <c r="K81" s="2" t="s">
        <v>720</v>
      </c>
      <c r="L81" s="2" t="s">
        <v>310</v>
      </c>
      <c r="M81" s="2" t="s">
        <v>721</v>
      </c>
      <c r="N81" s="2"/>
      <c r="O81" s="2" t="s">
        <v>40</v>
      </c>
      <c r="P81" s="2"/>
      <c r="Q81" s="2"/>
      <c r="R81" s="2"/>
      <c r="S81" s="2"/>
      <c r="T81" s="2"/>
      <c r="U81" s="2"/>
      <c r="V81" s="2"/>
      <c r="W81" s="2"/>
      <c r="X81" s="2"/>
      <c r="Y81" s="2"/>
      <c r="Z81" s="2" t="s">
        <v>722</v>
      </c>
      <c r="AA81" s="2"/>
      <c r="AB81" s="2">
        <v>44.375086</v>
      </c>
      <c r="AC81" s="2">
        <v>-64.516208</v>
      </c>
      <c r="AD81" s="2"/>
      <c r="AE81" s="2"/>
      <c r="AF81" s="2"/>
    </row>
    <row r="82" ht="43.5" customHeight="1">
      <c r="A82" s="2"/>
      <c r="B82" s="2" t="s">
        <v>723</v>
      </c>
      <c r="C82" s="2" t="s">
        <v>724</v>
      </c>
      <c r="D82" s="2"/>
      <c r="E82" s="2"/>
      <c r="F82" s="2" t="s">
        <v>725</v>
      </c>
      <c r="G82" s="2" t="s">
        <v>726</v>
      </c>
      <c r="H82" s="2" t="s">
        <v>727</v>
      </c>
      <c r="I82" s="2" t="s">
        <v>728</v>
      </c>
      <c r="J82" s="2"/>
      <c r="K82" s="2" t="s">
        <v>729</v>
      </c>
      <c r="L82" s="2" t="s">
        <v>694</v>
      </c>
      <c r="M82" s="2" t="s">
        <v>730</v>
      </c>
      <c r="N82" s="2"/>
      <c r="O82" s="2" t="s">
        <v>40</v>
      </c>
      <c r="P82" s="2"/>
      <c r="Q82" s="2"/>
      <c r="R82" s="2"/>
      <c r="S82" s="2"/>
      <c r="T82" s="2"/>
      <c r="U82" s="2"/>
      <c r="V82" s="2"/>
      <c r="W82" s="2"/>
      <c r="X82" s="2"/>
      <c r="Y82" s="2"/>
      <c r="Z82" s="2"/>
      <c r="AA82" s="2"/>
      <c r="AB82" s="2">
        <v>47.583854</v>
      </c>
      <c r="AC82" s="2">
        <v>-52.706245</v>
      </c>
      <c r="AD82" s="2"/>
      <c r="AE82" s="2"/>
      <c r="AF82" s="2"/>
    </row>
    <row r="83" ht="43.5" customHeight="1">
      <c r="A83" s="2"/>
      <c r="B83" s="2" t="s">
        <v>731</v>
      </c>
      <c r="C83" s="2" t="s">
        <v>732</v>
      </c>
      <c r="D83" s="2"/>
      <c r="E83" s="2"/>
      <c r="F83" s="2"/>
      <c r="G83" s="2" t="s">
        <v>733</v>
      </c>
      <c r="H83" s="2" t="s">
        <v>734</v>
      </c>
      <c r="I83" s="2" t="s">
        <v>735</v>
      </c>
      <c r="J83" s="2"/>
      <c r="K83" s="2" t="s">
        <v>736</v>
      </c>
      <c r="L83" s="2" t="s">
        <v>38</v>
      </c>
      <c r="M83" s="2" t="s">
        <v>737</v>
      </c>
      <c r="N83" s="2"/>
      <c r="O83" s="2" t="s">
        <v>40</v>
      </c>
      <c r="P83" s="2"/>
      <c r="Q83" s="2"/>
      <c r="R83" s="2"/>
      <c r="S83" s="2"/>
      <c r="T83" s="2"/>
      <c r="U83" s="2"/>
      <c r="V83" s="2"/>
      <c r="W83" s="2"/>
      <c r="X83" s="2"/>
      <c r="Y83" s="2"/>
      <c r="Z83" s="2" t="s">
        <v>738</v>
      </c>
      <c r="AA83" s="2"/>
      <c r="AB83" s="2">
        <v>48.432748</v>
      </c>
      <c r="AC83" s="2">
        <v>-123.407939</v>
      </c>
      <c r="AD83" s="2"/>
      <c r="AE83" s="2"/>
      <c r="AF83" s="2"/>
    </row>
    <row r="84" ht="43.5" customHeight="1">
      <c r="A84" s="2"/>
      <c r="B84" s="2" t="s">
        <v>739</v>
      </c>
      <c r="C84" s="2" t="s">
        <v>740</v>
      </c>
      <c r="D84" s="2"/>
      <c r="E84" s="2"/>
      <c r="F84" s="2" t="s">
        <v>741</v>
      </c>
      <c r="G84" s="2" t="s">
        <v>742</v>
      </c>
      <c r="H84" s="2" t="s">
        <v>743</v>
      </c>
      <c r="I84" s="2" t="s">
        <v>744</v>
      </c>
      <c r="J84" s="2"/>
      <c r="K84" s="2" t="s">
        <v>745</v>
      </c>
      <c r="L84" s="2" t="s">
        <v>38</v>
      </c>
      <c r="M84" s="2" t="s">
        <v>746</v>
      </c>
      <c r="N84" s="2"/>
      <c r="O84" s="2" t="s">
        <v>40</v>
      </c>
      <c r="P84" s="2"/>
      <c r="Q84" s="2"/>
      <c r="R84" s="2"/>
      <c r="S84" s="2"/>
      <c r="T84" s="2"/>
      <c r="U84" s="2"/>
      <c r="V84" s="2"/>
      <c r="W84" s="2"/>
      <c r="X84" s="2"/>
      <c r="Y84" s="2"/>
      <c r="Z84" s="2" t="s">
        <v>747</v>
      </c>
      <c r="AA84" s="2"/>
      <c r="AB84" s="2">
        <v>49.250974</v>
      </c>
      <c r="AC84" s="2">
        <v>-123.002799</v>
      </c>
      <c r="AD84" s="2"/>
      <c r="AE84" s="2"/>
      <c r="AF84" s="2"/>
    </row>
    <row r="85" ht="43.5" customHeight="1">
      <c r="A85" s="2"/>
      <c r="B85" s="2" t="s">
        <v>748</v>
      </c>
      <c r="C85" s="2" t="s">
        <v>749</v>
      </c>
      <c r="D85" s="2"/>
      <c r="E85" s="2"/>
      <c r="F85" s="2" t="s">
        <v>750</v>
      </c>
      <c r="G85" s="2" t="s">
        <v>751</v>
      </c>
      <c r="H85" s="3" t="str">
        <f>HYPERLINK("http://www.iafbc.ca","http://www.iafbc.ca")</f>
        <v>http://www.iafbc.ca</v>
      </c>
      <c r="I85" s="2" t="s">
        <v>752</v>
      </c>
      <c r="J85" s="2"/>
      <c r="K85" s="2" t="s">
        <v>736</v>
      </c>
      <c r="L85" s="2" t="s">
        <v>38</v>
      </c>
      <c r="M85" s="2" t="s">
        <v>753</v>
      </c>
      <c r="N85" s="2"/>
      <c r="O85" s="2" t="s">
        <v>40</v>
      </c>
      <c r="P85" s="2"/>
      <c r="Q85" s="2"/>
      <c r="R85" s="2"/>
      <c r="S85" s="2"/>
      <c r="T85" s="2"/>
      <c r="U85" s="2"/>
      <c r="V85" s="2"/>
      <c r="W85" s="2"/>
      <c r="X85" s="2"/>
      <c r="Y85" s="2"/>
      <c r="Z85" s="2" t="s">
        <v>754</v>
      </c>
      <c r="AA85" s="2"/>
      <c r="AB85" s="2">
        <v>48.422597</v>
      </c>
      <c r="AC85" s="2">
        <v>-123.366351</v>
      </c>
      <c r="AD85" s="2"/>
      <c r="AE85" s="2"/>
      <c r="AF85" s="2"/>
    </row>
    <row r="86" ht="43.5" customHeight="1">
      <c r="A86" s="2"/>
      <c r="B86" s="2" t="s">
        <v>755</v>
      </c>
      <c r="C86" s="2" t="s">
        <v>756</v>
      </c>
      <c r="D86" s="2" t="s">
        <v>757</v>
      </c>
      <c r="E86" s="2"/>
      <c r="F86" s="2" t="s">
        <v>758</v>
      </c>
      <c r="G86" s="2" t="s">
        <v>759</v>
      </c>
      <c r="H86" s="2" t="s">
        <v>760</v>
      </c>
      <c r="I86" s="2" t="s">
        <v>761</v>
      </c>
      <c r="J86" s="2"/>
      <c r="K86" s="2" t="s">
        <v>762</v>
      </c>
      <c r="L86" s="2" t="s">
        <v>38</v>
      </c>
      <c r="M86" s="2" t="s">
        <v>763</v>
      </c>
      <c r="N86" s="2"/>
      <c r="O86" s="2" t="s">
        <v>40</v>
      </c>
      <c r="P86" s="2"/>
      <c r="Q86" s="2"/>
      <c r="R86" s="2"/>
      <c r="S86" s="2"/>
      <c r="T86" s="2"/>
      <c r="U86" s="2"/>
      <c r="V86" s="2"/>
      <c r="W86" s="2"/>
      <c r="X86" s="2"/>
      <c r="Y86" s="2"/>
      <c r="Z86" s="2" t="s">
        <v>764</v>
      </c>
      <c r="AA86" s="2"/>
      <c r="AB86" s="2">
        <v>49.276228</v>
      </c>
      <c r="AC86" s="2">
        <v>-122.844239</v>
      </c>
      <c r="AD86" s="2"/>
      <c r="AE86" s="2"/>
      <c r="AF86" s="2"/>
    </row>
    <row r="87" ht="43.5" customHeight="1">
      <c r="A87" s="2"/>
      <c r="B87" s="2" t="s">
        <v>765</v>
      </c>
      <c r="C87" s="2" t="s">
        <v>766</v>
      </c>
      <c r="D87" s="2" t="s">
        <v>767</v>
      </c>
      <c r="E87" s="2"/>
      <c r="F87" s="2" t="s">
        <v>768</v>
      </c>
      <c r="G87" s="2" t="s">
        <v>769</v>
      </c>
      <c r="H87" s="2" t="s">
        <v>770</v>
      </c>
      <c r="I87" s="2" t="s">
        <v>771</v>
      </c>
      <c r="J87" s="2"/>
      <c r="K87" s="2" t="s">
        <v>772</v>
      </c>
      <c r="L87" s="2" t="s">
        <v>38</v>
      </c>
      <c r="M87" s="2" t="s">
        <v>773</v>
      </c>
      <c r="N87" s="2"/>
      <c r="O87" s="2" t="s">
        <v>40</v>
      </c>
      <c r="P87" s="2"/>
      <c r="Q87" s="2"/>
      <c r="R87" s="2"/>
      <c r="S87" s="2"/>
      <c r="T87" s="2"/>
      <c r="U87" s="2"/>
      <c r="V87" s="2"/>
      <c r="W87" s="2"/>
      <c r="X87" s="2"/>
      <c r="Y87" s="2"/>
      <c r="Z87" s="2"/>
      <c r="AA87" s="2"/>
      <c r="AB87" s="2">
        <v>50.023618</v>
      </c>
      <c r="AC87" s="2">
        <v>-125.239701</v>
      </c>
      <c r="AD87" s="2"/>
      <c r="AE87" s="2"/>
      <c r="AF87" s="2"/>
    </row>
    <row r="88" ht="43.5" customHeight="1">
      <c r="A88" s="2"/>
      <c r="B88" s="2" t="s">
        <v>774</v>
      </c>
      <c r="C88" s="2" t="s">
        <v>775</v>
      </c>
      <c r="D88" s="2"/>
      <c r="E88" s="2"/>
      <c r="F88" s="2"/>
      <c r="G88" s="2" t="s">
        <v>776</v>
      </c>
      <c r="H88" s="2" t="s">
        <v>777</v>
      </c>
      <c r="I88" s="2" t="s">
        <v>778</v>
      </c>
      <c r="J88" s="2"/>
      <c r="K88" s="2" t="s">
        <v>139</v>
      </c>
      <c r="L88" s="2" t="s">
        <v>38</v>
      </c>
      <c r="M88" s="2" t="s">
        <v>779</v>
      </c>
      <c r="N88" s="2"/>
      <c r="O88" s="2" t="s">
        <v>40</v>
      </c>
      <c r="P88" s="2"/>
      <c r="Q88" s="2"/>
      <c r="R88" s="2"/>
      <c r="S88" s="2"/>
      <c r="T88" s="2"/>
      <c r="U88" s="2"/>
      <c r="V88" s="2"/>
      <c r="W88" s="2"/>
      <c r="X88" s="2"/>
      <c r="Y88" s="2"/>
      <c r="Z88" s="2" t="s">
        <v>780</v>
      </c>
      <c r="AA88" s="2"/>
      <c r="AB88" s="2">
        <v>49.2664</v>
      </c>
      <c r="AC88" s="2">
        <v>-123.084573</v>
      </c>
      <c r="AD88" s="2"/>
      <c r="AE88" s="2"/>
      <c r="AF88" s="2"/>
    </row>
    <row r="89" ht="43.5" customHeight="1">
      <c r="A89" s="2"/>
      <c r="B89" s="2" t="s">
        <v>781</v>
      </c>
      <c r="C89" s="2" t="s">
        <v>782</v>
      </c>
      <c r="D89" s="2"/>
      <c r="E89" s="2"/>
      <c r="F89" s="2" t="s">
        <v>783</v>
      </c>
      <c r="G89" s="2" t="s">
        <v>784</v>
      </c>
      <c r="H89" s="2" t="s">
        <v>785</v>
      </c>
      <c r="I89" s="2" t="s">
        <v>786</v>
      </c>
      <c r="J89" s="2"/>
      <c r="K89" s="2" t="s">
        <v>787</v>
      </c>
      <c r="L89" s="2" t="s">
        <v>57</v>
      </c>
      <c r="M89" s="2" t="s">
        <v>788</v>
      </c>
      <c r="N89" s="2"/>
      <c r="O89" s="2" t="s">
        <v>40</v>
      </c>
      <c r="P89" s="2"/>
      <c r="Q89" s="2"/>
      <c r="R89" s="2"/>
      <c r="S89" s="2"/>
      <c r="T89" s="2"/>
      <c r="U89" s="2"/>
      <c r="V89" s="2"/>
      <c r="W89" s="2"/>
      <c r="X89" s="2"/>
      <c r="Y89" s="2"/>
      <c r="Z89" s="2"/>
      <c r="AA89" s="2"/>
      <c r="AB89" s="2">
        <v>44.590109</v>
      </c>
      <c r="AC89" s="2">
        <v>-75.682628</v>
      </c>
      <c r="AD89" s="2"/>
      <c r="AE89" s="2"/>
      <c r="AF89" s="2"/>
    </row>
    <row r="90" ht="43.5" customHeight="1">
      <c r="A90" s="2"/>
      <c r="B90" s="2" t="s">
        <v>789</v>
      </c>
      <c r="C90" s="2" t="s">
        <v>790</v>
      </c>
      <c r="D90" s="2"/>
      <c r="E90" s="2"/>
      <c r="F90" s="2" t="s">
        <v>791</v>
      </c>
      <c r="G90" s="2" t="s">
        <v>792</v>
      </c>
      <c r="H90" s="2" t="s">
        <v>793</v>
      </c>
      <c r="I90" s="2" t="s">
        <v>794</v>
      </c>
      <c r="J90" s="2"/>
      <c r="K90" s="2" t="s">
        <v>795</v>
      </c>
      <c r="L90" s="2" t="s">
        <v>76</v>
      </c>
      <c r="M90" s="2" t="s">
        <v>796</v>
      </c>
      <c r="N90" s="2"/>
      <c r="O90" s="2" t="s">
        <v>40</v>
      </c>
      <c r="P90" s="2"/>
      <c r="Q90" s="2"/>
      <c r="R90" s="2"/>
      <c r="S90" s="2"/>
      <c r="T90" s="2"/>
      <c r="U90" s="2"/>
      <c r="V90" s="2"/>
      <c r="W90" s="2"/>
      <c r="X90" s="2"/>
      <c r="Y90" s="2"/>
      <c r="Z90" s="2"/>
      <c r="AA90" s="2"/>
      <c r="AB90" s="2">
        <v>50.566224</v>
      </c>
      <c r="AC90" s="2">
        <v>-111.900881</v>
      </c>
      <c r="AD90" s="2"/>
      <c r="AE90" s="2"/>
      <c r="AF90" s="2"/>
    </row>
    <row r="91" ht="43.5" customHeight="1">
      <c r="A91" s="2"/>
      <c r="B91" s="2" t="s">
        <v>797</v>
      </c>
      <c r="C91" s="2" t="s">
        <v>798</v>
      </c>
      <c r="D91" s="2" t="s">
        <v>799</v>
      </c>
      <c r="E91" s="2"/>
      <c r="F91" s="2" t="s">
        <v>800</v>
      </c>
      <c r="G91" s="2" t="s">
        <v>801</v>
      </c>
      <c r="H91" s="2" t="s">
        <v>802</v>
      </c>
      <c r="I91" s="2" t="s">
        <v>803</v>
      </c>
      <c r="J91" s="2"/>
      <c r="K91" s="2" t="s">
        <v>85</v>
      </c>
      <c r="L91" s="2" t="s">
        <v>86</v>
      </c>
      <c r="M91" s="2" t="s">
        <v>804</v>
      </c>
      <c r="N91" s="2"/>
      <c r="O91" s="2" t="s">
        <v>40</v>
      </c>
      <c r="P91" s="2"/>
      <c r="Q91" s="2"/>
      <c r="R91" s="2"/>
      <c r="S91" s="2"/>
      <c r="T91" s="2"/>
      <c r="U91" s="2"/>
      <c r="V91" s="2"/>
      <c r="W91" s="2"/>
      <c r="X91" s="2"/>
      <c r="Y91" s="2"/>
      <c r="Z91" s="2" t="s">
        <v>805</v>
      </c>
      <c r="AA91" s="2"/>
      <c r="AB91" s="2">
        <v>49.897064</v>
      </c>
      <c r="AC91" s="2">
        <v>-97.140772</v>
      </c>
      <c r="AD91" s="2"/>
      <c r="AE91" s="2"/>
      <c r="AF91" s="2"/>
    </row>
    <row r="92" ht="43.5" customHeight="1">
      <c r="A92" s="2"/>
      <c r="B92" s="2" t="s">
        <v>806</v>
      </c>
      <c r="C92" s="2" t="s">
        <v>807</v>
      </c>
      <c r="D92" s="2"/>
      <c r="E92" s="2"/>
      <c r="F92" s="2" t="s">
        <v>808</v>
      </c>
      <c r="G92" s="2" t="s">
        <v>809</v>
      </c>
      <c r="H92" s="2" t="s">
        <v>810</v>
      </c>
      <c r="I92" s="2" t="s">
        <v>811</v>
      </c>
      <c r="J92" s="2"/>
      <c r="K92" s="2" t="s">
        <v>812</v>
      </c>
      <c r="L92" s="2" t="s">
        <v>694</v>
      </c>
      <c r="M92" s="2" t="s">
        <v>813</v>
      </c>
      <c r="N92" s="2"/>
      <c r="O92" s="2" t="s">
        <v>40</v>
      </c>
      <c r="P92" s="2"/>
      <c r="Q92" s="2"/>
      <c r="R92" s="2"/>
      <c r="S92" s="2"/>
      <c r="T92" s="2"/>
      <c r="U92" s="2"/>
      <c r="V92" s="2"/>
      <c r="W92" s="2"/>
      <c r="X92" s="2"/>
      <c r="Y92" s="2"/>
      <c r="Z92" s="2"/>
      <c r="AA92" s="2"/>
      <c r="AB92" s="2">
        <v>47.161132</v>
      </c>
      <c r="AC92" s="2">
        <v>-55.163315</v>
      </c>
      <c r="AD92" s="2"/>
      <c r="AE92" s="2"/>
      <c r="AF92" s="2"/>
    </row>
    <row r="93" ht="43.5" customHeight="1">
      <c r="A93" s="2"/>
      <c r="B93" s="2" t="s">
        <v>814</v>
      </c>
      <c r="C93" s="2" t="s">
        <v>815</v>
      </c>
      <c r="D93" s="2"/>
      <c r="E93" s="2"/>
      <c r="F93" s="2" t="s">
        <v>816</v>
      </c>
      <c r="G93" s="2" t="s">
        <v>817</v>
      </c>
      <c r="H93" s="2" t="s">
        <v>818</v>
      </c>
      <c r="I93" s="2" t="s">
        <v>819</v>
      </c>
      <c r="J93" s="2"/>
      <c r="K93" s="2" t="s">
        <v>745</v>
      </c>
      <c r="L93" s="2" t="s">
        <v>38</v>
      </c>
      <c r="M93" s="2" t="s">
        <v>820</v>
      </c>
      <c r="N93" s="2"/>
      <c r="O93" s="2" t="s">
        <v>40</v>
      </c>
      <c r="P93" s="2"/>
      <c r="Q93" s="2"/>
      <c r="R93" s="2"/>
      <c r="S93" s="2"/>
      <c r="T93" s="2"/>
      <c r="U93" s="2"/>
      <c r="V93" s="2"/>
      <c r="W93" s="2"/>
      <c r="X93" s="2"/>
      <c r="Y93" s="2"/>
      <c r="Z93" s="2"/>
      <c r="AA93" s="2"/>
      <c r="AB93" s="2">
        <v>49.230002</v>
      </c>
      <c r="AC93" s="2">
        <v>-123.002891</v>
      </c>
      <c r="AD93" s="2"/>
      <c r="AE93" s="2"/>
      <c r="AF93" s="2"/>
    </row>
    <row r="94" ht="43.5" customHeight="1">
      <c r="A94" s="2"/>
      <c r="B94" s="2" t="s">
        <v>821</v>
      </c>
      <c r="C94" s="2" t="s">
        <v>822</v>
      </c>
      <c r="D94" s="2"/>
      <c r="E94" s="2"/>
      <c r="F94" s="2" t="s">
        <v>823</v>
      </c>
      <c r="G94" s="2" t="s">
        <v>824</v>
      </c>
      <c r="H94" s="2" t="s">
        <v>825</v>
      </c>
      <c r="I94" s="2" t="s">
        <v>826</v>
      </c>
      <c r="J94" s="2"/>
      <c r="K94" s="2" t="s">
        <v>827</v>
      </c>
      <c r="L94" s="2" t="s">
        <v>38</v>
      </c>
      <c r="M94" s="2" t="s">
        <v>828</v>
      </c>
      <c r="N94" s="2"/>
      <c r="O94" s="2" t="s">
        <v>40</v>
      </c>
      <c r="P94" s="2"/>
      <c r="Q94" s="2"/>
      <c r="R94" s="2"/>
      <c r="S94" s="2"/>
      <c r="T94" s="2"/>
      <c r="U94" s="2"/>
      <c r="V94" s="2"/>
      <c r="W94" s="2"/>
      <c r="X94" s="2"/>
      <c r="Y94" s="2"/>
      <c r="Z94" s="2" t="s">
        <v>829</v>
      </c>
      <c r="AA94" s="2"/>
      <c r="AB94" s="2">
        <v>54.231</v>
      </c>
      <c r="AC94" s="2">
        <v>-125.763037</v>
      </c>
      <c r="AD94" s="2"/>
      <c r="AE94" s="2"/>
      <c r="AF94" s="2"/>
    </row>
    <row r="95" ht="43.5" customHeight="1">
      <c r="A95" s="2"/>
      <c r="B95" s="2" t="s">
        <v>830</v>
      </c>
      <c r="C95" s="2" t="s">
        <v>831</v>
      </c>
      <c r="D95" s="2"/>
      <c r="E95" s="2"/>
      <c r="F95" s="2" t="s">
        <v>832</v>
      </c>
      <c r="G95" s="2" t="s">
        <v>833</v>
      </c>
      <c r="H95" s="2" t="s">
        <v>834</v>
      </c>
      <c r="I95" s="2" t="s">
        <v>835</v>
      </c>
      <c r="J95" s="2"/>
      <c r="K95" s="2" t="s">
        <v>139</v>
      </c>
      <c r="L95" s="2" t="s">
        <v>38</v>
      </c>
      <c r="M95" s="2" t="s">
        <v>836</v>
      </c>
      <c r="N95" s="2"/>
      <c r="O95" s="2" t="s">
        <v>40</v>
      </c>
      <c r="P95" s="2"/>
      <c r="Q95" s="2"/>
      <c r="R95" s="2"/>
      <c r="S95" s="2"/>
      <c r="T95" s="2"/>
      <c r="U95" s="2"/>
      <c r="V95" s="2"/>
      <c r="W95" s="2"/>
      <c r="X95" s="2"/>
      <c r="Y95" s="2"/>
      <c r="Z95" s="2"/>
      <c r="AA95" s="2"/>
      <c r="AB95" s="2">
        <v>49.287112</v>
      </c>
      <c r="AC95" s="2">
        <v>-123.11933</v>
      </c>
      <c r="AD95" s="2"/>
      <c r="AE95" s="2"/>
      <c r="AF95" s="2"/>
    </row>
    <row r="96" ht="43.5" customHeight="1">
      <c r="A96" s="2"/>
      <c r="B96" s="2" t="s">
        <v>837</v>
      </c>
      <c r="C96" s="2" t="s">
        <v>838</v>
      </c>
      <c r="D96" s="2"/>
      <c r="E96" s="2"/>
      <c r="F96" s="2" t="s">
        <v>839</v>
      </c>
      <c r="G96" s="2" t="s">
        <v>840</v>
      </c>
      <c r="H96" s="3" t="str">
        <f>HYPERLINK("http://www.oneia.ca","http://www.oneia.ca")</f>
        <v>http://www.oneia.ca</v>
      </c>
      <c r="I96" s="2" t="s">
        <v>841</v>
      </c>
      <c r="J96" s="2"/>
      <c r="K96" s="2" t="s">
        <v>114</v>
      </c>
      <c r="L96" s="2" t="s">
        <v>57</v>
      </c>
      <c r="M96" s="2" t="s">
        <v>842</v>
      </c>
      <c r="N96" s="2"/>
      <c r="O96" s="2" t="s">
        <v>40</v>
      </c>
      <c r="P96" s="2"/>
      <c r="Q96" s="2"/>
      <c r="R96" s="2"/>
      <c r="S96" s="2"/>
      <c r="T96" s="2"/>
      <c r="U96" s="2"/>
      <c r="V96" s="2"/>
      <c r="W96" s="2"/>
      <c r="X96" s="2"/>
      <c r="Y96" s="2"/>
      <c r="Z96" s="2" t="s">
        <v>843</v>
      </c>
      <c r="AA96" s="2"/>
      <c r="AB96" s="2">
        <v>43.650753</v>
      </c>
      <c r="AC96" s="2">
        <v>-79.396611</v>
      </c>
      <c r="AD96" s="2"/>
      <c r="AE96" s="2"/>
      <c r="AF96" s="2"/>
    </row>
    <row r="97" ht="43.5" customHeight="1">
      <c r="A97" s="2"/>
      <c r="B97" s="2" t="s">
        <v>844</v>
      </c>
      <c r="C97" s="2" t="s">
        <v>845</v>
      </c>
      <c r="D97" s="2" t="s">
        <v>846</v>
      </c>
      <c r="E97" s="2"/>
      <c r="F97" s="2" t="s">
        <v>847</v>
      </c>
      <c r="G97" s="2" t="s">
        <v>848</v>
      </c>
      <c r="H97" s="3" t="str">
        <f>HYPERLINK("http://www.medec.org","http://www.medec.org")</f>
        <v>http://www.medec.org</v>
      </c>
      <c r="I97" s="2" t="s">
        <v>849</v>
      </c>
      <c r="J97" s="2"/>
      <c r="K97" s="2" t="s">
        <v>591</v>
      </c>
      <c r="L97" s="2" t="s">
        <v>57</v>
      </c>
      <c r="M97" s="2" t="s">
        <v>850</v>
      </c>
      <c r="N97" s="2"/>
      <c r="O97" s="2" t="s">
        <v>40</v>
      </c>
      <c r="P97" s="2"/>
      <c r="Q97" s="2"/>
      <c r="R97" s="2"/>
      <c r="S97" s="2"/>
      <c r="T97" s="2"/>
      <c r="U97" s="2"/>
      <c r="V97" s="2"/>
      <c r="W97" s="2"/>
      <c r="X97" s="2"/>
      <c r="Y97" s="2"/>
      <c r="Z97" s="2"/>
      <c r="AA97" s="2"/>
      <c r="AB97" s="2">
        <v>43.645688</v>
      </c>
      <c r="AC97" s="2">
        <v>-79.567093</v>
      </c>
      <c r="AD97" s="2"/>
      <c r="AE97" s="2"/>
      <c r="AF97" s="2"/>
    </row>
    <row r="98" ht="43.5" customHeight="1">
      <c r="A98" s="2"/>
      <c r="B98" s="2" t="s">
        <v>851</v>
      </c>
      <c r="C98" s="2" t="s">
        <v>852</v>
      </c>
      <c r="D98" s="2"/>
      <c r="E98" s="2"/>
      <c r="F98" s="2" t="s">
        <v>853</v>
      </c>
      <c r="G98" s="2" t="s">
        <v>854</v>
      </c>
      <c r="H98" s="3" t="str">
        <f>HYPERLINK("http://www.renewables.ca","http://www.renewables.ca")</f>
        <v>http://www.renewables.ca</v>
      </c>
      <c r="I98" s="2" t="s">
        <v>855</v>
      </c>
      <c r="J98" s="2"/>
      <c r="K98" s="2" t="s">
        <v>56</v>
      </c>
      <c r="L98" s="2" t="s">
        <v>57</v>
      </c>
      <c r="M98" s="2" t="s">
        <v>856</v>
      </c>
      <c r="N98" s="2"/>
      <c r="O98" s="2" t="s">
        <v>40</v>
      </c>
      <c r="P98" s="2"/>
      <c r="Q98" s="2"/>
      <c r="R98" s="2"/>
      <c r="S98" s="2"/>
      <c r="T98" s="2"/>
      <c r="U98" s="2"/>
      <c r="V98" s="2"/>
      <c r="W98" s="2"/>
      <c r="X98" s="2"/>
      <c r="Y98" s="2"/>
      <c r="Z98" s="2" t="s">
        <v>857</v>
      </c>
      <c r="AA98" s="2"/>
      <c r="AB98" s="2">
        <v>45.133309</v>
      </c>
      <c r="AC98" s="2">
        <v>-75.91144</v>
      </c>
      <c r="AD98" s="2"/>
      <c r="AE98" s="2"/>
      <c r="AF98" s="2"/>
    </row>
    <row r="99" ht="43.5" customHeight="1">
      <c r="A99" s="2"/>
      <c r="B99" s="2" t="s">
        <v>858</v>
      </c>
      <c r="C99" s="2" t="s">
        <v>859</v>
      </c>
      <c r="D99" s="2" t="s">
        <v>860</v>
      </c>
      <c r="E99" s="2"/>
      <c r="F99" s="2" t="s">
        <v>861</v>
      </c>
      <c r="G99" s="2" t="s">
        <v>862</v>
      </c>
      <c r="H99" s="3" t="str">
        <f>HYPERLINK("http://www.performanceandlearning.ca","http://www.performanceandlearning.ca")</f>
        <v>http://www.performanceandlearning.ca</v>
      </c>
      <c r="I99" s="2" t="s">
        <v>863</v>
      </c>
      <c r="J99" s="2"/>
      <c r="K99" s="2" t="s">
        <v>114</v>
      </c>
      <c r="L99" s="2" t="s">
        <v>57</v>
      </c>
      <c r="M99" s="2" t="s">
        <v>864</v>
      </c>
      <c r="N99" s="2"/>
      <c r="O99" s="2" t="s">
        <v>40</v>
      </c>
      <c r="P99" s="2"/>
      <c r="Q99" s="2"/>
      <c r="R99" s="2"/>
      <c r="S99" s="2"/>
      <c r="T99" s="2"/>
      <c r="U99" s="2"/>
      <c r="V99" s="2"/>
      <c r="W99" s="2"/>
      <c r="X99" s="2"/>
      <c r="Y99" s="2"/>
      <c r="Z99" s="2" t="s">
        <v>865</v>
      </c>
      <c r="AA99" s="2"/>
      <c r="AB99" s="2">
        <v>43.665406</v>
      </c>
      <c r="AC99" s="2">
        <v>-79.403378</v>
      </c>
      <c r="AD99" s="2"/>
      <c r="AE99" s="2"/>
      <c r="AF99" s="2"/>
    </row>
    <row r="100" ht="43.5" customHeight="1">
      <c r="A100" s="2"/>
      <c r="B100" s="2" t="s">
        <v>866</v>
      </c>
      <c r="C100" s="2" t="s">
        <v>867</v>
      </c>
      <c r="D100" s="2" t="s">
        <v>868</v>
      </c>
      <c r="E100" s="2"/>
      <c r="F100" s="2"/>
      <c r="G100" s="2" t="s">
        <v>869</v>
      </c>
      <c r="H100" s="3" t="str">
        <f>HYPERLINK("http://www.wct-fct.com","http://www.wct-fct.com")</f>
        <v>http://www.wct-fct.com</v>
      </c>
      <c r="I100" s="2" t="s">
        <v>870</v>
      </c>
      <c r="J100" s="2"/>
      <c r="K100" s="2" t="s">
        <v>56</v>
      </c>
      <c r="L100" s="2" t="s">
        <v>57</v>
      </c>
      <c r="M100" s="2" t="s">
        <v>871</v>
      </c>
      <c r="N100" s="2"/>
      <c r="O100" s="2" t="s">
        <v>40</v>
      </c>
      <c r="P100" s="2"/>
      <c r="Q100" s="2"/>
      <c r="R100" s="2"/>
      <c r="S100" s="2"/>
      <c r="T100" s="2"/>
      <c r="U100" s="2"/>
      <c r="V100" s="2"/>
      <c r="W100" s="2"/>
      <c r="X100" s="2"/>
      <c r="Y100" s="2"/>
      <c r="Z100" s="2" t="s">
        <v>872</v>
      </c>
      <c r="AA100" s="2"/>
      <c r="AB100" s="2">
        <v>45.419435</v>
      </c>
      <c r="AC100" s="2">
        <v>-75.690466</v>
      </c>
      <c r="AD100" s="2"/>
      <c r="AE100" s="2"/>
      <c r="AF100" s="2"/>
    </row>
    <row r="101" ht="43.5" customHeight="1">
      <c r="A101" s="2"/>
      <c r="B101" s="2" t="s">
        <v>873</v>
      </c>
      <c r="C101" s="2" t="s">
        <v>874</v>
      </c>
      <c r="D101" s="2"/>
      <c r="E101" s="2"/>
      <c r="F101" s="2" t="s">
        <v>875</v>
      </c>
      <c r="G101" s="2" t="s">
        <v>876</v>
      </c>
      <c r="H101" s="3" t="str">
        <f>HYPERLINK("http://www.tricitieschamber.com","http://www.tricitieschamber.com")</f>
        <v>http://www.tricitieschamber.com</v>
      </c>
      <c r="I101" s="2" t="s">
        <v>877</v>
      </c>
      <c r="J101" s="2"/>
      <c r="K101" s="2" t="s">
        <v>878</v>
      </c>
      <c r="L101" s="2" t="s">
        <v>38</v>
      </c>
      <c r="M101" s="2" t="s">
        <v>879</v>
      </c>
      <c r="N101" s="2"/>
      <c r="O101" s="2" t="s">
        <v>40</v>
      </c>
      <c r="P101" s="2"/>
      <c r="Q101" s="2"/>
      <c r="R101" s="2"/>
      <c r="S101" s="2"/>
      <c r="T101" s="2"/>
      <c r="U101" s="2"/>
      <c r="V101" s="2"/>
      <c r="W101" s="2"/>
      <c r="X101" s="2"/>
      <c r="Y101" s="2"/>
      <c r="Z101" s="2"/>
      <c r="AA101" s="2"/>
      <c r="AB101" s="2">
        <v>49.285687</v>
      </c>
      <c r="AC101" s="2">
        <v>-122.7906</v>
      </c>
      <c r="AD101" s="2"/>
      <c r="AE101" s="2"/>
      <c r="AF101" s="2"/>
    </row>
    <row r="102" ht="43.5" customHeight="1">
      <c r="A102" s="2"/>
      <c r="B102" s="2" t="s">
        <v>880</v>
      </c>
      <c r="C102" s="2" t="s">
        <v>881</v>
      </c>
      <c r="D102" s="2" t="s">
        <v>882</v>
      </c>
      <c r="E102" s="2"/>
      <c r="F102" s="2" t="s">
        <v>883</v>
      </c>
      <c r="G102" s="2" t="s">
        <v>884</v>
      </c>
      <c r="H102" s="3" t="str">
        <f>HYPERLINK("http://www.inno-centre.com","http://www.inno-centre.com")</f>
        <v>http://www.inno-centre.com</v>
      </c>
      <c r="I102" s="2" t="s">
        <v>885</v>
      </c>
      <c r="J102" s="2"/>
      <c r="K102" s="2" t="s">
        <v>95</v>
      </c>
      <c r="L102" s="2" t="s">
        <v>96</v>
      </c>
      <c r="M102" s="2" t="s">
        <v>886</v>
      </c>
      <c r="N102" s="2"/>
      <c r="O102" s="2" t="s">
        <v>40</v>
      </c>
      <c r="P102" s="2"/>
      <c r="Q102" s="2"/>
      <c r="R102" s="2"/>
      <c r="S102" s="2"/>
      <c r="T102" s="2"/>
      <c r="U102" s="2"/>
      <c r="V102" s="2"/>
      <c r="W102" s="2"/>
      <c r="X102" s="2"/>
      <c r="Y102" s="2"/>
      <c r="Z102" s="2" t="s">
        <v>887</v>
      </c>
      <c r="AA102" s="2"/>
      <c r="AB102" s="2">
        <v>45.505631</v>
      </c>
      <c r="AC102" s="2">
        <v>-73.572212</v>
      </c>
      <c r="AD102" s="2"/>
      <c r="AE102" s="2"/>
      <c r="AF102" s="2"/>
    </row>
    <row r="103" ht="43.5" customHeight="1">
      <c r="A103" s="2"/>
      <c r="B103" s="2" t="s">
        <v>888</v>
      </c>
      <c r="C103" s="2" t="s">
        <v>889</v>
      </c>
      <c r="D103" s="2"/>
      <c r="E103" s="2"/>
      <c r="F103" s="2" t="s">
        <v>890</v>
      </c>
      <c r="G103" s="2" t="s">
        <v>891</v>
      </c>
      <c r="H103" s="3" t="str">
        <f>HYPERLINK("http://www.dawsoncitychamberofcommerce.ca","http://www.dawsoncitychamberofcommerce.ca")</f>
        <v>http://www.dawsoncitychamberofcommerce.ca</v>
      </c>
      <c r="I103" s="2" t="s">
        <v>892</v>
      </c>
      <c r="J103" s="2"/>
      <c r="K103" s="2" t="s">
        <v>893</v>
      </c>
      <c r="L103" s="2" t="s">
        <v>894</v>
      </c>
      <c r="M103" s="2" t="s">
        <v>895</v>
      </c>
      <c r="N103" s="2"/>
      <c r="O103" s="2" t="s">
        <v>40</v>
      </c>
      <c r="P103" s="2"/>
      <c r="Q103" s="2"/>
      <c r="R103" s="2"/>
      <c r="S103" s="2"/>
      <c r="T103" s="2"/>
      <c r="U103" s="2"/>
      <c r="V103" s="2"/>
      <c r="W103" s="2"/>
      <c r="X103" s="2"/>
      <c r="Y103" s="2"/>
      <c r="Z103" s="2"/>
      <c r="AA103" s="2"/>
      <c r="AB103" s="2">
        <v>64.062098</v>
      </c>
      <c r="AC103" s="2">
        <v>-139.436064</v>
      </c>
      <c r="AD103" s="2"/>
      <c r="AE103" s="2"/>
      <c r="AF103" s="2"/>
    </row>
    <row r="104" ht="43.5" customHeight="1">
      <c r="A104" s="2"/>
      <c r="B104" s="2" t="s">
        <v>896</v>
      </c>
      <c r="C104" s="2" t="s">
        <v>897</v>
      </c>
      <c r="D104" s="2"/>
      <c r="E104" s="2"/>
      <c r="F104" s="2" t="s">
        <v>898</v>
      </c>
      <c r="G104" s="2" t="s">
        <v>899</v>
      </c>
      <c r="H104" s="3" t="str">
        <f>HYPERLINK("http://www.dawsoncreekchamber.ca","http://www.dawsoncreekchamber.ca")</f>
        <v>http://www.dawsoncreekchamber.ca</v>
      </c>
      <c r="I104" s="2" t="s">
        <v>900</v>
      </c>
      <c r="J104" s="2"/>
      <c r="K104" s="2" t="s">
        <v>901</v>
      </c>
      <c r="L104" s="2" t="s">
        <v>38</v>
      </c>
      <c r="M104" s="2" t="s">
        <v>902</v>
      </c>
      <c r="N104" s="2"/>
      <c r="O104" s="2" t="s">
        <v>40</v>
      </c>
      <c r="P104" s="2"/>
      <c r="Q104" s="2"/>
      <c r="R104" s="2"/>
      <c r="S104" s="2"/>
      <c r="T104" s="2"/>
      <c r="U104" s="2"/>
      <c r="V104" s="2"/>
      <c r="W104" s="2"/>
      <c r="X104" s="2"/>
      <c r="Y104" s="2"/>
      <c r="Z104" s="2"/>
      <c r="AA104" s="2"/>
      <c r="AB104" s="2">
        <v>55.761956</v>
      </c>
      <c r="AC104" s="2">
        <v>-120.229086</v>
      </c>
      <c r="AD104" s="2"/>
      <c r="AE104" s="2"/>
      <c r="AF104" s="2"/>
    </row>
    <row r="105" ht="43.5" customHeight="1">
      <c r="A105" s="2"/>
      <c r="B105" s="2" t="s">
        <v>903</v>
      </c>
      <c r="C105" s="2" t="s">
        <v>904</v>
      </c>
      <c r="D105" s="2"/>
      <c r="E105" s="2"/>
      <c r="F105" s="2" t="s">
        <v>905</v>
      </c>
      <c r="G105" s="2" t="s">
        <v>906</v>
      </c>
      <c r="H105" s="3" t="str">
        <f>HYPERLINK("http://www.deassociation.ca","http://www.deassociation.ca")</f>
        <v>http://www.deassociation.ca</v>
      </c>
      <c r="I105" s="2" t="s">
        <v>907</v>
      </c>
      <c r="J105" s="2"/>
      <c r="K105" s="2" t="s">
        <v>206</v>
      </c>
      <c r="L105" s="2" t="s">
        <v>76</v>
      </c>
      <c r="M105" s="2" t="s">
        <v>908</v>
      </c>
      <c r="N105" s="2"/>
      <c r="O105" s="2" t="s">
        <v>40</v>
      </c>
      <c r="P105" s="2"/>
      <c r="Q105" s="2"/>
      <c r="R105" s="2"/>
      <c r="S105" s="2"/>
      <c r="T105" s="2"/>
      <c r="U105" s="2"/>
      <c r="V105" s="2"/>
      <c r="W105" s="2"/>
      <c r="X105" s="2"/>
      <c r="Y105" s="2"/>
      <c r="Z105" s="2" t="s">
        <v>909</v>
      </c>
      <c r="AA105" s="2"/>
      <c r="AB105" s="2">
        <v>51.08484</v>
      </c>
      <c r="AC105" s="2">
        <v>-114.133746</v>
      </c>
      <c r="AD105" s="2"/>
      <c r="AE105" s="2"/>
      <c r="AF105" s="2"/>
    </row>
    <row r="106" ht="43.5" customHeight="1">
      <c r="A106" s="2"/>
      <c r="B106" s="2" t="s">
        <v>910</v>
      </c>
      <c r="C106" s="2" t="s">
        <v>911</v>
      </c>
      <c r="D106" s="2" t="s">
        <v>912</v>
      </c>
      <c r="E106" s="2"/>
      <c r="F106" s="2" t="s">
        <v>913</v>
      </c>
      <c r="G106" s="2" t="s">
        <v>914</v>
      </c>
      <c r="H106" s="3" t="str">
        <f>HYPERLINK("http://www.DELagglo.ca","http://www.DELagglo.ca")</f>
        <v>http://www.DELagglo.ca</v>
      </c>
      <c r="I106" s="2" t="s">
        <v>915</v>
      </c>
      <c r="J106" s="2"/>
      <c r="K106" s="2" t="s">
        <v>916</v>
      </c>
      <c r="L106" s="2" t="s">
        <v>96</v>
      </c>
      <c r="M106" s="2" t="s">
        <v>917</v>
      </c>
      <c r="N106" s="2"/>
      <c r="O106" s="2" t="s">
        <v>40</v>
      </c>
      <c r="P106" s="2"/>
      <c r="Q106" s="2"/>
      <c r="R106" s="2"/>
      <c r="S106" s="2"/>
      <c r="T106" s="2"/>
      <c r="U106" s="2"/>
      <c r="V106" s="2"/>
      <c r="W106" s="2"/>
      <c r="X106" s="2"/>
      <c r="Y106" s="2"/>
      <c r="Z106" s="2" t="s">
        <v>918</v>
      </c>
      <c r="AA106" s="2"/>
      <c r="AB106" s="2">
        <v>45.602357</v>
      </c>
      <c r="AC106" s="2">
        <v>-73.451918</v>
      </c>
      <c r="AD106" s="2"/>
      <c r="AE106" s="2"/>
      <c r="AF106" s="2"/>
    </row>
    <row r="107" ht="43.5" customHeight="1">
      <c r="A107" s="2"/>
      <c r="B107" s="2" t="s">
        <v>919</v>
      </c>
      <c r="C107" s="2" t="s">
        <v>920</v>
      </c>
      <c r="D107" s="2"/>
      <c r="E107" s="2"/>
      <c r="F107" s="2" t="s">
        <v>921</v>
      </c>
      <c r="G107" s="2" t="s">
        <v>922</v>
      </c>
      <c r="H107" s="3" t="str">
        <f>HYPERLINK("http://www.deltachamber.ca","http://www.deltachamber.ca")</f>
        <v>http://www.deltachamber.ca</v>
      </c>
      <c r="I107" s="2" t="s">
        <v>923</v>
      </c>
      <c r="J107" s="2"/>
      <c r="K107" s="2" t="s">
        <v>924</v>
      </c>
      <c r="L107" s="2" t="s">
        <v>38</v>
      </c>
      <c r="M107" s="2" t="s">
        <v>925</v>
      </c>
      <c r="N107" s="2"/>
      <c r="O107" s="2" t="s">
        <v>40</v>
      </c>
      <c r="P107" s="2"/>
      <c r="Q107" s="2"/>
      <c r="R107" s="2"/>
      <c r="S107" s="2"/>
      <c r="T107" s="2"/>
      <c r="U107" s="2"/>
      <c r="V107" s="2"/>
      <c r="W107" s="2"/>
      <c r="X107" s="2"/>
      <c r="Y107" s="2"/>
      <c r="Z107" s="2" t="s">
        <v>926</v>
      </c>
      <c r="AA107" s="2"/>
      <c r="AB107" s="2">
        <v>49.112233</v>
      </c>
      <c r="AC107" s="2">
        <v>-123.049992</v>
      </c>
      <c r="AD107" s="2"/>
      <c r="AE107" s="2"/>
      <c r="AF107" s="2"/>
    </row>
    <row r="108" ht="43.5" customHeight="1">
      <c r="A108" s="2"/>
      <c r="B108" s="2" t="s">
        <v>927</v>
      </c>
      <c r="C108" s="2" t="s">
        <v>928</v>
      </c>
      <c r="D108" s="2"/>
      <c r="E108" s="2"/>
      <c r="F108" s="2" t="s">
        <v>929</v>
      </c>
      <c r="G108" s="2" t="s">
        <v>930</v>
      </c>
      <c r="H108" s="3" t="str">
        <f>HYPERLINK("http://www.destl.ca","http://www.destl.ca")</f>
        <v>http://www.destl.ca</v>
      </c>
      <c r="I108" s="2" t="s">
        <v>931</v>
      </c>
      <c r="J108" s="2"/>
      <c r="K108" s="2" t="s">
        <v>932</v>
      </c>
      <c r="L108" s="2" t="s">
        <v>96</v>
      </c>
      <c r="M108" s="2" t="s">
        <v>933</v>
      </c>
      <c r="N108" s="2"/>
      <c r="O108" s="2" t="s">
        <v>40</v>
      </c>
      <c r="P108" s="2"/>
      <c r="Q108" s="2"/>
      <c r="R108" s="2"/>
      <c r="S108" s="2"/>
      <c r="T108" s="2"/>
      <c r="U108" s="2"/>
      <c r="V108" s="2"/>
      <c r="W108" s="2"/>
      <c r="X108" s="2"/>
      <c r="Y108" s="2"/>
      <c r="Z108" s="2"/>
      <c r="AA108" s="2"/>
      <c r="AB108" s="2">
        <v>45.511471</v>
      </c>
      <c r="AC108" s="2">
        <v>-73.67603</v>
      </c>
      <c r="AD108" s="2"/>
      <c r="AE108" s="2"/>
      <c r="AF108" s="2"/>
    </row>
    <row r="109" ht="43.5" customHeight="1">
      <c r="A109" s="2"/>
      <c r="B109" s="2" t="s">
        <v>934</v>
      </c>
      <c r="C109" s="2" t="s">
        <v>935</v>
      </c>
      <c r="D109" s="2"/>
      <c r="E109" s="2"/>
      <c r="F109" s="2" t="s">
        <v>936</v>
      </c>
      <c r="G109" s="2" t="s">
        <v>937</v>
      </c>
      <c r="H109" s="3" t="str">
        <f>HYPERLINK("http://www.dietitians.ca","http://www.dietitians.ca")</f>
        <v>http://www.dietitians.ca</v>
      </c>
      <c r="I109" s="2" t="s">
        <v>938</v>
      </c>
      <c r="J109" s="2"/>
      <c r="K109" s="2" t="s">
        <v>114</v>
      </c>
      <c r="L109" s="2" t="s">
        <v>57</v>
      </c>
      <c r="M109" s="2" t="s">
        <v>939</v>
      </c>
      <c r="N109" s="2"/>
      <c r="O109" s="2" t="s">
        <v>40</v>
      </c>
      <c r="P109" s="2"/>
      <c r="Q109" s="2"/>
      <c r="R109" s="2"/>
      <c r="S109" s="2"/>
      <c r="T109" s="2"/>
      <c r="U109" s="2"/>
      <c r="V109" s="2"/>
      <c r="W109" s="2"/>
      <c r="X109" s="2"/>
      <c r="Y109" s="2"/>
      <c r="Z109" s="2" t="s">
        <v>940</v>
      </c>
      <c r="AA109" s="2"/>
      <c r="AB109" s="2">
        <v>43.655068</v>
      </c>
      <c r="AC109" s="2">
        <v>-79.388885</v>
      </c>
      <c r="AD109" s="2"/>
      <c r="AE109" s="2"/>
      <c r="AF109" s="2"/>
    </row>
    <row r="110" ht="43.5" customHeight="1">
      <c r="A110" s="2"/>
      <c r="B110" s="2" t="s">
        <v>941</v>
      </c>
      <c r="C110" s="2" t="s">
        <v>942</v>
      </c>
      <c r="D110" s="2"/>
      <c r="E110" s="2"/>
      <c r="F110" s="2" t="s">
        <v>943</v>
      </c>
      <c r="G110" s="2" t="s">
        <v>944</v>
      </c>
      <c r="H110" s="3" t="str">
        <f>HYPERLINK("http://www.digitalnovascotia.com","http://www.digitalnovascotia.com")</f>
        <v>http://www.digitalnovascotia.com</v>
      </c>
      <c r="I110" s="2" t="s">
        <v>945</v>
      </c>
      <c r="J110" s="2"/>
      <c r="K110" s="2" t="s">
        <v>946</v>
      </c>
      <c r="L110" s="2" t="s">
        <v>310</v>
      </c>
      <c r="M110" s="2" t="s">
        <v>947</v>
      </c>
      <c r="N110" s="2"/>
      <c r="O110" s="2" t="s">
        <v>40</v>
      </c>
      <c r="P110" s="2"/>
      <c r="Q110" s="2"/>
      <c r="R110" s="2"/>
      <c r="S110" s="2"/>
      <c r="T110" s="2"/>
      <c r="U110" s="2"/>
      <c r="V110" s="2"/>
      <c r="W110" s="2"/>
      <c r="X110" s="2"/>
      <c r="Y110" s="2"/>
      <c r="Z110" s="2" t="s">
        <v>948</v>
      </c>
      <c r="AA110" s="2"/>
      <c r="AB110" s="2">
        <v>44.661197</v>
      </c>
      <c r="AC110" s="2">
        <v>-63.542521</v>
      </c>
      <c r="AD110" s="2"/>
      <c r="AE110" s="2"/>
      <c r="AF110" s="2"/>
    </row>
    <row r="111" ht="43.5" customHeight="1">
      <c r="A111" s="2"/>
      <c r="B111" s="2" t="s">
        <v>949</v>
      </c>
      <c r="C111" s="2" t="s">
        <v>950</v>
      </c>
      <c r="D111" s="2"/>
      <c r="E111" s="2"/>
      <c r="F111" s="2" t="s">
        <v>951</v>
      </c>
      <c r="G111" s="2" t="s">
        <v>952</v>
      </c>
      <c r="H111" s="3" t="str">
        <f>HYPERLINK("http://www.draytonvalleychamber.com","http://www.draytonvalleychamber.com")</f>
        <v>http://www.draytonvalleychamber.com</v>
      </c>
      <c r="I111" s="2" t="s">
        <v>953</v>
      </c>
      <c r="J111" s="2"/>
      <c r="K111" s="2" t="s">
        <v>954</v>
      </c>
      <c r="L111" s="2" t="s">
        <v>76</v>
      </c>
      <c r="M111" s="2" t="s">
        <v>955</v>
      </c>
      <c r="N111" s="2"/>
      <c r="O111" s="2" t="s">
        <v>40</v>
      </c>
      <c r="P111" s="2"/>
      <c r="Q111" s="2"/>
      <c r="R111" s="2"/>
      <c r="S111" s="2"/>
      <c r="T111" s="2"/>
      <c r="U111" s="2"/>
      <c r="V111" s="2"/>
      <c r="W111" s="2"/>
      <c r="X111" s="2"/>
      <c r="Y111" s="2"/>
      <c r="Z111" s="2"/>
      <c r="AA111" s="2"/>
      <c r="AB111" s="2">
        <v>53.223798</v>
      </c>
      <c r="AC111" s="2">
        <v>-114.982743</v>
      </c>
      <c r="AD111" s="2"/>
      <c r="AE111" s="2"/>
      <c r="AF111" s="2"/>
    </row>
    <row r="112" ht="43.5" customHeight="1">
      <c r="A112" s="2"/>
      <c r="B112" s="2" t="s">
        <v>956</v>
      </c>
      <c r="C112" s="2" t="s">
        <v>957</v>
      </c>
      <c r="D112" s="2"/>
      <c r="E112" s="2"/>
      <c r="F112" s="2" t="s">
        <v>958</v>
      </c>
      <c r="G112" s="2" t="s">
        <v>959</v>
      </c>
      <c r="H112" s="3" t="str">
        <f>HYPERLINK("http://www.drydenchamber.ca","http://www.drydenchamber.ca")</f>
        <v>http://www.drydenchamber.ca</v>
      </c>
      <c r="I112" s="2" t="s">
        <v>960</v>
      </c>
      <c r="J112" s="2"/>
      <c r="K112" s="2" t="s">
        <v>961</v>
      </c>
      <c r="L112" s="2" t="s">
        <v>57</v>
      </c>
      <c r="M112" s="2" t="s">
        <v>962</v>
      </c>
      <c r="N112" s="2"/>
      <c r="O112" s="2" t="s">
        <v>40</v>
      </c>
      <c r="P112" s="2"/>
      <c r="Q112" s="2"/>
      <c r="R112" s="2"/>
      <c r="S112" s="2"/>
      <c r="T112" s="2"/>
      <c r="U112" s="2"/>
      <c r="V112" s="2"/>
      <c r="W112" s="2"/>
      <c r="X112" s="2"/>
      <c r="Y112" s="2"/>
      <c r="Z112" s="2" t="s">
        <v>963</v>
      </c>
      <c r="AA112" s="2"/>
      <c r="AB112" s="2">
        <v>49.786382</v>
      </c>
      <c r="AC112" s="2">
        <v>-92.835541</v>
      </c>
      <c r="AD112" s="2"/>
      <c r="AE112" s="2"/>
      <c r="AF112" s="2"/>
    </row>
    <row r="113" ht="43.5" customHeight="1">
      <c r="A113" s="2"/>
      <c r="B113" s="2" t="s">
        <v>964</v>
      </c>
      <c r="C113" s="2" t="s">
        <v>965</v>
      </c>
      <c r="D113" s="2" t="s">
        <v>966</v>
      </c>
      <c r="E113" s="2"/>
      <c r="F113" s="2" t="s">
        <v>967</v>
      </c>
      <c r="G113" s="2" t="s">
        <v>968</v>
      </c>
      <c r="H113" s="3" t="str">
        <f>HYPERLINK("http://www.duncancc.bc.ca","http://www.duncancc.bc.ca")</f>
        <v>http://www.duncancc.bc.ca</v>
      </c>
      <c r="I113" s="2" t="s">
        <v>969</v>
      </c>
      <c r="J113" s="2"/>
      <c r="K113" s="2" t="s">
        <v>65</v>
      </c>
      <c r="L113" s="2" t="s">
        <v>38</v>
      </c>
      <c r="M113" s="2" t="s">
        <v>970</v>
      </c>
      <c r="N113" s="2"/>
      <c r="O113" s="2" t="s">
        <v>40</v>
      </c>
      <c r="P113" s="2"/>
      <c r="Q113" s="2"/>
      <c r="R113" s="2"/>
      <c r="S113" s="2"/>
      <c r="T113" s="2"/>
      <c r="U113" s="2"/>
      <c r="V113" s="2"/>
      <c r="W113" s="2"/>
      <c r="X113" s="2"/>
      <c r="Y113" s="2"/>
      <c r="Z113" s="2" t="s">
        <v>971</v>
      </c>
      <c r="AA113" s="2"/>
      <c r="AB113" s="2">
        <v>48.80217</v>
      </c>
      <c r="AC113" s="2">
        <v>-123.715708</v>
      </c>
      <c r="AD113" s="2"/>
      <c r="AE113" s="2"/>
      <c r="AF113" s="2"/>
    </row>
    <row r="114" ht="43.5" customHeight="1">
      <c r="A114" s="2"/>
      <c r="B114" s="2" t="s">
        <v>972</v>
      </c>
      <c r="C114" s="2" t="s">
        <v>973</v>
      </c>
      <c r="D114" s="2"/>
      <c r="E114" s="2"/>
      <c r="F114" s="2" t="s">
        <v>974</v>
      </c>
      <c r="G114" s="2" t="s">
        <v>975</v>
      </c>
      <c r="H114" s="2" t="s">
        <v>976</v>
      </c>
      <c r="I114" s="2" t="s">
        <v>977</v>
      </c>
      <c r="J114" s="2"/>
      <c r="K114" s="2" t="s">
        <v>978</v>
      </c>
      <c r="L114" s="2" t="s">
        <v>310</v>
      </c>
      <c r="M114" s="2" t="s">
        <v>979</v>
      </c>
      <c r="N114" s="2"/>
      <c r="O114" s="2" t="s">
        <v>40</v>
      </c>
      <c r="P114" s="2"/>
      <c r="Q114" s="2"/>
      <c r="R114" s="2"/>
      <c r="S114" s="2"/>
      <c r="T114" s="2"/>
      <c r="U114" s="2"/>
      <c r="V114" s="2"/>
      <c r="W114" s="2"/>
      <c r="X114" s="2"/>
      <c r="Y114" s="2"/>
      <c r="Z114" s="2" t="s">
        <v>980</v>
      </c>
      <c r="AA114" s="2"/>
      <c r="AB114" s="2">
        <v>45.078811</v>
      </c>
      <c r="AC114" s="2">
        <v>-64.494856</v>
      </c>
      <c r="AD114" s="2"/>
      <c r="AE114" s="2"/>
      <c r="AF114" s="2"/>
    </row>
    <row r="115" ht="43.5" customHeight="1">
      <c r="A115" s="2"/>
      <c r="B115" s="2" t="s">
        <v>981</v>
      </c>
      <c r="C115" s="2" t="s">
        <v>982</v>
      </c>
      <c r="D115" s="2"/>
      <c r="E115" s="2"/>
      <c r="F115" s="2" t="s">
        <v>983</v>
      </c>
      <c r="G115" s="2" t="s">
        <v>984</v>
      </c>
      <c r="H115" s="3" t="str">
        <f>HYPERLINK("http://www.enap.ca","http://www.enap.ca")</f>
        <v>http://www.enap.ca</v>
      </c>
      <c r="I115" s="2" t="s">
        <v>985</v>
      </c>
      <c r="J115" s="2"/>
      <c r="K115" s="2" t="s">
        <v>385</v>
      </c>
      <c r="L115" s="2" t="s">
        <v>96</v>
      </c>
      <c r="M115" s="2" t="s">
        <v>986</v>
      </c>
      <c r="N115" s="2"/>
      <c r="O115" s="2" t="s">
        <v>40</v>
      </c>
      <c r="P115" s="2"/>
      <c r="Q115" s="2"/>
      <c r="R115" s="2"/>
      <c r="S115" s="2"/>
      <c r="T115" s="2"/>
      <c r="U115" s="2"/>
      <c r="V115" s="2"/>
      <c r="W115" s="2"/>
      <c r="X115" s="2"/>
      <c r="Y115" s="2"/>
      <c r="Z115" s="2" t="s">
        <v>987</v>
      </c>
      <c r="AA115" s="2"/>
      <c r="AB115" s="2">
        <v>46.813828</v>
      </c>
      <c r="AC115" s="2">
        <v>-71.222534</v>
      </c>
      <c r="AD115" s="2"/>
      <c r="AE115" s="2"/>
      <c r="AF115" s="2"/>
    </row>
    <row r="116" ht="43.5" customHeight="1">
      <c r="A116" s="2"/>
      <c r="B116" s="2" t="s">
        <v>988</v>
      </c>
      <c r="C116" s="2" t="s">
        <v>989</v>
      </c>
      <c r="D116" s="2" t="s">
        <v>990</v>
      </c>
      <c r="E116" s="2"/>
      <c r="F116" s="2" t="s">
        <v>991</v>
      </c>
      <c r="G116" s="2" t="s">
        <v>992</v>
      </c>
      <c r="H116" s="3" t="str">
        <f>HYPERLINK("http://www.economicdevelopmentwinnipeg.com","http://www.economicdevelopmentwinnipeg.com")</f>
        <v>http://www.economicdevelopmentwinnipeg.com</v>
      </c>
      <c r="I116" s="2" t="s">
        <v>993</v>
      </c>
      <c r="J116" s="2"/>
      <c r="K116" s="2" t="s">
        <v>85</v>
      </c>
      <c r="L116" s="2" t="s">
        <v>86</v>
      </c>
      <c r="M116" s="2" t="s">
        <v>994</v>
      </c>
      <c r="N116" s="2"/>
      <c r="O116" s="2" t="s">
        <v>40</v>
      </c>
      <c r="P116" s="2"/>
      <c r="Q116" s="2"/>
      <c r="R116" s="2"/>
      <c r="S116" s="2"/>
      <c r="T116" s="2"/>
      <c r="U116" s="2"/>
      <c r="V116" s="2"/>
      <c r="W116" s="2"/>
      <c r="X116" s="2"/>
      <c r="Y116" s="2"/>
      <c r="Z116" s="2" t="s">
        <v>995</v>
      </c>
      <c r="AA116" s="2"/>
      <c r="AB116" s="2">
        <v>49.894799</v>
      </c>
      <c r="AC116" s="2">
        <v>-97.141495</v>
      </c>
      <c r="AD116" s="2"/>
      <c r="AE116" s="2"/>
      <c r="AF116" s="2"/>
    </row>
    <row r="117" ht="43.5" customHeight="1">
      <c r="A117" s="2"/>
      <c r="B117" s="2" t="s">
        <v>996</v>
      </c>
      <c r="C117" s="2" t="s">
        <v>997</v>
      </c>
      <c r="D117" s="2"/>
      <c r="E117" s="2"/>
      <c r="F117" s="2" t="s">
        <v>998</v>
      </c>
      <c r="G117" s="2" t="s">
        <v>999</v>
      </c>
      <c r="H117" s="3" t="str">
        <f>HYPERLINK("http://www.edmca.com","http://www.edmca.com")</f>
        <v>http://www.edmca.com</v>
      </c>
      <c r="I117" s="2" t="s">
        <v>1000</v>
      </c>
      <c r="J117" s="2"/>
      <c r="K117" s="2" t="s">
        <v>75</v>
      </c>
      <c r="L117" s="2" t="s">
        <v>76</v>
      </c>
      <c r="M117" s="2" t="s">
        <v>1001</v>
      </c>
      <c r="N117" s="2"/>
      <c r="O117" s="2" t="s">
        <v>40</v>
      </c>
      <c r="P117" s="2"/>
      <c r="Q117" s="2"/>
      <c r="R117" s="2"/>
      <c r="S117" s="2"/>
      <c r="T117" s="2"/>
      <c r="U117" s="2"/>
      <c r="V117" s="2"/>
      <c r="W117" s="2"/>
      <c r="X117" s="2"/>
      <c r="Y117" s="2"/>
      <c r="Z117" s="2"/>
      <c r="AA117" s="2"/>
      <c r="AB117" s="2">
        <v>53.544011</v>
      </c>
      <c r="AC117" s="2">
        <v>-113.623537</v>
      </c>
      <c r="AD117" s="2"/>
      <c r="AE117" s="2"/>
      <c r="AF117" s="2"/>
    </row>
    <row r="118" ht="43.5" customHeight="1">
      <c r="A118" s="2"/>
      <c r="B118" s="2" t="s">
        <v>1002</v>
      </c>
      <c r="C118" s="2" t="s">
        <v>1003</v>
      </c>
      <c r="D118" s="2"/>
      <c r="E118" s="2"/>
      <c r="F118" s="2" t="s">
        <v>1004</v>
      </c>
      <c r="G118" s="2" t="s">
        <v>1005</v>
      </c>
      <c r="H118" s="3" t="str">
        <f>HYPERLINK("http://www.edsonchamber.com","http://www.edsonchamber.com")</f>
        <v>http://www.edsonchamber.com</v>
      </c>
      <c r="I118" s="2" t="s">
        <v>1006</v>
      </c>
      <c r="J118" s="2"/>
      <c r="K118" s="2" t="s">
        <v>1007</v>
      </c>
      <c r="L118" s="2" t="s">
        <v>76</v>
      </c>
      <c r="M118" s="2" t="s">
        <v>1008</v>
      </c>
      <c r="N118" s="2"/>
      <c r="O118" s="2" t="s">
        <v>40</v>
      </c>
      <c r="P118" s="2"/>
      <c r="Q118" s="2"/>
      <c r="R118" s="2"/>
      <c r="S118" s="2"/>
      <c r="T118" s="2"/>
      <c r="U118" s="2"/>
      <c r="V118" s="2"/>
      <c r="W118" s="2"/>
      <c r="X118" s="2"/>
      <c r="Y118" s="2"/>
      <c r="Z118" s="2" t="s">
        <v>1009</v>
      </c>
      <c r="AA118" s="2"/>
      <c r="AB118" s="2">
        <v>53.578621</v>
      </c>
      <c r="AC118" s="2">
        <v>-116.442268</v>
      </c>
      <c r="AD118" s="2"/>
      <c r="AE118" s="2"/>
      <c r="AF118" s="2"/>
    </row>
    <row r="119" ht="43.5" customHeight="1">
      <c r="A119" s="2"/>
      <c r="B119" s="2" t="s">
        <v>1010</v>
      </c>
      <c r="C119" s="2" t="s">
        <v>1011</v>
      </c>
      <c r="D119" s="2"/>
      <c r="E119" s="2"/>
      <c r="F119" s="2" t="s">
        <v>1012</v>
      </c>
      <c r="G119" s="2" t="s">
        <v>1013</v>
      </c>
      <c r="H119" s="3" t="str">
        <f>HYPERLINK("http://www.studynovascotia.ca","http://www.studynovascotia.ca")</f>
        <v>http://www.studynovascotia.ca</v>
      </c>
      <c r="I119" s="2" t="s">
        <v>1014</v>
      </c>
      <c r="J119" s="2"/>
      <c r="K119" s="2" t="s">
        <v>668</v>
      </c>
      <c r="L119" s="2" t="s">
        <v>310</v>
      </c>
      <c r="M119" s="2" t="s">
        <v>1015</v>
      </c>
      <c r="N119" s="2"/>
      <c r="O119" s="2" t="s">
        <v>40</v>
      </c>
      <c r="P119" s="2"/>
      <c r="Q119" s="2"/>
      <c r="R119" s="2"/>
      <c r="S119" s="2"/>
      <c r="T119" s="2"/>
      <c r="U119" s="2"/>
      <c r="V119" s="2"/>
      <c r="W119" s="2"/>
      <c r="X119" s="2"/>
      <c r="Y119" s="2"/>
      <c r="Z119" s="2" t="s">
        <v>1016</v>
      </c>
      <c r="AA119" s="2"/>
      <c r="AB119" s="2">
        <v>44.64499</v>
      </c>
      <c r="AC119" s="2">
        <v>-63.572526</v>
      </c>
      <c r="AD119" s="2"/>
      <c r="AE119" s="2"/>
      <c r="AF119" s="2"/>
    </row>
    <row r="120" ht="43.5" customHeight="1">
      <c r="A120" s="2"/>
      <c r="B120" s="2" t="s">
        <v>1017</v>
      </c>
      <c r="C120" s="2" t="s">
        <v>1018</v>
      </c>
      <c r="D120" s="2" t="s">
        <v>1019</v>
      </c>
      <c r="E120" s="2"/>
      <c r="F120" s="2" t="s">
        <v>1020</v>
      </c>
      <c r="G120" s="2" t="s">
        <v>1021</v>
      </c>
      <c r="H120" s="3" t="str">
        <f>HYPERLINK("http://www.eda-on.ca","http://www.eda-on.ca")</f>
        <v>http://www.eda-on.ca</v>
      </c>
      <c r="I120" s="2" t="s">
        <v>1022</v>
      </c>
      <c r="J120" s="2"/>
      <c r="K120" s="2" t="s">
        <v>1023</v>
      </c>
      <c r="L120" s="2" t="s">
        <v>57</v>
      </c>
      <c r="M120" s="2" t="s">
        <v>1024</v>
      </c>
      <c r="N120" s="2"/>
      <c r="O120" s="2" t="s">
        <v>40</v>
      </c>
      <c r="P120" s="2"/>
      <c r="Q120" s="2"/>
      <c r="R120" s="2"/>
      <c r="S120" s="2"/>
      <c r="T120" s="2"/>
      <c r="U120" s="2"/>
      <c r="V120" s="2"/>
      <c r="W120" s="2"/>
      <c r="X120" s="2"/>
      <c r="Y120" s="2"/>
      <c r="Z120" s="2" t="s">
        <v>1025</v>
      </c>
      <c r="AA120" s="2"/>
      <c r="AB120" s="2">
        <v>43.77175</v>
      </c>
      <c r="AC120" s="2">
        <v>-79.542707</v>
      </c>
      <c r="AD120" s="2"/>
      <c r="AE120" s="2"/>
      <c r="AF120" s="2"/>
    </row>
    <row r="121" ht="43.5" customHeight="1">
      <c r="A121" s="2"/>
      <c r="B121" s="2" t="s">
        <v>1026</v>
      </c>
      <c r="C121" s="2" t="s">
        <v>1027</v>
      </c>
      <c r="D121" s="2"/>
      <c r="E121" s="2"/>
      <c r="F121" s="2"/>
      <c r="G121" s="2" t="s">
        <v>1028</v>
      </c>
      <c r="H121" s="3" t="str">
        <f>HYPERLINK("http://evpcanada.com/","http://evpcanada.com/")</f>
        <v>http://evpcanada.com/</v>
      </c>
      <c r="I121" s="2" t="s">
        <v>1029</v>
      </c>
      <c r="J121" s="2"/>
      <c r="K121" s="2" t="s">
        <v>496</v>
      </c>
      <c r="L121" s="2" t="s">
        <v>57</v>
      </c>
      <c r="M121" s="2" t="s">
        <v>1030</v>
      </c>
      <c r="N121" s="2"/>
      <c r="O121" s="2" t="s">
        <v>40</v>
      </c>
      <c r="P121" s="2"/>
      <c r="Q121" s="2"/>
      <c r="R121" s="2"/>
      <c r="S121" s="2"/>
      <c r="T121" s="2"/>
      <c r="U121" s="2"/>
      <c r="V121" s="2"/>
      <c r="W121" s="2"/>
      <c r="X121" s="2"/>
      <c r="Y121" s="2"/>
      <c r="Z121" s="2" t="s">
        <v>1031</v>
      </c>
      <c r="AA121" s="2"/>
      <c r="AB121" s="2">
        <v>43.512332</v>
      </c>
      <c r="AC121" s="2">
        <v>-79.702862</v>
      </c>
      <c r="AD121" s="2"/>
      <c r="AE121" s="2"/>
      <c r="AF121" s="2"/>
    </row>
    <row r="122" ht="43.5" customHeight="1">
      <c r="A122" s="2"/>
      <c r="B122" s="2" t="s">
        <v>1032</v>
      </c>
      <c r="C122" s="2" t="s">
        <v>1033</v>
      </c>
      <c r="D122" s="2" t="s">
        <v>1034</v>
      </c>
      <c r="E122" s="2"/>
      <c r="F122" s="2" t="s">
        <v>1035</v>
      </c>
      <c r="G122" s="2" t="s">
        <v>1036</v>
      </c>
      <c r="H122" s="3" t="str">
        <f>HYPERLINK("http://www.enderbychamber.com","http://www.enderbychamber.com")</f>
        <v>http://www.enderbychamber.com</v>
      </c>
      <c r="I122" s="2" t="s">
        <v>1037</v>
      </c>
      <c r="J122" s="2"/>
      <c r="K122" s="2" t="s">
        <v>1038</v>
      </c>
      <c r="L122" s="2" t="s">
        <v>38</v>
      </c>
      <c r="M122" s="2" t="s">
        <v>1039</v>
      </c>
      <c r="N122" s="2"/>
      <c r="O122" s="2" t="s">
        <v>40</v>
      </c>
      <c r="P122" s="2"/>
      <c r="Q122" s="2"/>
      <c r="R122" s="2"/>
      <c r="S122" s="2"/>
      <c r="T122" s="2"/>
      <c r="U122" s="2"/>
      <c r="V122" s="2"/>
      <c r="W122" s="2"/>
      <c r="X122" s="2"/>
      <c r="Y122" s="2"/>
      <c r="Z122" s="2"/>
      <c r="AA122" s="2"/>
      <c r="AB122" s="2">
        <v>50.549358</v>
      </c>
      <c r="AC122" s="2">
        <v>-119.136776</v>
      </c>
      <c r="AD122" s="2"/>
      <c r="AE122" s="2"/>
      <c r="AF122" s="2"/>
    </row>
    <row r="123" ht="43.5" customHeight="1">
      <c r="A123" s="2"/>
      <c r="B123" s="2" t="s">
        <v>1040</v>
      </c>
      <c r="C123" s="2" t="s">
        <v>1041</v>
      </c>
      <c r="D123" s="2"/>
      <c r="E123" s="2"/>
      <c r="F123" s="2" t="s">
        <v>1042</v>
      </c>
      <c r="G123" s="2" t="s">
        <v>1043</v>
      </c>
      <c r="H123" s="3" t="str">
        <f>HYPERLINK("http://www.energy.ca/","http://www.energy.ca/")</f>
        <v>http://www.energy.ca/</v>
      </c>
      <c r="I123" s="2" t="s">
        <v>1044</v>
      </c>
      <c r="J123" s="2"/>
      <c r="K123" s="2" t="s">
        <v>56</v>
      </c>
      <c r="L123" s="2" t="s">
        <v>57</v>
      </c>
      <c r="M123" s="2" t="s">
        <v>1045</v>
      </c>
      <c r="N123" s="2"/>
      <c r="O123" s="2" t="s">
        <v>40</v>
      </c>
      <c r="P123" s="2"/>
      <c r="Q123" s="2"/>
      <c r="R123" s="2"/>
      <c r="S123" s="2"/>
      <c r="T123" s="2"/>
      <c r="U123" s="2"/>
      <c r="V123" s="2"/>
      <c r="W123" s="2"/>
      <c r="X123" s="2"/>
      <c r="Y123" s="2"/>
      <c r="Z123" s="2" t="s">
        <v>1046</v>
      </c>
      <c r="AA123" s="2"/>
      <c r="AB123" s="2">
        <v>45.418582</v>
      </c>
      <c r="AC123" s="2">
        <v>-75.706396</v>
      </c>
      <c r="AD123" s="2"/>
      <c r="AE123" s="2"/>
      <c r="AF123" s="2"/>
    </row>
    <row r="124" ht="43.5" customHeight="1">
      <c r="A124" s="2"/>
      <c r="B124" s="2" t="s">
        <v>1047</v>
      </c>
      <c r="C124" s="2" t="s">
        <v>1048</v>
      </c>
      <c r="D124" s="2"/>
      <c r="E124" s="2"/>
      <c r="F124" s="2" t="s">
        <v>1049</v>
      </c>
      <c r="G124" s="2" t="s">
        <v>1050</v>
      </c>
      <c r="H124" s="3" t="str">
        <f>HYPERLINK("http://www.enviroaccess.ca","http://www.enviroaccess.ca")</f>
        <v>http://www.enviroaccess.ca</v>
      </c>
      <c r="I124" s="2" t="s">
        <v>1051</v>
      </c>
      <c r="J124" s="2"/>
      <c r="K124" s="2" t="s">
        <v>1052</v>
      </c>
      <c r="L124" s="2" t="s">
        <v>96</v>
      </c>
      <c r="M124" s="2" t="s">
        <v>1053</v>
      </c>
      <c r="N124" s="2"/>
      <c r="O124" s="2" t="s">
        <v>40</v>
      </c>
      <c r="P124" s="2"/>
      <c r="Q124" s="2"/>
      <c r="R124" s="2"/>
      <c r="S124" s="2"/>
      <c r="T124" s="2"/>
      <c r="U124" s="2"/>
      <c r="V124" s="2"/>
      <c r="W124" s="2"/>
      <c r="X124" s="2"/>
      <c r="Y124" s="2"/>
      <c r="Z124" s="2"/>
      <c r="AA124" s="2"/>
      <c r="AB124" s="2">
        <v>45.396221</v>
      </c>
      <c r="AC124" s="2">
        <v>-71.891578</v>
      </c>
      <c r="AD124" s="2"/>
      <c r="AE124" s="2"/>
      <c r="AF124" s="2"/>
    </row>
    <row r="125" ht="43.5" customHeight="1">
      <c r="A125" s="2"/>
      <c r="B125" s="2" t="s">
        <v>1054</v>
      </c>
      <c r="C125" s="2" t="s">
        <v>1055</v>
      </c>
      <c r="D125" s="2"/>
      <c r="E125" s="2"/>
      <c r="F125" s="2" t="s">
        <v>943</v>
      </c>
      <c r="G125" s="2" t="s">
        <v>1056</v>
      </c>
      <c r="H125" s="3" t="str">
        <f>HYPERLINK("http://www.esans.ca","http://www.esans.ca")</f>
        <v>http://www.esans.ca</v>
      </c>
      <c r="I125" s="2" t="s">
        <v>1057</v>
      </c>
      <c r="J125" s="2"/>
      <c r="K125" s="2" t="s">
        <v>946</v>
      </c>
      <c r="L125" s="2" t="s">
        <v>310</v>
      </c>
      <c r="M125" s="2" t="s">
        <v>947</v>
      </c>
      <c r="N125" s="2"/>
      <c r="O125" s="2" t="s">
        <v>40</v>
      </c>
      <c r="P125" s="2"/>
      <c r="Q125" s="2"/>
      <c r="R125" s="2"/>
      <c r="S125" s="2"/>
      <c r="T125" s="2"/>
      <c r="U125" s="2"/>
      <c r="V125" s="2"/>
      <c r="W125" s="2"/>
      <c r="X125" s="2"/>
      <c r="Y125" s="2"/>
      <c r="Z125" s="2" t="s">
        <v>1058</v>
      </c>
      <c r="AA125" s="2"/>
      <c r="AB125" s="2">
        <v>44.661197</v>
      </c>
      <c r="AC125" s="2">
        <v>-63.542521</v>
      </c>
      <c r="AD125" s="2"/>
      <c r="AE125" s="2"/>
      <c r="AF125" s="2"/>
    </row>
    <row r="126" ht="43.5" customHeight="1">
      <c r="A126" s="2"/>
      <c r="B126" s="2" t="s">
        <v>1059</v>
      </c>
      <c r="C126" s="2" t="s">
        <v>1060</v>
      </c>
      <c r="D126" s="2"/>
      <c r="E126" s="2"/>
      <c r="F126" s="2" t="s">
        <v>1061</v>
      </c>
      <c r="G126" s="2" t="s">
        <v>1062</v>
      </c>
      <c r="H126" s="3" t="str">
        <f>HYPERLINK("http://www.estevanchamber.ca","http://www.estevanchamber.ca")</f>
        <v>http://www.estevanchamber.ca</v>
      </c>
      <c r="I126" s="2" t="s">
        <v>1063</v>
      </c>
      <c r="J126" s="2"/>
      <c r="K126" s="2" t="s">
        <v>1064</v>
      </c>
      <c r="L126" s="2" t="s">
        <v>291</v>
      </c>
      <c r="M126" s="2" t="s">
        <v>1065</v>
      </c>
      <c r="N126" s="2"/>
      <c r="O126" s="2" t="s">
        <v>40</v>
      </c>
      <c r="P126" s="2"/>
      <c r="Q126" s="2"/>
      <c r="R126" s="2"/>
      <c r="S126" s="2"/>
      <c r="T126" s="2"/>
      <c r="U126" s="2"/>
      <c r="V126" s="2"/>
      <c r="W126" s="2"/>
      <c r="X126" s="2"/>
      <c r="Y126" s="2"/>
      <c r="Z126" s="2" t="s">
        <v>1066</v>
      </c>
      <c r="AA126" s="2"/>
      <c r="AB126" s="2">
        <v>49.133959</v>
      </c>
      <c r="AC126" s="2">
        <v>-102.978247</v>
      </c>
      <c r="AD126" s="2"/>
      <c r="AE126" s="2"/>
      <c r="AF126" s="2"/>
    </row>
    <row r="127" ht="43.5" customHeight="1">
      <c r="A127" s="2"/>
      <c r="B127" s="2" t="s">
        <v>1067</v>
      </c>
      <c r="C127" s="2" t="s">
        <v>1068</v>
      </c>
      <c r="D127" s="2"/>
      <c r="E127" s="2"/>
      <c r="F127" s="2" t="s">
        <v>1069</v>
      </c>
      <c r="G127" s="2" t="s">
        <v>1070</v>
      </c>
      <c r="H127" s="3" t="str">
        <f>HYPERLINK("http://www.euccan.com","http://www.euccan.com")</f>
        <v>http://www.euccan.com</v>
      </c>
      <c r="I127" s="2" t="s">
        <v>1071</v>
      </c>
      <c r="J127" s="2"/>
      <c r="K127" s="2" t="s">
        <v>114</v>
      </c>
      <c r="L127" s="2" t="s">
        <v>57</v>
      </c>
      <c r="M127" s="2" t="s">
        <v>939</v>
      </c>
      <c r="N127" s="2"/>
      <c r="O127" s="2" t="s">
        <v>40</v>
      </c>
      <c r="P127" s="2"/>
      <c r="Q127" s="2"/>
      <c r="R127" s="2"/>
      <c r="S127" s="2"/>
      <c r="T127" s="2"/>
      <c r="U127" s="2"/>
      <c r="V127" s="2"/>
      <c r="W127" s="2"/>
      <c r="X127" s="2"/>
      <c r="Y127" s="2"/>
      <c r="Z127" s="2" t="s">
        <v>1072</v>
      </c>
      <c r="AA127" s="2"/>
      <c r="AB127" s="2">
        <v>43.655068</v>
      </c>
      <c r="AC127" s="2">
        <v>-79.388885</v>
      </c>
      <c r="AD127" s="2"/>
      <c r="AE127" s="2"/>
      <c r="AF127" s="2"/>
    </row>
    <row r="128" ht="43.5" customHeight="1">
      <c r="A128" s="2"/>
      <c r="B128" s="2" t="s">
        <v>1073</v>
      </c>
      <c r="C128" s="2" t="s">
        <v>1074</v>
      </c>
      <c r="D128" s="2"/>
      <c r="E128" s="2"/>
      <c r="F128" s="2" t="s">
        <v>1075</v>
      </c>
      <c r="G128" s="2" t="s">
        <v>1076</v>
      </c>
      <c r="H128" s="3" t="str">
        <f>HYPERLINK("http://www.exploitschamber.com","http://www.exploitschamber.com")</f>
        <v>http://www.exploitschamber.com</v>
      </c>
      <c r="I128" s="2" t="s">
        <v>1077</v>
      </c>
      <c r="J128" s="2"/>
      <c r="K128" s="2" t="s">
        <v>1078</v>
      </c>
      <c r="L128" s="2" t="s">
        <v>694</v>
      </c>
      <c r="M128" s="2" t="s">
        <v>1079</v>
      </c>
      <c r="N128" s="2"/>
      <c r="O128" s="2" t="s">
        <v>40</v>
      </c>
      <c r="P128" s="2"/>
      <c r="Q128" s="2"/>
      <c r="R128" s="2"/>
      <c r="S128" s="2"/>
      <c r="T128" s="2"/>
      <c r="U128" s="2"/>
      <c r="V128" s="2"/>
      <c r="W128" s="2"/>
      <c r="X128" s="2"/>
      <c r="Y128" s="2"/>
      <c r="Z128" s="2"/>
      <c r="AA128" s="2"/>
      <c r="AB128" s="2">
        <v>48.927665</v>
      </c>
      <c r="AC128" s="2">
        <v>-55.660366</v>
      </c>
      <c r="AD128" s="2"/>
      <c r="AE128" s="2"/>
      <c r="AF128" s="2"/>
    </row>
    <row r="129" ht="43.5" customHeight="1">
      <c r="A129" s="2"/>
      <c r="B129" s="2" t="s">
        <v>1080</v>
      </c>
      <c r="C129" s="2" t="s">
        <v>1081</v>
      </c>
      <c r="D129" s="2"/>
      <c r="E129" s="2"/>
      <c r="F129" s="2" t="s">
        <v>1082</v>
      </c>
      <c r="G129" s="2" t="s">
        <v>1083</v>
      </c>
      <c r="H129" s="3" t="str">
        <f>HYPERLINK("http://www.contech.qc.ca","http://www.contech.qc.ca")</f>
        <v>http://www.contech.qc.ca</v>
      </c>
      <c r="I129" s="2" t="s">
        <v>1084</v>
      </c>
      <c r="J129" s="2"/>
      <c r="K129" s="2" t="s">
        <v>1085</v>
      </c>
      <c r="L129" s="2" t="s">
        <v>96</v>
      </c>
      <c r="M129" s="2" t="s">
        <v>1086</v>
      </c>
      <c r="N129" s="2"/>
      <c r="O129" s="2" t="s">
        <v>40</v>
      </c>
      <c r="P129" s="2"/>
      <c r="Q129" s="2"/>
      <c r="R129" s="2"/>
      <c r="S129" s="2"/>
      <c r="T129" s="2"/>
      <c r="U129" s="2"/>
      <c r="V129" s="2"/>
      <c r="W129" s="2"/>
      <c r="X129" s="2"/>
      <c r="Y129" s="2"/>
      <c r="Z129" s="2" t="s">
        <v>1087</v>
      </c>
      <c r="AA129" s="2"/>
      <c r="AB129" s="2">
        <v>45.536383</v>
      </c>
      <c r="AC129" s="2">
        <v>-73.509216</v>
      </c>
      <c r="AD129" s="2"/>
      <c r="AE129" s="2"/>
      <c r="AF129" s="2"/>
    </row>
    <row r="130" ht="43.5" customHeight="1">
      <c r="A130" s="2"/>
      <c r="B130" s="2" t="s">
        <v>1088</v>
      </c>
      <c r="C130" s="2" t="s">
        <v>1089</v>
      </c>
      <c r="D130" s="2"/>
      <c r="E130" s="2"/>
      <c r="F130" s="2" t="s">
        <v>1090</v>
      </c>
      <c r="G130" s="2" t="s">
        <v>1091</v>
      </c>
      <c r="H130" s="3" t="str">
        <f>HYPERLINK("http://www.fairviewchamber.com","http://www.fairviewchamber.com")</f>
        <v>http://www.fairviewchamber.com</v>
      </c>
      <c r="I130" s="2" t="s">
        <v>1092</v>
      </c>
      <c r="J130" s="2"/>
      <c r="K130" s="2" t="s">
        <v>1093</v>
      </c>
      <c r="L130" s="2" t="s">
        <v>76</v>
      </c>
      <c r="M130" s="2" t="s">
        <v>1094</v>
      </c>
      <c r="N130" s="2"/>
      <c r="O130" s="2" t="s">
        <v>40</v>
      </c>
      <c r="P130" s="2"/>
      <c r="Q130" s="2"/>
      <c r="R130" s="2"/>
      <c r="S130" s="2"/>
      <c r="T130" s="2"/>
      <c r="U130" s="2"/>
      <c r="V130" s="2"/>
      <c r="W130" s="2"/>
      <c r="X130" s="2"/>
      <c r="Y130" s="2"/>
      <c r="Z130" s="2"/>
      <c r="AA130" s="2"/>
      <c r="AB130" s="2">
        <v>56.067548</v>
      </c>
      <c r="AC130" s="2">
        <v>-118.383628</v>
      </c>
      <c r="AD130" s="2"/>
      <c r="AE130" s="2"/>
      <c r="AF130" s="2"/>
    </row>
    <row r="131" ht="43.5" customHeight="1">
      <c r="A131" s="2"/>
      <c r="B131" s="2" t="s">
        <v>1095</v>
      </c>
      <c r="C131" s="2" t="s">
        <v>1096</v>
      </c>
      <c r="D131" s="2" t="s">
        <v>1097</v>
      </c>
      <c r="E131" s="2"/>
      <c r="F131" s="2" t="s">
        <v>1098</v>
      </c>
      <c r="G131" s="2" t="s">
        <v>1099</v>
      </c>
      <c r="H131" s="3" t="str">
        <f>HYPERLINK("http://www.fccq.ca","http://www.fccq.ca")</f>
        <v>http://www.fccq.ca</v>
      </c>
      <c r="I131" s="2" t="s">
        <v>1100</v>
      </c>
      <c r="J131" s="2"/>
      <c r="K131" s="2" t="s">
        <v>95</v>
      </c>
      <c r="L131" s="2" t="s">
        <v>96</v>
      </c>
      <c r="M131" s="2" t="s">
        <v>1101</v>
      </c>
      <c r="N131" s="2"/>
      <c r="O131" s="2" t="s">
        <v>40</v>
      </c>
      <c r="P131" s="2"/>
      <c r="Q131" s="2"/>
      <c r="R131" s="2"/>
      <c r="S131" s="2"/>
      <c r="T131" s="2"/>
      <c r="U131" s="2"/>
      <c r="V131" s="2"/>
      <c r="W131" s="2"/>
      <c r="X131" s="2"/>
      <c r="Y131" s="2"/>
      <c r="Z131" s="2"/>
      <c r="AA131" s="2"/>
      <c r="AB131" s="2">
        <v>45.505332</v>
      </c>
      <c r="AC131" s="2">
        <v>-73.564752</v>
      </c>
      <c r="AD131" s="2"/>
      <c r="AE131" s="2"/>
      <c r="AF131" s="2"/>
    </row>
    <row r="132" ht="43.5" customHeight="1">
      <c r="A132" s="2"/>
      <c r="B132" s="2" t="s">
        <v>1102</v>
      </c>
      <c r="C132" s="2" t="s">
        <v>1103</v>
      </c>
      <c r="D132" s="2"/>
      <c r="E132" s="2"/>
      <c r="F132" s="2" t="s">
        <v>1104</v>
      </c>
      <c r="G132" s="2" t="s">
        <v>1105</v>
      </c>
      <c r="H132" s="3" t="str">
        <f>HYPERLINK("http://www.bovin.qc.ca/","http://www.bovin.qc.ca/")</f>
        <v>http://www.bovin.qc.ca/</v>
      </c>
      <c r="I132" s="2" t="s">
        <v>1106</v>
      </c>
      <c r="J132" s="2"/>
      <c r="K132" s="2" t="s">
        <v>1085</v>
      </c>
      <c r="L132" s="2" t="s">
        <v>96</v>
      </c>
      <c r="M132" s="2" t="s">
        <v>1107</v>
      </c>
      <c r="N132" s="2"/>
      <c r="O132" s="2" t="s">
        <v>40</v>
      </c>
      <c r="P132" s="2"/>
      <c r="Q132" s="2"/>
      <c r="R132" s="2"/>
      <c r="S132" s="2"/>
      <c r="T132" s="2"/>
      <c r="U132" s="2"/>
      <c r="V132" s="2"/>
      <c r="W132" s="2"/>
      <c r="X132" s="2"/>
      <c r="Y132" s="2"/>
      <c r="Z132" s="2" t="s">
        <v>1108</v>
      </c>
      <c r="AA132" s="2"/>
      <c r="AB132" s="2">
        <v>45.545741</v>
      </c>
      <c r="AC132" s="2">
        <v>-73.492297</v>
      </c>
      <c r="AD132" s="2"/>
      <c r="AE132" s="2"/>
      <c r="AF132" s="2"/>
    </row>
    <row r="133" ht="43.5" customHeight="1">
      <c r="A133" s="2"/>
      <c r="B133" s="2" t="s">
        <v>1109</v>
      </c>
      <c r="C133" s="2" t="s">
        <v>1110</v>
      </c>
      <c r="D133" s="2" t="s">
        <v>1111</v>
      </c>
      <c r="E133" s="2"/>
      <c r="F133" s="2" t="s">
        <v>1112</v>
      </c>
      <c r="G133" s="2" t="s">
        <v>1113</v>
      </c>
      <c r="H133" s="3" t="str">
        <f>HYPERLINK("http://www.ferniechamber.com","http://www.ferniechamber.com")</f>
        <v>http://www.ferniechamber.com</v>
      </c>
      <c r="I133" s="2" t="s">
        <v>1114</v>
      </c>
      <c r="J133" s="2"/>
      <c r="K133" s="2" t="s">
        <v>1115</v>
      </c>
      <c r="L133" s="2" t="s">
        <v>38</v>
      </c>
      <c r="M133" s="2" t="s">
        <v>1116</v>
      </c>
      <c r="N133" s="2"/>
      <c r="O133" s="2" t="s">
        <v>40</v>
      </c>
      <c r="P133" s="2"/>
      <c r="Q133" s="2"/>
      <c r="R133" s="2"/>
      <c r="S133" s="2"/>
      <c r="T133" s="2"/>
      <c r="U133" s="2"/>
      <c r="V133" s="2"/>
      <c r="W133" s="2"/>
      <c r="X133" s="2"/>
      <c r="Y133" s="2"/>
      <c r="Z133" s="2"/>
      <c r="AA133" s="2"/>
      <c r="AB133" s="2">
        <v>49.504745</v>
      </c>
      <c r="AC133" s="2">
        <v>-115.068764</v>
      </c>
      <c r="AD133" s="2"/>
      <c r="AE133" s="2"/>
      <c r="AF133" s="2"/>
    </row>
    <row r="134" ht="43.5" customHeight="1">
      <c r="A134" s="2"/>
      <c r="B134" s="2" t="s">
        <v>1117</v>
      </c>
      <c r="C134" s="2" t="s">
        <v>1118</v>
      </c>
      <c r="D134" s="2"/>
      <c r="E134" s="2"/>
      <c r="F134" s="2" t="s">
        <v>1119</v>
      </c>
      <c r="G134" s="2" t="s">
        <v>1120</v>
      </c>
      <c r="H134" s="3" t="str">
        <f>HYPERLINK("http://www.fpsc.ca","http://www.fpsc.ca")</f>
        <v>http://www.fpsc.ca</v>
      </c>
      <c r="I134" s="2" t="s">
        <v>1121</v>
      </c>
      <c r="J134" s="2"/>
      <c r="K134" s="2" t="s">
        <v>114</v>
      </c>
      <c r="L134" s="2" t="s">
        <v>57</v>
      </c>
      <c r="M134" s="2" t="s">
        <v>1122</v>
      </c>
      <c r="N134" s="2"/>
      <c r="O134" s="2" t="s">
        <v>40</v>
      </c>
      <c r="P134" s="2"/>
      <c r="Q134" s="2"/>
      <c r="R134" s="2"/>
      <c r="S134" s="2"/>
      <c r="T134" s="2"/>
      <c r="U134" s="2"/>
      <c r="V134" s="2"/>
      <c r="W134" s="2"/>
      <c r="X134" s="2"/>
      <c r="Y134" s="2"/>
      <c r="Z134" s="2" t="s">
        <v>1123</v>
      </c>
      <c r="AA134" s="2"/>
      <c r="AB134" s="2">
        <v>43.653556</v>
      </c>
      <c r="AC134" s="2">
        <v>-79.387032</v>
      </c>
      <c r="AD134" s="2"/>
      <c r="AE134" s="2"/>
      <c r="AF134" s="2"/>
    </row>
    <row r="135" ht="43.5" customHeight="1">
      <c r="A135" s="2"/>
      <c r="B135" s="2" t="s">
        <v>1124</v>
      </c>
      <c r="C135" s="2" t="s">
        <v>1125</v>
      </c>
      <c r="D135" s="2"/>
      <c r="E135" s="2"/>
      <c r="F135" s="2" t="s">
        <v>1126</v>
      </c>
      <c r="G135" s="2" t="s">
        <v>1127</v>
      </c>
      <c r="H135" s="3" t="str">
        <f>HYPERLINK("http://www.fsrs.ns.ca/","http://www.fsrs.ns.ca/")</f>
        <v>http://www.fsrs.ns.ca/</v>
      </c>
      <c r="I135" s="2" t="s">
        <v>1128</v>
      </c>
      <c r="J135" s="2"/>
      <c r="K135" s="2" t="s">
        <v>1129</v>
      </c>
      <c r="L135" s="2" t="s">
        <v>310</v>
      </c>
      <c r="M135" s="2" t="s">
        <v>1130</v>
      </c>
      <c r="N135" s="2"/>
      <c r="O135" s="2" t="s">
        <v>40</v>
      </c>
      <c r="P135" s="2"/>
      <c r="Q135" s="2"/>
      <c r="R135" s="2"/>
      <c r="S135" s="2"/>
      <c r="T135" s="2"/>
      <c r="U135" s="2"/>
      <c r="V135" s="2"/>
      <c r="W135" s="2"/>
      <c r="X135" s="2"/>
      <c r="Y135" s="2"/>
      <c r="Z135" s="2"/>
      <c r="AA135" s="2"/>
      <c r="AB135" s="2">
        <v>44.662216</v>
      </c>
      <c r="AC135" s="2">
        <v>-63.656231</v>
      </c>
      <c r="AD135" s="2"/>
      <c r="AE135" s="2"/>
      <c r="AF135" s="2"/>
    </row>
    <row r="136" ht="43.5" customHeight="1">
      <c r="A136" s="2"/>
      <c r="B136" s="2" t="s">
        <v>1131</v>
      </c>
      <c r="C136" s="2" t="s">
        <v>1132</v>
      </c>
      <c r="D136" s="2"/>
      <c r="E136" s="2"/>
      <c r="F136" s="2" t="s">
        <v>1133</v>
      </c>
      <c r="G136" s="2" t="s">
        <v>1134</v>
      </c>
      <c r="H136" s="3" t="str">
        <f>HYPERLINK("http://www.flamboroughchamber.ca","http://www.flamboroughchamber.ca")</f>
        <v>http://www.flamboroughchamber.ca</v>
      </c>
      <c r="I136" s="2" t="s">
        <v>1135</v>
      </c>
      <c r="J136" s="2"/>
      <c r="K136" s="2" t="s">
        <v>1136</v>
      </c>
      <c r="L136" s="2" t="s">
        <v>57</v>
      </c>
      <c r="M136" s="2" t="s">
        <v>1137</v>
      </c>
      <c r="N136" s="2"/>
      <c r="O136" s="2" t="s">
        <v>40</v>
      </c>
      <c r="P136" s="2"/>
      <c r="Q136" s="2"/>
      <c r="R136" s="2"/>
      <c r="S136" s="2"/>
      <c r="T136" s="2"/>
      <c r="U136" s="2"/>
      <c r="V136" s="2"/>
      <c r="W136" s="2"/>
      <c r="X136" s="2"/>
      <c r="Y136" s="2"/>
      <c r="Z136" s="2"/>
      <c r="AA136" s="2"/>
      <c r="AB136" s="2">
        <v>43.310038</v>
      </c>
      <c r="AC136" s="2">
        <v>-79.918221</v>
      </c>
      <c r="AD136" s="2"/>
      <c r="AE136" s="2"/>
      <c r="AF136" s="2"/>
    </row>
    <row r="137" ht="43.5" customHeight="1">
      <c r="A137" s="2"/>
      <c r="B137" s="2" t="s">
        <v>1138</v>
      </c>
      <c r="C137" s="2" t="s">
        <v>1139</v>
      </c>
      <c r="D137" s="2"/>
      <c r="E137" s="2"/>
      <c r="F137" s="2" t="s">
        <v>1140</v>
      </c>
      <c r="G137" s="2" t="s">
        <v>1141</v>
      </c>
      <c r="H137" s="3" t="str">
        <f>HYPERLINK("http://www.flaxcouncil.ca","http://www.flaxcouncil.ca")</f>
        <v>http://www.flaxcouncil.ca</v>
      </c>
      <c r="I137" s="2" t="s">
        <v>1142</v>
      </c>
      <c r="J137" s="2"/>
      <c r="K137" s="2" t="s">
        <v>85</v>
      </c>
      <c r="L137" s="2" t="s">
        <v>86</v>
      </c>
      <c r="M137" s="2" t="s">
        <v>1143</v>
      </c>
      <c r="N137" s="2"/>
      <c r="O137" s="2" t="s">
        <v>40</v>
      </c>
      <c r="P137" s="2"/>
      <c r="Q137" s="2"/>
      <c r="R137" s="2"/>
      <c r="S137" s="2"/>
      <c r="T137" s="2"/>
      <c r="U137" s="2"/>
      <c r="V137" s="2"/>
      <c r="W137" s="2"/>
      <c r="X137" s="2"/>
      <c r="Y137" s="2"/>
      <c r="Z137" s="2" t="s">
        <v>1144</v>
      </c>
      <c r="AA137" s="2"/>
      <c r="AB137" s="2">
        <v>49.89649</v>
      </c>
      <c r="AC137" s="2">
        <v>-97.136618</v>
      </c>
      <c r="AD137" s="2"/>
      <c r="AE137" s="2"/>
      <c r="AF137" s="2"/>
    </row>
    <row r="138" ht="43.5" customHeight="1">
      <c r="A138" s="2"/>
      <c r="B138" s="2" t="s">
        <v>1145</v>
      </c>
      <c r="C138" s="2" t="s">
        <v>1146</v>
      </c>
      <c r="D138" s="2"/>
      <c r="E138" s="2"/>
      <c r="F138" s="2" t="s">
        <v>1147</v>
      </c>
      <c r="G138" s="2" t="s">
        <v>1148</v>
      </c>
      <c r="H138" s="3" t="str">
        <f>HYPERLINK("http://www.flinflondistrictchamber.com","http://www.flinflondistrictchamber.com")</f>
        <v>http://www.flinflondistrictchamber.com</v>
      </c>
      <c r="I138" s="2" t="s">
        <v>1149</v>
      </c>
      <c r="J138" s="2"/>
      <c r="K138" s="2" t="s">
        <v>1150</v>
      </c>
      <c r="L138" s="2" t="s">
        <v>86</v>
      </c>
      <c r="M138" s="2" t="s">
        <v>1151</v>
      </c>
      <c r="N138" s="2"/>
      <c r="O138" s="2" t="s">
        <v>40</v>
      </c>
      <c r="P138" s="2"/>
      <c r="Q138" s="2"/>
      <c r="R138" s="2"/>
      <c r="S138" s="2"/>
      <c r="T138" s="2"/>
      <c r="U138" s="2"/>
      <c r="V138" s="2"/>
      <c r="W138" s="2"/>
      <c r="X138" s="2"/>
      <c r="Y138" s="2"/>
      <c r="Z138" s="2"/>
      <c r="AA138" s="2"/>
      <c r="AB138" s="2">
        <v>54.764797</v>
      </c>
      <c r="AC138" s="2">
        <v>-101.87553</v>
      </c>
      <c r="AD138" s="2"/>
      <c r="AE138" s="2"/>
      <c r="AF138" s="2"/>
    </row>
    <row r="139" ht="43.5" customHeight="1">
      <c r="A139" s="2"/>
      <c r="B139" s="2" t="s">
        <v>1152</v>
      </c>
      <c r="C139" s="2" t="s">
        <v>1153</v>
      </c>
      <c r="D139" s="2"/>
      <c r="E139" s="2"/>
      <c r="F139" s="2" t="s">
        <v>1154</v>
      </c>
      <c r="G139" s="2" t="s">
        <v>1155</v>
      </c>
      <c r="H139" s="3" t="str">
        <f>HYPERLINK("http://www.fogoislandcoop.com","http://www.fogoislandcoop.com")</f>
        <v>http://www.fogoislandcoop.com</v>
      </c>
      <c r="I139" s="2" t="s">
        <v>1156</v>
      </c>
      <c r="J139" s="2"/>
      <c r="K139" s="2" t="s">
        <v>1157</v>
      </c>
      <c r="L139" s="2" t="s">
        <v>694</v>
      </c>
      <c r="M139" s="2" t="s">
        <v>1158</v>
      </c>
      <c r="N139" s="2"/>
      <c r="O139" s="2" t="s">
        <v>40</v>
      </c>
      <c r="P139" s="2"/>
      <c r="Q139" s="2"/>
      <c r="R139" s="2"/>
      <c r="S139" s="2"/>
      <c r="T139" s="2"/>
      <c r="U139" s="2"/>
      <c r="V139" s="2"/>
      <c r="W139" s="2"/>
      <c r="X139" s="2"/>
      <c r="Y139" s="2"/>
      <c r="Z139" s="2"/>
      <c r="AA139" s="2"/>
      <c r="AB139" s="2">
        <v>49.599769</v>
      </c>
      <c r="AC139" s="2">
        <v>-54.19635</v>
      </c>
      <c r="AD139" s="2"/>
      <c r="AE139" s="2"/>
      <c r="AF139" s="2"/>
    </row>
    <row r="140" ht="43.5" customHeight="1">
      <c r="A140" s="2"/>
      <c r="B140" s="2" t="s">
        <v>1159</v>
      </c>
      <c r="C140" s="2" t="s">
        <v>1160</v>
      </c>
      <c r="D140" s="2"/>
      <c r="E140" s="2"/>
      <c r="F140" s="2" t="s">
        <v>1161</v>
      </c>
      <c r="G140" s="2" t="s">
        <v>1162</v>
      </c>
      <c r="H140" s="3" t="str">
        <f>HYPERLINK("http://www.fogquest.org","http://www.fogquest.org")</f>
        <v>http://www.fogquest.org</v>
      </c>
      <c r="I140" s="2" t="s">
        <v>1163</v>
      </c>
      <c r="J140" s="2"/>
      <c r="K140" s="2" t="s">
        <v>1164</v>
      </c>
      <c r="L140" s="2" t="s">
        <v>38</v>
      </c>
      <c r="M140" s="2" t="s">
        <v>1165</v>
      </c>
      <c r="N140" s="2"/>
      <c r="O140" s="2" t="s">
        <v>40</v>
      </c>
      <c r="P140" s="2"/>
      <c r="Q140" s="2"/>
      <c r="R140" s="2"/>
      <c r="S140" s="2"/>
      <c r="T140" s="2"/>
      <c r="U140" s="2"/>
      <c r="V140" s="2"/>
      <c r="W140" s="2"/>
      <c r="X140" s="2"/>
      <c r="Y140" s="2"/>
      <c r="Z140" s="2" t="s">
        <v>1166</v>
      </c>
      <c r="AA140" s="2"/>
      <c r="AB140" s="2">
        <v>50.653981</v>
      </c>
      <c r="AC140" s="2">
        <v>-120.349401</v>
      </c>
      <c r="AD140" s="2"/>
      <c r="AE140" s="2"/>
      <c r="AF140" s="2"/>
    </row>
    <row r="141" ht="43.5" customHeight="1">
      <c r="A141" s="2"/>
      <c r="B141" s="2" t="s">
        <v>1167</v>
      </c>
      <c r="C141" s="2" t="s">
        <v>1168</v>
      </c>
      <c r="D141" s="2" t="s">
        <v>1169</v>
      </c>
      <c r="E141" s="2"/>
      <c r="F141" s="2" t="s">
        <v>1170</v>
      </c>
      <c r="G141" s="2" t="s">
        <v>1171</v>
      </c>
      <c r="H141" s="3" t="str">
        <f>HYPERLINK("http://www.entrepreneurship.qc.ca","http://www.entrepreneurship.qc.ca")</f>
        <v>http://www.entrepreneurship.qc.ca</v>
      </c>
      <c r="I141" s="2" t="s">
        <v>1172</v>
      </c>
      <c r="J141" s="2"/>
      <c r="K141" s="2" t="s">
        <v>1173</v>
      </c>
      <c r="L141" s="2" t="s">
        <v>96</v>
      </c>
      <c r="M141" s="2" t="s">
        <v>1174</v>
      </c>
      <c r="N141" s="2"/>
      <c r="O141" s="2" t="s">
        <v>40</v>
      </c>
      <c r="P141" s="2"/>
      <c r="Q141" s="2"/>
      <c r="R141" s="2"/>
      <c r="S141" s="2"/>
      <c r="T141" s="2"/>
      <c r="U141" s="2"/>
      <c r="V141" s="2"/>
      <c r="W141" s="2"/>
      <c r="X141" s="2"/>
      <c r="Y141" s="2"/>
      <c r="Z141" s="2" t="s">
        <v>1175</v>
      </c>
      <c r="AA141" s="2"/>
      <c r="AB141" s="2">
        <v>46.813037</v>
      </c>
      <c r="AC141" s="2">
        <v>-71.208124</v>
      </c>
      <c r="AD141" s="2"/>
      <c r="AE141" s="2"/>
      <c r="AF141" s="2"/>
    </row>
    <row r="142" ht="43.5" customHeight="1">
      <c r="A142" s="2"/>
      <c r="B142" s="2" t="s">
        <v>1176</v>
      </c>
      <c r="C142" s="2" t="s">
        <v>1177</v>
      </c>
      <c r="D142" s="2" t="s">
        <v>1178</v>
      </c>
      <c r="E142" s="2"/>
      <c r="F142" s="2" t="s">
        <v>1179</v>
      </c>
      <c r="G142" s="2" t="s">
        <v>1180</v>
      </c>
      <c r="H142" s="3" t="str">
        <f>HYPERLINK("http://www.zoosauvage.org","http://www.zoosauvage.org")</f>
        <v>http://www.zoosauvage.org</v>
      </c>
      <c r="I142" s="2" t="s">
        <v>1181</v>
      </c>
      <c r="J142" s="2"/>
      <c r="K142" s="2" t="s">
        <v>1182</v>
      </c>
      <c r="L142" s="2" t="s">
        <v>96</v>
      </c>
      <c r="M142" s="2" t="s">
        <v>1183</v>
      </c>
      <c r="N142" s="2"/>
      <c r="O142" s="2" t="s">
        <v>40</v>
      </c>
      <c r="P142" s="2"/>
      <c r="Q142" s="2"/>
      <c r="R142" s="2"/>
      <c r="S142" s="2"/>
      <c r="T142" s="2"/>
      <c r="U142" s="2"/>
      <c r="V142" s="2"/>
      <c r="W142" s="2"/>
      <c r="X142" s="2"/>
      <c r="Y142" s="2"/>
      <c r="Z142" s="2"/>
      <c r="AA142" s="2"/>
      <c r="AB142" s="2">
        <v>48.66728</v>
      </c>
      <c r="AC142" s="2">
        <v>-72.459456</v>
      </c>
      <c r="AD142" s="2"/>
      <c r="AE142" s="2"/>
      <c r="AF142" s="2"/>
    </row>
    <row r="143" ht="43.5" customHeight="1">
      <c r="A143" s="2"/>
      <c r="B143" s="2" t="s">
        <v>1184</v>
      </c>
      <c r="C143" s="2" t="s">
        <v>1185</v>
      </c>
      <c r="D143" s="2"/>
      <c r="E143" s="2"/>
      <c r="F143" s="2" t="s">
        <v>1186</v>
      </c>
      <c r="G143" s="2" t="s">
        <v>1187</v>
      </c>
      <c r="H143" s="3" t="str">
        <f>HYPERLINK("http://foodnet.fic.ca/","http://foodnet.fic.ca/")</f>
        <v>http://foodnet.fic.ca/</v>
      </c>
      <c r="I143" s="2" t="s">
        <v>1188</v>
      </c>
      <c r="J143" s="2"/>
      <c r="K143" s="2" t="s">
        <v>56</v>
      </c>
      <c r="L143" s="2" t="s">
        <v>57</v>
      </c>
      <c r="M143" s="2" t="s">
        <v>1045</v>
      </c>
      <c r="N143" s="2"/>
      <c r="O143" s="2" t="s">
        <v>40</v>
      </c>
      <c r="P143" s="2"/>
      <c r="Q143" s="2"/>
      <c r="R143" s="2"/>
      <c r="S143" s="2"/>
      <c r="T143" s="2"/>
      <c r="U143" s="2"/>
      <c r="V143" s="2"/>
      <c r="W143" s="2"/>
      <c r="X143" s="2"/>
      <c r="Y143" s="2"/>
      <c r="Z143" s="2"/>
      <c r="AA143" s="2"/>
      <c r="AB143" s="2">
        <v>45.418582</v>
      </c>
      <c r="AC143" s="2">
        <v>-75.706396</v>
      </c>
      <c r="AD143" s="2"/>
      <c r="AE143" s="2"/>
      <c r="AF143" s="2"/>
    </row>
    <row r="144" ht="43.5" customHeight="1">
      <c r="A144" s="2"/>
      <c r="B144" s="2" t="s">
        <v>1189</v>
      </c>
      <c r="C144" s="2" t="s">
        <v>1190</v>
      </c>
      <c r="D144" s="2" t="s">
        <v>1191</v>
      </c>
      <c r="E144" s="2"/>
      <c r="F144" s="2" t="s">
        <v>1192</v>
      </c>
      <c r="G144" s="2" t="s">
        <v>1193</v>
      </c>
      <c r="H144" s="3" t="str">
        <f>HYPERLINK("http://www.fortfranceschamber.com","http://www.fortfranceschamber.com")</f>
        <v>http://www.fortfranceschamber.com</v>
      </c>
      <c r="I144" s="2" t="s">
        <v>1194</v>
      </c>
      <c r="J144" s="2"/>
      <c r="K144" s="2" t="s">
        <v>1195</v>
      </c>
      <c r="L144" s="2" t="s">
        <v>57</v>
      </c>
      <c r="M144" s="2" t="s">
        <v>1196</v>
      </c>
      <c r="N144" s="2"/>
      <c r="O144" s="2" t="s">
        <v>40</v>
      </c>
      <c r="P144" s="2"/>
      <c r="Q144" s="2"/>
      <c r="R144" s="2"/>
      <c r="S144" s="2"/>
      <c r="T144" s="2"/>
      <c r="U144" s="2"/>
      <c r="V144" s="2"/>
      <c r="W144" s="2"/>
      <c r="X144" s="2"/>
      <c r="Y144" s="2"/>
      <c r="Z144" s="2"/>
      <c r="AA144" s="2"/>
      <c r="AB144" s="2">
        <v>48.611069</v>
      </c>
      <c r="AC144" s="2">
        <v>-93.398646</v>
      </c>
      <c r="AD144" s="2"/>
      <c r="AE144" s="2"/>
      <c r="AF144" s="2"/>
    </row>
    <row r="145" ht="43.5" customHeight="1">
      <c r="A145" s="2"/>
      <c r="B145" s="2" t="s">
        <v>1197</v>
      </c>
      <c r="C145" s="2" t="s">
        <v>1198</v>
      </c>
      <c r="D145" s="2"/>
      <c r="E145" s="2"/>
      <c r="F145" s="2" t="s">
        <v>1199</v>
      </c>
      <c r="G145" s="2" t="s">
        <v>1200</v>
      </c>
      <c r="H145" s="3" t="str">
        <f>HYPERLINK("http://www.fortmcmurraychamber.ca","http://www.fortmcmurraychamber.ca")</f>
        <v>http://www.fortmcmurraychamber.ca</v>
      </c>
      <c r="I145" s="2" t="s">
        <v>1201</v>
      </c>
      <c r="J145" s="2"/>
      <c r="K145" s="2" t="s">
        <v>1202</v>
      </c>
      <c r="L145" s="2" t="s">
        <v>76</v>
      </c>
      <c r="M145" s="2" t="s">
        <v>1203</v>
      </c>
      <c r="N145" s="2"/>
      <c r="O145" s="2" t="s">
        <v>40</v>
      </c>
      <c r="P145" s="2"/>
      <c r="Q145" s="2"/>
      <c r="R145" s="2"/>
      <c r="S145" s="2"/>
      <c r="T145" s="2"/>
      <c r="U145" s="2"/>
      <c r="V145" s="2"/>
      <c r="W145" s="2"/>
      <c r="X145" s="2"/>
      <c r="Y145" s="2"/>
      <c r="Z145" s="2"/>
      <c r="AA145" s="2"/>
      <c r="AB145" s="2">
        <v>56.724616</v>
      </c>
      <c r="AC145" s="2">
        <v>-111.370849</v>
      </c>
      <c r="AD145" s="2"/>
      <c r="AE145" s="2"/>
      <c r="AF145" s="2"/>
    </row>
    <row r="146" ht="43.5" customHeight="1">
      <c r="A146" s="2"/>
      <c r="B146" s="2" t="s">
        <v>1204</v>
      </c>
      <c r="C146" s="2" t="s">
        <v>1205</v>
      </c>
      <c r="D146" s="2" t="s">
        <v>1206</v>
      </c>
      <c r="E146" s="2"/>
      <c r="F146" s="2" t="s">
        <v>1207</v>
      </c>
      <c r="G146" s="2" t="s">
        <v>1208</v>
      </c>
      <c r="H146" s="3" t="str">
        <f>HYPERLINK("http://www.fortmcmurraytourism.com","http://www.fortmcmurraytourism.com")</f>
        <v>http://www.fortmcmurraytourism.com</v>
      </c>
      <c r="I146" s="2" t="s">
        <v>1209</v>
      </c>
      <c r="J146" s="2"/>
      <c r="K146" s="2" t="s">
        <v>1202</v>
      </c>
      <c r="L146" s="2" t="s">
        <v>76</v>
      </c>
      <c r="M146" s="2" t="s">
        <v>1210</v>
      </c>
      <c r="N146" s="2"/>
      <c r="O146" s="2" t="s">
        <v>40</v>
      </c>
      <c r="P146" s="2"/>
      <c r="Q146" s="2"/>
      <c r="R146" s="2"/>
      <c r="S146" s="2"/>
      <c r="T146" s="2"/>
      <c r="U146" s="2"/>
      <c r="V146" s="2"/>
      <c r="W146" s="2"/>
      <c r="X146" s="2"/>
      <c r="Y146" s="2"/>
      <c r="Z146" s="2" t="s">
        <v>1211</v>
      </c>
      <c r="AA146" s="2"/>
      <c r="AB146" s="2">
        <v>56.671133</v>
      </c>
      <c r="AC146" s="2">
        <v>-111.346051</v>
      </c>
      <c r="AD146" s="2"/>
      <c r="AE146" s="2"/>
      <c r="AF146" s="2"/>
    </row>
    <row r="147" ht="43.5" customHeight="1">
      <c r="A147" s="2"/>
      <c r="B147" s="2" t="s">
        <v>1212</v>
      </c>
      <c r="C147" s="2" t="s">
        <v>1213</v>
      </c>
      <c r="D147" s="2"/>
      <c r="E147" s="2"/>
      <c r="F147" s="2" t="s">
        <v>1214</v>
      </c>
      <c r="G147" s="2" t="s">
        <v>1215</v>
      </c>
      <c r="H147" s="3" t="str">
        <f>HYPERLINK("http://www.fortnelsonchamber.com","http://www.fortnelsonchamber.com")</f>
        <v>http://www.fortnelsonchamber.com</v>
      </c>
      <c r="I147" s="2" t="s">
        <v>1216</v>
      </c>
      <c r="J147" s="2"/>
      <c r="K147" s="2" t="s">
        <v>1217</v>
      </c>
      <c r="L147" s="2" t="s">
        <v>38</v>
      </c>
      <c r="M147" s="2" t="s">
        <v>1218</v>
      </c>
      <c r="N147" s="2"/>
      <c r="O147" s="2" t="s">
        <v>40</v>
      </c>
      <c r="P147" s="2"/>
      <c r="Q147" s="2"/>
      <c r="R147" s="2"/>
      <c r="S147" s="2"/>
      <c r="T147" s="2"/>
      <c r="U147" s="2"/>
      <c r="V147" s="2"/>
      <c r="W147" s="2"/>
      <c r="X147" s="2"/>
      <c r="Y147" s="2"/>
      <c r="Z147" s="2"/>
      <c r="AA147" s="2"/>
      <c r="AB147" s="2">
        <v>58.809112</v>
      </c>
      <c r="AC147" s="2">
        <v>-122.760485</v>
      </c>
      <c r="AD147" s="2"/>
      <c r="AE147" s="2"/>
      <c r="AF147" s="2"/>
    </row>
    <row r="148" ht="43.5" customHeight="1">
      <c r="A148" s="2"/>
      <c r="B148" s="2" t="s">
        <v>1219</v>
      </c>
      <c r="C148" s="2" t="s">
        <v>1220</v>
      </c>
      <c r="D148" s="2"/>
      <c r="E148" s="2"/>
      <c r="F148" s="2" t="s">
        <v>1221</v>
      </c>
      <c r="G148" s="2" t="s">
        <v>1222</v>
      </c>
      <c r="H148" s="3" t="str">
        <f>HYPERLINK("http://www.fortsaskchamber.com","http://www.fortsaskchamber.com")</f>
        <v>http://www.fortsaskchamber.com</v>
      </c>
      <c r="I148" s="2" t="s">
        <v>1223</v>
      </c>
      <c r="J148" s="2"/>
      <c r="K148" s="2" t="s">
        <v>1224</v>
      </c>
      <c r="L148" s="2" t="s">
        <v>76</v>
      </c>
      <c r="M148" s="2" t="s">
        <v>1225</v>
      </c>
      <c r="N148" s="2"/>
      <c r="O148" s="2" t="s">
        <v>40</v>
      </c>
      <c r="P148" s="2"/>
      <c r="Q148" s="2"/>
      <c r="R148" s="2"/>
      <c r="S148" s="2"/>
      <c r="T148" s="2"/>
      <c r="U148" s="2"/>
      <c r="V148" s="2"/>
      <c r="W148" s="2"/>
      <c r="X148" s="2"/>
      <c r="Y148" s="2"/>
      <c r="Z148" s="2"/>
      <c r="AA148" s="2"/>
      <c r="AB148" s="2">
        <v>53.709854</v>
      </c>
      <c r="AC148" s="2">
        <v>-113.214466</v>
      </c>
      <c r="AD148" s="2"/>
      <c r="AE148" s="2"/>
      <c r="AF148" s="2"/>
    </row>
    <row r="149" ht="43.5" customHeight="1">
      <c r="A149" s="2"/>
      <c r="B149" s="2" t="s">
        <v>1226</v>
      </c>
      <c r="C149" s="2" t="s">
        <v>1227</v>
      </c>
      <c r="D149" s="2"/>
      <c r="E149" s="2"/>
      <c r="F149" s="2" t="s">
        <v>1228</v>
      </c>
      <c r="G149" s="2" t="s">
        <v>1229</v>
      </c>
      <c r="H149" s="3" t="str">
        <f>HYPERLINK("http://www.fsjchamber.com/","http://www.fsjchamber.com/")</f>
        <v>http://www.fsjchamber.com/</v>
      </c>
      <c r="I149" s="2" t="s">
        <v>1230</v>
      </c>
      <c r="J149" s="2"/>
      <c r="K149" s="2" t="s">
        <v>1231</v>
      </c>
      <c r="L149" s="2" t="s">
        <v>38</v>
      </c>
      <c r="M149" s="2" t="s">
        <v>1232</v>
      </c>
      <c r="N149" s="2"/>
      <c r="O149" s="2" t="s">
        <v>40</v>
      </c>
      <c r="P149" s="2"/>
      <c r="Q149" s="2"/>
      <c r="R149" s="2"/>
      <c r="S149" s="2"/>
      <c r="T149" s="2"/>
      <c r="U149" s="2"/>
      <c r="V149" s="2"/>
      <c r="W149" s="2"/>
      <c r="X149" s="2"/>
      <c r="Y149" s="2"/>
      <c r="Z149" s="2"/>
      <c r="AA149" s="2"/>
      <c r="AB149" s="2">
        <v>56.245033</v>
      </c>
      <c r="AC149" s="2">
        <v>-120.845827</v>
      </c>
      <c r="AD149" s="2"/>
      <c r="AE149" s="2"/>
      <c r="AF149" s="2"/>
    </row>
    <row r="150" ht="43.5" customHeight="1">
      <c r="A150" s="2"/>
      <c r="B150" s="2" t="s">
        <v>1233</v>
      </c>
      <c r="C150" s="2" t="s">
        <v>1234</v>
      </c>
      <c r="D150" s="2" t="s">
        <v>1235</v>
      </c>
      <c r="E150" s="2"/>
      <c r="F150" s="2" t="s">
        <v>1236</v>
      </c>
      <c r="G150" s="2" t="s">
        <v>1237</v>
      </c>
      <c r="H150" s="3" t="str">
        <f>HYPERLINK("http://www.fitt.ca","http://www.fitt.ca")</f>
        <v>http://www.fitt.ca</v>
      </c>
      <c r="I150" s="2" t="s">
        <v>1238</v>
      </c>
      <c r="J150" s="2"/>
      <c r="K150" s="2" t="s">
        <v>56</v>
      </c>
      <c r="L150" s="2" t="s">
        <v>57</v>
      </c>
      <c r="M150" s="2" t="s">
        <v>871</v>
      </c>
      <c r="N150" s="2"/>
      <c r="O150" s="2" t="s">
        <v>40</v>
      </c>
      <c r="P150" s="2"/>
      <c r="Q150" s="2"/>
      <c r="R150" s="2"/>
      <c r="S150" s="2"/>
      <c r="T150" s="2"/>
      <c r="U150" s="2"/>
      <c r="V150" s="2"/>
      <c r="W150" s="2"/>
      <c r="X150" s="2"/>
      <c r="Y150" s="2"/>
      <c r="Z150" s="2" t="s">
        <v>1239</v>
      </c>
      <c r="AA150" s="2"/>
      <c r="AB150" s="2">
        <v>45.419435</v>
      </c>
      <c r="AC150" s="2">
        <v>-75.690466</v>
      </c>
      <c r="AD150" s="2"/>
      <c r="AE150" s="2"/>
      <c r="AF150" s="2"/>
    </row>
    <row r="151" ht="43.5" customHeight="1">
      <c r="A151" s="2"/>
      <c r="B151" s="2" t="s">
        <v>1240</v>
      </c>
      <c r="C151" s="2" t="s">
        <v>1241</v>
      </c>
      <c r="D151" s="2"/>
      <c r="E151" s="2"/>
      <c r="F151" s="2"/>
      <c r="G151" s="2" t="s">
        <v>1242</v>
      </c>
      <c r="H151" s="3" t="str">
        <f>HYPERLINK("http://www.ffacnc.qc.ca","http://www.ffacnc.qc.ca")</f>
        <v>http://www.ffacnc.qc.ca</v>
      </c>
      <c r="I151" s="2" t="s">
        <v>1243</v>
      </c>
      <c r="J151" s="2"/>
      <c r="K151" s="2" t="s">
        <v>95</v>
      </c>
      <c r="L151" s="2" t="s">
        <v>96</v>
      </c>
      <c r="M151" s="2" t="s">
        <v>1244</v>
      </c>
      <c r="N151" s="2"/>
      <c r="O151" s="2" t="s">
        <v>40</v>
      </c>
      <c r="P151" s="2"/>
      <c r="Q151" s="2"/>
      <c r="R151" s="2"/>
      <c r="S151" s="2"/>
      <c r="T151" s="2"/>
      <c r="U151" s="2"/>
      <c r="V151" s="2"/>
      <c r="W151" s="2"/>
      <c r="X151" s="2"/>
      <c r="Y151" s="2"/>
      <c r="Z151" s="2" t="s">
        <v>1245</v>
      </c>
      <c r="AA151" s="2"/>
      <c r="AB151" s="2">
        <v>45.531833</v>
      </c>
      <c r="AC151" s="2">
        <v>-73.603949</v>
      </c>
      <c r="AD151" s="2"/>
      <c r="AE151" s="2"/>
      <c r="AF151" s="2"/>
    </row>
    <row r="152" ht="43.5" customHeight="1">
      <c r="A152" s="2"/>
      <c r="B152" s="2" t="s">
        <v>1246</v>
      </c>
      <c r="C152" s="2" t="s">
        <v>1247</v>
      </c>
      <c r="D152" s="2"/>
      <c r="E152" s="2"/>
      <c r="F152" s="2" t="s">
        <v>1248</v>
      </c>
      <c r="G152" s="2" t="s">
        <v>1249</v>
      </c>
      <c r="H152" s="3" t="str">
        <f>HYPERLINK("http://www.ffit.org","http://www.ffit.org")</f>
        <v>http://www.ffit.org</v>
      </c>
      <c r="I152" s="2" t="s">
        <v>1250</v>
      </c>
      <c r="J152" s="2"/>
      <c r="K152" s="2" t="s">
        <v>1251</v>
      </c>
      <c r="L152" s="2" t="s">
        <v>57</v>
      </c>
      <c r="M152" s="2" t="s">
        <v>1252</v>
      </c>
      <c r="N152" s="2"/>
      <c r="O152" s="2" t="s">
        <v>40</v>
      </c>
      <c r="P152" s="2"/>
      <c r="Q152" s="2"/>
      <c r="R152" s="2"/>
      <c r="S152" s="2"/>
      <c r="T152" s="2"/>
      <c r="U152" s="2"/>
      <c r="V152" s="2"/>
      <c r="W152" s="2"/>
      <c r="X152" s="2"/>
      <c r="Y152" s="2"/>
      <c r="Z152" s="2" t="s">
        <v>1253</v>
      </c>
      <c r="AA152" s="2"/>
      <c r="AB152" s="2">
        <v>43.818542</v>
      </c>
      <c r="AC152" s="2">
        <v>-79.348531</v>
      </c>
      <c r="AD152" s="2"/>
      <c r="AE152" s="2"/>
      <c r="AF152" s="2"/>
    </row>
    <row r="153" ht="43.5" customHeight="1">
      <c r="A153" s="2"/>
      <c r="B153" s="2" t="s">
        <v>1254</v>
      </c>
      <c r="C153" s="2" t="s">
        <v>1255</v>
      </c>
      <c r="D153" s="2"/>
      <c r="E153" s="2"/>
      <c r="F153" s="2" t="s">
        <v>1256</v>
      </c>
      <c r="G153" s="2" t="s">
        <v>1257</v>
      </c>
      <c r="H153" s="3" t="str">
        <f>HYPERLINK("http://www.fraserbasin.bc.ca","http://www.fraserbasin.bc.ca")</f>
        <v>http://www.fraserbasin.bc.ca</v>
      </c>
      <c r="I153" s="2" t="s">
        <v>1258</v>
      </c>
      <c r="J153" s="2"/>
      <c r="K153" s="2" t="s">
        <v>139</v>
      </c>
      <c r="L153" s="2" t="s">
        <v>38</v>
      </c>
      <c r="M153" s="2" t="s">
        <v>1259</v>
      </c>
      <c r="N153" s="2"/>
      <c r="O153" s="2" t="s">
        <v>40</v>
      </c>
      <c r="P153" s="2"/>
      <c r="Q153" s="2"/>
      <c r="R153" s="2"/>
      <c r="S153" s="2"/>
      <c r="T153" s="2"/>
      <c r="U153" s="2"/>
      <c r="V153" s="2"/>
      <c r="W153" s="2"/>
      <c r="X153" s="2"/>
      <c r="Y153" s="2"/>
      <c r="Z153" s="2" t="s">
        <v>1260</v>
      </c>
      <c r="AA153" s="2"/>
      <c r="AB153" s="2">
        <v>49.284837</v>
      </c>
      <c r="AC153" s="2">
        <v>-123.114569</v>
      </c>
      <c r="AD153" s="2"/>
      <c r="AE153" s="2"/>
      <c r="AF153" s="2"/>
    </row>
    <row r="154" ht="43.5" customHeight="1">
      <c r="A154" s="2"/>
      <c r="B154" s="2" t="s">
        <v>1261</v>
      </c>
      <c r="C154" s="2" t="s">
        <v>1262</v>
      </c>
      <c r="D154" s="2"/>
      <c r="E154" s="2"/>
      <c r="F154" s="2" t="s">
        <v>1263</v>
      </c>
      <c r="G154" s="2" t="s">
        <v>1264</v>
      </c>
      <c r="H154" s="3" t="str">
        <f>HYPERLINK("http://www.frederictonchamber.ca","http://www.frederictonchamber.ca")</f>
        <v>http://www.frederictonchamber.ca</v>
      </c>
      <c r="I154" s="2" t="s">
        <v>1265</v>
      </c>
      <c r="J154" s="2"/>
      <c r="K154" s="2" t="s">
        <v>548</v>
      </c>
      <c r="L154" s="2" t="s">
        <v>328</v>
      </c>
      <c r="M154" s="2" t="s">
        <v>1266</v>
      </c>
      <c r="N154" s="2"/>
      <c r="O154" s="2" t="s">
        <v>40</v>
      </c>
      <c r="P154" s="2"/>
      <c r="Q154" s="2"/>
      <c r="R154" s="2"/>
      <c r="S154" s="2"/>
      <c r="T154" s="2"/>
      <c r="U154" s="2"/>
      <c r="V154" s="2"/>
      <c r="W154" s="2"/>
      <c r="X154" s="2"/>
      <c r="Y154" s="2"/>
      <c r="Z154" s="2"/>
      <c r="AA154" s="2"/>
      <c r="AB154" s="2">
        <v>45.95709</v>
      </c>
      <c r="AC154" s="2">
        <v>-66.647835</v>
      </c>
      <c r="AD154" s="2"/>
      <c r="AE154" s="2"/>
      <c r="AF154" s="2"/>
    </row>
    <row r="155" ht="43.5" customHeight="1">
      <c r="A155" s="2"/>
      <c r="B155" s="2" t="s">
        <v>1267</v>
      </c>
      <c r="C155" s="2" t="s">
        <v>1268</v>
      </c>
      <c r="D155" s="2" t="s">
        <v>1269</v>
      </c>
      <c r="E155" s="2"/>
      <c r="F155" s="2" t="s">
        <v>1270</v>
      </c>
      <c r="G155" s="2" t="s">
        <v>1271</v>
      </c>
      <c r="H155" s="3" t="str">
        <f>HYPERLINK("http://www.g3.ca","http://www.g3.ca")</f>
        <v>http://www.g3.ca</v>
      </c>
      <c r="I155" s="2" t="s">
        <v>1272</v>
      </c>
      <c r="J155" s="2"/>
      <c r="K155" s="2" t="s">
        <v>85</v>
      </c>
      <c r="L155" s="2" t="s">
        <v>86</v>
      </c>
      <c r="M155" s="2" t="s">
        <v>1273</v>
      </c>
      <c r="N155" s="2"/>
      <c r="O155" s="2" t="s">
        <v>40</v>
      </c>
      <c r="P155" s="2"/>
      <c r="Q155" s="2"/>
      <c r="R155" s="2"/>
      <c r="S155" s="2"/>
      <c r="T155" s="2"/>
      <c r="U155" s="2"/>
      <c r="V155" s="2"/>
      <c r="W155" s="2"/>
      <c r="X155" s="2"/>
      <c r="Y155" s="2"/>
      <c r="Z155" s="2" t="s">
        <v>1274</v>
      </c>
      <c r="AA155" s="2"/>
      <c r="AB155" s="2">
        <v>49.897545</v>
      </c>
      <c r="AC155" s="2">
        <v>-97.138412</v>
      </c>
      <c r="AD155" s="2"/>
      <c r="AE155" s="2"/>
      <c r="AF155" s="2"/>
    </row>
    <row r="156" ht="43.5" customHeight="1">
      <c r="A156" s="2"/>
      <c r="B156" s="2" t="s">
        <v>1275</v>
      </c>
      <c r="C156" s="2" t="s">
        <v>1276</v>
      </c>
      <c r="D156" s="2"/>
      <c r="E156" s="2"/>
      <c r="F156" s="2" t="s">
        <v>1277</v>
      </c>
      <c r="G156" s="2" t="s">
        <v>1278</v>
      </c>
      <c r="H156" s="3" t="str">
        <f>HYPERLINK("http://www.genomic.ca","http://www.genomic.ca")</f>
        <v>http://www.genomic.ca</v>
      </c>
      <c r="I156" s="2" t="s">
        <v>1279</v>
      </c>
      <c r="J156" s="2"/>
      <c r="K156" s="2" t="s">
        <v>1280</v>
      </c>
      <c r="L156" s="2" t="s">
        <v>57</v>
      </c>
      <c r="M156" s="2" t="s">
        <v>1281</v>
      </c>
      <c r="N156" s="2"/>
      <c r="O156" s="2" t="s">
        <v>40</v>
      </c>
      <c r="P156" s="2"/>
      <c r="Q156" s="2"/>
      <c r="R156" s="2"/>
      <c r="S156" s="2"/>
      <c r="T156" s="2"/>
      <c r="U156" s="2"/>
      <c r="V156" s="2"/>
      <c r="W156" s="2"/>
      <c r="X156" s="2"/>
      <c r="Y156" s="2"/>
      <c r="Z156" s="2" t="s">
        <v>1282</v>
      </c>
      <c r="AA156" s="2"/>
      <c r="AB156" s="2">
        <v>43.735936</v>
      </c>
      <c r="AC156" s="2">
        <v>-79.691474</v>
      </c>
      <c r="AD156" s="2"/>
      <c r="AE156" s="2"/>
      <c r="AF156" s="2"/>
    </row>
    <row r="157" ht="43.5" customHeight="1">
      <c r="A157" s="2"/>
      <c r="B157" s="2" t="s">
        <v>1283</v>
      </c>
      <c r="C157" s="2" t="s">
        <v>1284</v>
      </c>
      <c r="D157" s="2"/>
      <c r="E157" s="2"/>
      <c r="F157" s="2" t="s">
        <v>1285</v>
      </c>
      <c r="G157" s="2" t="s">
        <v>1286</v>
      </c>
      <c r="H157" s="3" t="str">
        <f>HYPERLINK("http://www.gibsonschamber.com","http://www.gibsonschamber.com")</f>
        <v>http://www.gibsonschamber.com</v>
      </c>
      <c r="I157" s="2" t="s">
        <v>1287</v>
      </c>
      <c r="J157" s="2"/>
      <c r="K157" s="2" t="s">
        <v>1288</v>
      </c>
      <c r="L157" s="2" t="s">
        <v>38</v>
      </c>
      <c r="M157" s="2" t="s">
        <v>1289</v>
      </c>
      <c r="N157" s="2"/>
      <c r="O157" s="2" t="s">
        <v>40</v>
      </c>
      <c r="P157" s="2"/>
      <c r="Q157" s="2"/>
      <c r="R157" s="2"/>
      <c r="S157" s="2"/>
      <c r="T157" s="2"/>
      <c r="U157" s="2"/>
      <c r="V157" s="2"/>
      <c r="W157" s="2"/>
      <c r="X157" s="2"/>
      <c r="Y157" s="2"/>
      <c r="Z157" s="2"/>
      <c r="AA157" s="2"/>
      <c r="AB157" s="2">
        <v>49.408043</v>
      </c>
      <c r="AC157" s="2">
        <v>-123.51909</v>
      </c>
      <c r="AD157" s="2"/>
      <c r="AE157" s="2"/>
      <c r="AF157" s="2"/>
    </row>
    <row r="158" ht="43.5" customHeight="1">
      <c r="A158" s="2"/>
      <c r="B158" s="2" t="s">
        <v>1290</v>
      </c>
      <c r="C158" s="2" t="s">
        <v>1291</v>
      </c>
      <c r="D158" s="2"/>
      <c r="E158" s="2"/>
      <c r="F158" s="2" t="s">
        <v>1292</v>
      </c>
      <c r="G158" s="2" t="s">
        <v>1293</v>
      </c>
      <c r="H158" s="3" t="str">
        <f>HYPERLINK("http://www.gimxport.org","http://www.gimxport.org")</f>
        <v>http://www.gimxport.org</v>
      </c>
      <c r="I158" s="2" t="s">
        <v>1294</v>
      </c>
      <c r="J158" s="2"/>
      <c r="K158" s="2" t="s">
        <v>1295</v>
      </c>
      <c r="L158" s="2" t="s">
        <v>96</v>
      </c>
      <c r="M158" s="2" t="s">
        <v>1296</v>
      </c>
      <c r="N158" s="2"/>
      <c r="O158" s="2" t="s">
        <v>40</v>
      </c>
      <c r="P158" s="2"/>
      <c r="Q158" s="2"/>
      <c r="R158" s="2"/>
      <c r="S158" s="2"/>
      <c r="T158" s="2"/>
      <c r="U158" s="2"/>
      <c r="V158" s="2"/>
      <c r="W158" s="2"/>
      <c r="X158" s="2"/>
      <c r="Y158" s="2"/>
      <c r="Z158" s="2" t="s">
        <v>1297</v>
      </c>
      <c r="AA158" s="2"/>
      <c r="AB158" s="2">
        <v>48.349433</v>
      </c>
      <c r="AC158" s="2">
        <v>-64.691875</v>
      </c>
      <c r="AD158" s="2"/>
      <c r="AE158" s="2"/>
      <c r="AF158" s="2"/>
    </row>
    <row r="159" ht="43.5" customHeight="1">
      <c r="A159" s="2"/>
      <c r="B159" s="2" t="s">
        <v>1298</v>
      </c>
      <c r="C159" s="2" t="s">
        <v>1299</v>
      </c>
      <c r="D159" s="2" t="s">
        <v>1300</v>
      </c>
      <c r="E159" s="2"/>
      <c r="F159" s="2" t="s">
        <v>1301</v>
      </c>
      <c r="G159" s="2" t="s">
        <v>1302</v>
      </c>
      <c r="H159" s="2" t="s">
        <v>1303</v>
      </c>
      <c r="I159" s="2" t="s">
        <v>1304</v>
      </c>
      <c r="J159" s="2"/>
      <c r="K159" s="2" t="s">
        <v>139</v>
      </c>
      <c r="L159" s="2" t="s">
        <v>38</v>
      </c>
      <c r="M159" s="2" t="s">
        <v>1305</v>
      </c>
      <c r="N159" s="2"/>
      <c r="O159" s="2" t="s">
        <v>40</v>
      </c>
      <c r="P159" s="2"/>
      <c r="Q159" s="2"/>
      <c r="R159" s="2"/>
      <c r="S159" s="2"/>
      <c r="T159" s="2"/>
      <c r="U159" s="2"/>
      <c r="V159" s="2"/>
      <c r="W159" s="2"/>
      <c r="X159" s="2"/>
      <c r="Y159" s="2"/>
      <c r="Z159" s="2" t="s">
        <v>1306</v>
      </c>
      <c r="AA159" s="2"/>
      <c r="AB159" s="2">
        <v>49.285323</v>
      </c>
      <c r="AC159" s="2">
        <v>-123.113397</v>
      </c>
      <c r="AD159" s="2"/>
      <c r="AE159" s="2"/>
      <c r="AF159" s="2"/>
    </row>
    <row r="160" ht="43.5" customHeight="1">
      <c r="A160" s="2"/>
      <c r="B160" s="2" t="s">
        <v>1307</v>
      </c>
      <c r="C160" s="2" t="s">
        <v>1308</v>
      </c>
      <c r="D160" s="2"/>
      <c r="E160" s="2"/>
      <c r="F160" s="2" t="s">
        <v>1309</v>
      </c>
      <c r="G160" s="2" t="s">
        <v>1310</v>
      </c>
      <c r="H160" s="3" t="str">
        <f>HYPERLINK("http://www.granderie.com","http://www.granderie.com")</f>
        <v>http://www.granderie.com</v>
      </c>
      <c r="I160" s="2" t="s">
        <v>1311</v>
      </c>
      <c r="J160" s="2"/>
      <c r="K160" s="2" t="s">
        <v>1312</v>
      </c>
      <c r="L160" s="2" t="s">
        <v>57</v>
      </c>
      <c r="M160" s="2" t="s">
        <v>1313</v>
      </c>
      <c r="N160" s="2"/>
      <c r="O160" s="2" t="s">
        <v>40</v>
      </c>
      <c r="P160" s="2"/>
      <c r="Q160" s="2"/>
      <c r="R160" s="2"/>
      <c r="S160" s="2"/>
      <c r="T160" s="2"/>
      <c r="U160" s="2"/>
      <c r="V160" s="2"/>
      <c r="W160" s="2"/>
      <c r="X160" s="2"/>
      <c r="Y160" s="2"/>
      <c r="Z160" s="2" t="s">
        <v>1314</v>
      </c>
      <c r="AA160" s="2"/>
      <c r="AB160" s="2">
        <v>43.073368</v>
      </c>
      <c r="AC160" s="2">
        <v>-79.952364</v>
      </c>
      <c r="AD160" s="2"/>
      <c r="AE160" s="2"/>
      <c r="AF160" s="2"/>
    </row>
    <row r="161" ht="43.5" customHeight="1">
      <c r="A161" s="2"/>
      <c r="B161" s="2" t="s">
        <v>1315</v>
      </c>
      <c r="C161" s="2" t="s">
        <v>1316</v>
      </c>
      <c r="D161" s="2"/>
      <c r="E161" s="2"/>
      <c r="F161" s="2" t="s">
        <v>1317</v>
      </c>
      <c r="G161" s="2" t="s">
        <v>1318</v>
      </c>
      <c r="H161" s="3" t="str">
        <f>HYPERLINK("http://www.gpaar.ca","http://www.gpaar.ca")</f>
        <v>http://www.gpaar.ca</v>
      </c>
      <c r="I161" s="2" t="s">
        <v>1319</v>
      </c>
      <c r="J161" s="2"/>
      <c r="K161" s="2" t="s">
        <v>1320</v>
      </c>
      <c r="L161" s="2" t="s">
        <v>76</v>
      </c>
      <c r="M161" s="2" t="s">
        <v>1321</v>
      </c>
      <c r="N161" s="2"/>
      <c r="O161" s="2" t="s">
        <v>40</v>
      </c>
      <c r="P161" s="2"/>
      <c r="Q161" s="2"/>
      <c r="R161" s="2"/>
      <c r="S161" s="2"/>
      <c r="T161" s="2"/>
      <c r="U161" s="2"/>
      <c r="V161" s="2"/>
      <c r="W161" s="2"/>
      <c r="X161" s="2"/>
      <c r="Y161" s="2"/>
      <c r="Z161" s="2" t="s">
        <v>1322</v>
      </c>
      <c r="AA161" s="2"/>
      <c r="AB161" s="2">
        <v>55.171909</v>
      </c>
      <c r="AC161" s="2">
        <v>-118.801798</v>
      </c>
      <c r="AD161" s="2"/>
      <c r="AE161" s="2"/>
      <c r="AF161" s="2"/>
    </row>
    <row r="162" ht="43.5" customHeight="1">
      <c r="A162" s="2"/>
      <c r="B162" s="2" t="s">
        <v>1323</v>
      </c>
      <c r="C162" s="2" t="s">
        <v>1324</v>
      </c>
      <c r="D162" s="2"/>
      <c r="E162" s="2"/>
      <c r="F162" s="2" t="s">
        <v>1325</v>
      </c>
      <c r="G162" s="2" t="s">
        <v>1326</v>
      </c>
      <c r="H162" s="2" t="s">
        <v>1327</v>
      </c>
      <c r="I162" s="2" t="s">
        <v>1328</v>
      </c>
      <c r="J162" s="2"/>
      <c r="K162" s="2" t="s">
        <v>1329</v>
      </c>
      <c r="L162" s="2" t="s">
        <v>57</v>
      </c>
      <c r="M162" s="2" t="s">
        <v>1330</v>
      </c>
      <c r="N162" s="2"/>
      <c r="O162" s="2" t="s">
        <v>40</v>
      </c>
      <c r="P162" s="2"/>
      <c r="Q162" s="2"/>
      <c r="R162" s="2"/>
      <c r="S162" s="2"/>
      <c r="T162" s="2"/>
      <c r="U162" s="2"/>
      <c r="V162" s="2"/>
      <c r="W162" s="2"/>
      <c r="X162" s="2"/>
      <c r="Y162" s="2"/>
      <c r="Z162" s="2"/>
      <c r="AA162" s="2"/>
      <c r="AB162" s="2">
        <v>45.43473</v>
      </c>
      <c r="AC162" s="2">
        <v>-76.361714</v>
      </c>
      <c r="AD162" s="2"/>
      <c r="AE162" s="2"/>
      <c r="AF162" s="2"/>
    </row>
    <row r="163" ht="43.5" customHeight="1">
      <c r="A163" s="2"/>
      <c r="B163" s="2" t="s">
        <v>1331</v>
      </c>
      <c r="C163" s="2" t="s">
        <v>1332</v>
      </c>
      <c r="D163" s="2"/>
      <c r="E163" s="2"/>
      <c r="F163" s="2" t="s">
        <v>1333</v>
      </c>
      <c r="G163" s="2" t="s">
        <v>1334</v>
      </c>
      <c r="H163" s="3" t="str">
        <f>HYPERLINK("http://www.barriechamber.com","http://www.barriechamber.com")</f>
        <v>http://www.barriechamber.com</v>
      </c>
      <c r="I163" s="2" t="s">
        <v>1335</v>
      </c>
      <c r="J163" s="2"/>
      <c r="K163" s="2" t="s">
        <v>1336</v>
      </c>
      <c r="L163" s="2" t="s">
        <v>57</v>
      </c>
      <c r="M163" s="2" t="s">
        <v>1337</v>
      </c>
      <c r="N163" s="2"/>
      <c r="O163" s="2" t="s">
        <v>40</v>
      </c>
      <c r="P163" s="2"/>
      <c r="Q163" s="2"/>
      <c r="R163" s="2"/>
      <c r="S163" s="2"/>
      <c r="T163" s="2"/>
      <c r="U163" s="2"/>
      <c r="V163" s="2"/>
      <c r="W163" s="2"/>
      <c r="X163" s="2"/>
      <c r="Y163" s="2"/>
      <c r="Z163" s="2" t="s">
        <v>1338</v>
      </c>
      <c r="AA163" s="2"/>
      <c r="AB163" s="2">
        <v>44.389946</v>
      </c>
      <c r="AC163" s="2">
        <v>-79.694898</v>
      </c>
      <c r="AD163" s="2"/>
      <c r="AE163" s="2"/>
      <c r="AF163" s="2"/>
    </row>
    <row r="164" ht="43.5" customHeight="1">
      <c r="A164" s="2"/>
      <c r="B164" s="2" t="s">
        <v>1339</v>
      </c>
      <c r="C164" s="2" t="s">
        <v>1340</v>
      </c>
      <c r="D164" s="2"/>
      <c r="E164" s="2"/>
      <c r="F164" s="2" t="s">
        <v>1341</v>
      </c>
      <c r="G164" s="2" t="s">
        <v>1342</v>
      </c>
      <c r="H164" s="3" t="str">
        <f>HYPERLINK("http://www.bathurstchamber.ca","http://www.bathurstchamber.ca")</f>
        <v>http://www.bathurstchamber.ca</v>
      </c>
      <c r="I164" s="2" t="s">
        <v>1343</v>
      </c>
      <c r="J164" s="2"/>
      <c r="K164" s="2" t="s">
        <v>1344</v>
      </c>
      <c r="L164" s="2" t="s">
        <v>328</v>
      </c>
      <c r="M164" s="2" t="s">
        <v>1345</v>
      </c>
      <c r="N164" s="2"/>
      <c r="O164" s="2" t="s">
        <v>40</v>
      </c>
      <c r="P164" s="2"/>
      <c r="Q164" s="2"/>
      <c r="R164" s="2"/>
      <c r="S164" s="2"/>
      <c r="T164" s="2"/>
      <c r="U164" s="2"/>
      <c r="V164" s="2"/>
      <c r="W164" s="2"/>
      <c r="X164" s="2"/>
      <c r="Y164" s="2"/>
      <c r="Z164" s="2" t="s">
        <v>1346</v>
      </c>
      <c r="AA164" s="2"/>
      <c r="AB164" s="2">
        <v>47.619338</v>
      </c>
      <c r="AC164" s="2">
        <v>-65.656684</v>
      </c>
      <c r="AD164" s="2"/>
      <c r="AE164" s="2"/>
      <c r="AF164" s="2"/>
    </row>
    <row r="165" ht="43.5" customHeight="1">
      <c r="A165" s="2"/>
      <c r="B165" s="2" t="s">
        <v>1347</v>
      </c>
      <c r="C165" s="2" t="s">
        <v>1348</v>
      </c>
      <c r="D165" s="2"/>
      <c r="E165" s="2"/>
      <c r="F165" s="2" t="s">
        <v>1349</v>
      </c>
      <c r="G165" s="2" t="s">
        <v>1350</v>
      </c>
      <c r="H165" s="3" t="str">
        <f>HYPERLINK("http://www.chambregrandcaraquet.com","http://www.chambregrandcaraquet.com")</f>
        <v>http://www.chambregrandcaraquet.com</v>
      </c>
      <c r="I165" s="2" t="s">
        <v>1351</v>
      </c>
      <c r="J165" s="2"/>
      <c r="K165" s="2" t="s">
        <v>1352</v>
      </c>
      <c r="L165" s="2" t="s">
        <v>328</v>
      </c>
      <c r="M165" s="2" t="s">
        <v>1353</v>
      </c>
      <c r="N165" s="2"/>
      <c r="O165" s="2" t="s">
        <v>40</v>
      </c>
      <c r="P165" s="2"/>
      <c r="Q165" s="2"/>
      <c r="R165" s="2"/>
      <c r="S165" s="2"/>
      <c r="T165" s="2"/>
      <c r="U165" s="2"/>
      <c r="V165" s="2"/>
      <c r="W165" s="2"/>
      <c r="X165" s="2"/>
      <c r="Y165" s="2"/>
      <c r="Z165" s="2" t="s">
        <v>1354</v>
      </c>
      <c r="AA165" s="2"/>
      <c r="AB165" s="2">
        <v>47.792978</v>
      </c>
      <c r="AC165" s="2">
        <v>-64.943795</v>
      </c>
      <c r="AD165" s="2"/>
      <c r="AE165" s="2"/>
      <c r="AF165" s="2"/>
    </row>
    <row r="166" ht="43.5" customHeight="1">
      <c r="A166" s="2"/>
      <c r="B166" s="2" t="s">
        <v>1355</v>
      </c>
      <c r="C166" s="2" t="s">
        <v>1356</v>
      </c>
      <c r="D166" s="2"/>
      <c r="E166" s="2"/>
      <c r="F166" s="2" t="s">
        <v>1357</v>
      </c>
      <c r="G166" s="2" t="s">
        <v>1358</v>
      </c>
      <c r="H166" s="3" t="str">
        <f>HYPERLINK("http://www.charlottetownchamber.com","http://www.charlottetownchamber.com")</f>
        <v>http://www.charlottetownchamber.com</v>
      </c>
      <c r="I166" s="2" t="s">
        <v>1359</v>
      </c>
      <c r="J166" s="2"/>
      <c r="K166" s="2" t="s">
        <v>1360</v>
      </c>
      <c r="L166" s="2" t="s">
        <v>1361</v>
      </c>
      <c r="M166" s="2" t="s">
        <v>1362</v>
      </c>
      <c r="N166" s="2"/>
      <c r="O166" s="2" t="s">
        <v>40</v>
      </c>
      <c r="P166" s="2"/>
      <c r="Q166" s="2"/>
      <c r="R166" s="2"/>
      <c r="S166" s="2"/>
      <c r="T166" s="2"/>
      <c r="U166" s="2"/>
      <c r="V166" s="2"/>
      <c r="W166" s="2"/>
      <c r="X166" s="2"/>
      <c r="Y166" s="2"/>
      <c r="Z166" s="2" t="s">
        <v>1363</v>
      </c>
      <c r="AA166" s="2"/>
      <c r="AB166" s="2">
        <v>46.235636</v>
      </c>
      <c r="AC166" s="2">
        <v>-63.127999</v>
      </c>
      <c r="AD166" s="2"/>
      <c r="AE166" s="2"/>
      <c r="AF166" s="2"/>
    </row>
    <row r="167" ht="43.5" customHeight="1">
      <c r="A167" s="2"/>
      <c r="B167" s="2" t="s">
        <v>1364</v>
      </c>
      <c r="C167" s="2" t="s">
        <v>1365</v>
      </c>
      <c r="D167" s="2"/>
      <c r="E167" s="2"/>
      <c r="F167" s="2" t="s">
        <v>1366</v>
      </c>
      <c r="G167" s="2" t="s">
        <v>1367</v>
      </c>
      <c r="H167" s="3" t="str">
        <f>HYPERLINK("http://www.gdacc.ca","http://www.gdacc.ca")</f>
        <v>http://www.gdacc.ca</v>
      </c>
      <c r="I167" s="2" t="s">
        <v>1368</v>
      </c>
      <c r="J167" s="2"/>
      <c r="K167" s="2" t="s">
        <v>1369</v>
      </c>
      <c r="L167" s="2" t="s">
        <v>57</v>
      </c>
      <c r="M167" s="2" t="s">
        <v>1370</v>
      </c>
      <c r="N167" s="2"/>
      <c r="O167" s="2" t="s">
        <v>40</v>
      </c>
      <c r="P167" s="2"/>
      <c r="Q167" s="2"/>
      <c r="R167" s="2"/>
      <c r="S167" s="2"/>
      <c r="T167" s="2"/>
      <c r="U167" s="2"/>
      <c r="V167" s="2"/>
      <c r="W167" s="2"/>
      <c r="X167" s="2"/>
      <c r="Y167" s="2"/>
      <c r="Z167" s="2"/>
      <c r="AA167" s="2"/>
      <c r="AB167" s="2">
        <v>43.948752</v>
      </c>
      <c r="AC167" s="2">
        <v>-80.091872</v>
      </c>
      <c r="AD167" s="2"/>
      <c r="AE167" s="2"/>
      <c r="AF167" s="2"/>
    </row>
    <row r="168" ht="43.5" customHeight="1">
      <c r="A168" s="2"/>
      <c r="B168" s="2" t="s">
        <v>1371</v>
      </c>
      <c r="C168" s="2" t="s">
        <v>1372</v>
      </c>
      <c r="D168" s="2"/>
      <c r="E168" s="2"/>
      <c r="F168" s="2" t="s">
        <v>1373</v>
      </c>
      <c r="G168" s="2" t="s">
        <v>1374</v>
      </c>
      <c r="H168" s="3" t="str">
        <f>HYPERLINK("http://www.kingstonchamber.ca","http://www.kingstonchamber.ca")</f>
        <v>http://www.kingstonchamber.ca</v>
      </c>
      <c r="I168" s="2" t="s">
        <v>1375</v>
      </c>
      <c r="J168" s="2"/>
      <c r="K168" s="2" t="s">
        <v>1376</v>
      </c>
      <c r="L168" s="2" t="s">
        <v>57</v>
      </c>
      <c r="M168" s="2" t="s">
        <v>1377</v>
      </c>
      <c r="N168" s="2"/>
      <c r="O168" s="2" t="s">
        <v>40</v>
      </c>
      <c r="P168" s="2"/>
      <c r="Q168" s="2"/>
      <c r="R168" s="2"/>
      <c r="S168" s="2"/>
      <c r="T168" s="2"/>
      <c r="U168" s="2"/>
      <c r="V168" s="2"/>
      <c r="W168" s="2"/>
      <c r="X168" s="2"/>
      <c r="Y168" s="2"/>
      <c r="Z168" s="2"/>
      <c r="AA168" s="2"/>
      <c r="AB168" s="2">
        <v>44.244131</v>
      </c>
      <c r="AC168" s="2">
        <v>-76.511068</v>
      </c>
      <c r="AD168" s="2"/>
      <c r="AE168" s="2"/>
      <c r="AF168" s="2"/>
    </row>
    <row r="169" ht="43.5" customHeight="1">
      <c r="A169" s="2"/>
      <c r="B169" s="2" t="s">
        <v>1378</v>
      </c>
      <c r="C169" s="2" t="s">
        <v>1379</v>
      </c>
      <c r="D169" s="2"/>
      <c r="E169" s="2"/>
      <c r="F169" s="2" t="s">
        <v>1380</v>
      </c>
      <c r="G169" s="2" t="s">
        <v>1381</v>
      </c>
      <c r="H169" s="3" t="str">
        <f>HYPERLINK("http://www.greaterkwchamber.com","http://www.greaterkwchamber.com")</f>
        <v>http://www.greaterkwchamber.com</v>
      </c>
      <c r="I169" s="2" t="s">
        <v>1382</v>
      </c>
      <c r="J169" s="2"/>
      <c r="K169" s="2" t="s">
        <v>1383</v>
      </c>
      <c r="L169" s="2" t="s">
        <v>57</v>
      </c>
      <c r="M169" s="2" t="s">
        <v>1384</v>
      </c>
      <c r="N169" s="2"/>
      <c r="O169" s="2" t="s">
        <v>40</v>
      </c>
      <c r="P169" s="2"/>
      <c r="Q169" s="2"/>
      <c r="R169" s="2"/>
      <c r="S169" s="2"/>
      <c r="T169" s="2"/>
      <c r="U169" s="2"/>
      <c r="V169" s="2"/>
      <c r="W169" s="2"/>
      <c r="X169" s="2"/>
      <c r="Y169" s="2"/>
      <c r="Z169" s="2"/>
      <c r="AA169" s="2"/>
      <c r="AB169" s="2">
        <v>43.45319</v>
      </c>
      <c r="AC169" s="2">
        <v>-80.486794</v>
      </c>
      <c r="AD169" s="2"/>
      <c r="AE169" s="2"/>
      <c r="AF169" s="2"/>
    </row>
    <row r="170" ht="43.5" customHeight="1">
      <c r="A170" s="2"/>
      <c r="B170" s="2" t="s">
        <v>1385</v>
      </c>
      <c r="C170" s="2" t="s">
        <v>1386</v>
      </c>
      <c r="D170" s="2"/>
      <c r="E170" s="2"/>
      <c r="F170" s="2" t="s">
        <v>1387</v>
      </c>
      <c r="G170" s="2" t="s">
        <v>1388</v>
      </c>
      <c r="H170" s="3" t="str">
        <f>HYPERLINK("http://www.langleychamber.com","http://www.langleychamber.com")</f>
        <v>http://www.langleychamber.com</v>
      </c>
      <c r="I170" s="2" t="s">
        <v>1389</v>
      </c>
      <c r="J170" s="2"/>
      <c r="K170" s="2" t="s">
        <v>1390</v>
      </c>
      <c r="L170" s="2" t="s">
        <v>38</v>
      </c>
      <c r="M170" s="2" t="s">
        <v>1391</v>
      </c>
      <c r="N170" s="2"/>
      <c r="O170" s="2" t="s">
        <v>40</v>
      </c>
      <c r="P170" s="2"/>
      <c r="Q170" s="2"/>
      <c r="R170" s="2"/>
      <c r="S170" s="2"/>
      <c r="T170" s="2"/>
      <c r="U170" s="2"/>
      <c r="V170" s="2"/>
      <c r="W170" s="2"/>
      <c r="X170" s="2"/>
      <c r="Y170" s="2"/>
      <c r="Z170" s="2"/>
      <c r="AA170" s="2"/>
      <c r="AB170" s="2">
        <v>49.108818</v>
      </c>
      <c r="AC170" s="2">
        <v>-122.651002</v>
      </c>
      <c r="AD170" s="2"/>
      <c r="AE170" s="2"/>
      <c r="AF170" s="2"/>
    </row>
    <row r="171" ht="43.5" customHeight="1">
      <c r="A171" s="2"/>
      <c r="B171" s="2" t="s">
        <v>1392</v>
      </c>
      <c r="C171" s="2" t="s">
        <v>1393</v>
      </c>
      <c r="D171" s="2"/>
      <c r="E171" s="2"/>
      <c r="F171" s="2" t="s">
        <v>1394</v>
      </c>
      <c r="G171" s="2" t="s">
        <v>1395</v>
      </c>
      <c r="H171" s="3" t="str">
        <f>HYPERLINK("http://www.gmcc.nb.ca","http://www.gmcc.nb.ca")</f>
        <v>http://www.gmcc.nb.ca</v>
      </c>
      <c r="I171" s="2" t="s">
        <v>1396</v>
      </c>
      <c r="J171" s="2"/>
      <c r="K171" s="2" t="s">
        <v>557</v>
      </c>
      <c r="L171" s="2" t="s">
        <v>328</v>
      </c>
      <c r="M171" s="2" t="s">
        <v>1397</v>
      </c>
      <c r="N171" s="2"/>
      <c r="O171" s="2" t="s">
        <v>40</v>
      </c>
      <c r="P171" s="2"/>
      <c r="Q171" s="2"/>
      <c r="R171" s="2"/>
      <c r="S171" s="2"/>
      <c r="T171" s="2"/>
      <c r="U171" s="2"/>
      <c r="V171" s="2"/>
      <c r="W171" s="2"/>
      <c r="X171" s="2"/>
      <c r="Y171" s="2"/>
      <c r="Z171" s="2" t="s">
        <v>1398</v>
      </c>
      <c r="AA171" s="2"/>
      <c r="AB171" s="2">
        <v>46.085304</v>
      </c>
      <c r="AC171" s="2">
        <v>-64.789406</v>
      </c>
      <c r="AD171" s="2"/>
      <c r="AE171" s="2"/>
      <c r="AF171" s="2"/>
    </row>
    <row r="172" ht="43.5" customHeight="1">
      <c r="A172" s="2"/>
      <c r="B172" s="2" t="s">
        <v>1399</v>
      </c>
      <c r="C172" s="2" t="s">
        <v>1400</v>
      </c>
      <c r="D172" s="2"/>
      <c r="E172" s="2"/>
      <c r="F172" s="2" t="s">
        <v>1401</v>
      </c>
      <c r="G172" s="2" t="s">
        <v>1402</v>
      </c>
      <c r="H172" s="3" t="str">
        <f>HYPERLINK("http://www.nanaimochamber.bc.ca","http://www.nanaimochamber.bc.ca")</f>
        <v>http://www.nanaimochamber.bc.ca</v>
      </c>
      <c r="I172" s="2" t="s">
        <v>1403</v>
      </c>
      <c r="J172" s="2"/>
      <c r="K172" s="2" t="s">
        <v>1404</v>
      </c>
      <c r="L172" s="2" t="s">
        <v>38</v>
      </c>
      <c r="M172" s="2" t="s">
        <v>1405</v>
      </c>
      <c r="N172" s="2"/>
      <c r="O172" s="2" t="s">
        <v>40</v>
      </c>
      <c r="P172" s="2"/>
      <c r="Q172" s="2"/>
      <c r="R172" s="2"/>
      <c r="S172" s="2"/>
      <c r="T172" s="2"/>
      <c r="U172" s="2"/>
      <c r="V172" s="2"/>
      <c r="W172" s="2"/>
      <c r="X172" s="2"/>
      <c r="Y172" s="2"/>
      <c r="Z172" s="2"/>
      <c r="AA172" s="2"/>
      <c r="AB172" s="2">
        <v>49.190441</v>
      </c>
      <c r="AC172" s="2">
        <v>-123.990551</v>
      </c>
      <c r="AD172" s="2"/>
      <c r="AE172" s="2"/>
      <c r="AF172" s="2"/>
    </row>
    <row r="173" ht="43.5" customHeight="1">
      <c r="A173" s="2"/>
      <c r="B173" s="2" t="s">
        <v>1406</v>
      </c>
      <c r="C173" s="2" t="s">
        <v>1407</v>
      </c>
      <c r="D173" s="2"/>
      <c r="E173" s="2"/>
      <c r="F173" s="2" t="s">
        <v>1408</v>
      </c>
      <c r="G173" s="2" t="s">
        <v>1409</v>
      </c>
      <c r="H173" s="3" t="str">
        <f>HYPERLINK("http://www.oshawachamber.com","http://www.oshawachamber.com")</f>
        <v>http://www.oshawachamber.com</v>
      </c>
      <c r="I173" s="2" t="s">
        <v>1410</v>
      </c>
      <c r="J173" s="2"/>
      <c r="K173" s="2" t="s">
        <v>1411</v>
      </c>
      <c r="L173" s="2" t="s">
        <v>57</v>
      </c>
      <c r="M173" s="2" t="s">
        <v>1412</v>
      </c>
      <c r="N173" s="2"/>
      <c r="O173" s="2" t="s">
        <v>40</v>
      </c>
      <c r="P173" s="2"/>
      <c r="Q173" s="2"/>
      <c r="R173" s="2"/>
      <c r="S173" s="2"/>
      <c r="T173" s="2"/>
      <c r="U173" s="2"/>
      <c r="V173" s="2"/>
      <c r="W173" s="2"/>
      <c r="X173" s="2"/>
      <c r="Y173" s="2"/>
      <c r="Z173" s="2"/>
      <c r="AA173" s="2"/>
      <c r="AB173" s="2">
        <v>43.899554</v>
      </c>
      <c r="AC173" s="2">
        <v>-78.865356</v>
      </c>
      <c r="AD173" s="2"/>
      <c r="AE173" s="2"/>
      <c r="AF173" s="2"/>
    </row>
    <row r="174" ht="43.5" customHeight="1">
      <c r="A174" s="2"/>
      <c r="B174" s="2" t="s">
        <v>1413</v>
      </c>
      <c r="C174" s="2" t="s">
        <v>1414</v>
      </c>
      <c r="D174" s="2" t="s">
        <v>1415</v>
      </c>
      <c r="E174" s="2"/>
      <c r="F174" s="2" t="s">
        <v>1416</v>
      </c>
      <c r="G174" s="2" t="s">
        <v>1417</v>
      </c>
      <c r="H174" s="3" t="str">
        <f>HYPERLINK("http://www.peterboroughchamber.ca","http://www.peterboroughchamber.ca")</f>
        <v>http://www.peterboroughchamber.ca</v>
      </c>
      <c r="I174" s="2" t="s">
        <v>1418</v>
      </c>
      <c r="J174" s="2"/>
      <c r="K174" s="2" t="s">
        <v>1419</v>
      </c>
      <c r="L174" s="2" t="s">
        <v>57</v>
      </c>
      <c r="M174" s="2" t="s">
        <v>1420</v>
      </c>
      <c r="N174" s="2"/>
      <c r="O174" s="2" t="s">
        <v>40</v>
      </c>
      <c r="P174" s="2"/>
      <c r="Q174" s="2"/>
      <c r="R174" s="2"/>
      <c r="S174" s="2"/>
      <c r="T174" s="2"/>
      <c r="U174" s="2"/>
      <c r="V174" s="2"/>
      <c r="W174" s="2"/>
      <c r="X174" s="2"/>
      <c r="Y174" s="2"/>
      <c r="Z174" s="2" t="s">
        <v>1421</v>
      </c>
      <c r="AA174" s="2"/>
      <c r="AB174" s="2">
        <v>44.298944</v>
      </c>
      <c r="AC174" s="2">
        <v>-78.319801</v>
      </c>
      <c r="AD174" s="2"/>
      <c r="AE174" s="2"/>
      <c r="AF174" s="2"/>
    </row>
    <row r="175" ht="43.5" customHeight="1">
      <c r="A175" s="2"/>
      <c r="B175" s="2" t="s">
        <v>1422</v>
      </c>
      <c r="C175" s="2" t="s">
        <v>1423</v>
      </c>
      <c r="D175" s="2"/>
      <c r="E175" s="2"/>
      <c r="F175" s="2" t="s">
        <v>1424</v>
      </c>
      <c r="G175" s="2" t="s">
        <v>1425</v>
      </c>
      <c r="H175" s="3" t="str">
        <f>HYPERLINK("http://www.sackvillechamber.ca","http://www.sackvillechamber.ca")</f>
        <v>http://www.sackvillechamber.ca</v>
      </c>
      <c r="I175" s="2" t="s">
        <v>1426</v>
      </c>
      <c r="J175" s="2"/>
      <c r="K175" s="2" t="s">
        <v>1427</v>
      </c>
      <c r="L175" s="2" t="s">
        <v>328</v>
      </c>
      <c r="M175" s="2" t="s">
        <v>1428</v>
      </c>
      <c r="N175" s="2"/>
      <c r="O175" s="2" t="s">
        <v>40</v>
      </c>
      <c r="P175" s="2"/>
      <c r="Q175" s="2"/>
      <c r="R175" s="2"/>
      <c r="S175" s="2"/>
      <c r="T175" s="2"/>
      <c r="U175" s="2"/>
      <c r="V175" s="2"/>
      <c r="W175" s="2"/>
      <c r="X175" s="2"/>
      <c r="Y175" s="2"/>
      <c r="Z175" s="2"/>
      <c r="AA175" s="2"/>
      <c r="AB175" s="2">
        <v>45.897001</v>
      </c>
      <c r="AC175" s="2">
        <v>-64.368173</v>
      </c>
      <c r="AD175" s="2"/>
      <c r="AE175" s="2"/>
      <c r="AF175" s="2"/>
    </row>
    <row r="176" ht="43.5" customHeight="1">
      <c r="A176" s="2"/>
      <c r="B176" s="2" t="s">
        <v>1429</v>
      </c>
      <c r="C176" s="2" t="s">
        <v>1430</v>
      </c>
      <c r="D176" s="2"/>
      <c r="E176" s="2"/>
      <c r="F176" s="2" t="s">
        <v>1431</v>
      </c>
      <c r="G176" s="2" t="s">
        <v>1432</v>
      </c>
      <c r="H176" s="3" t="str">
        <f>HYPERLINK("http://www.sudburychamber.ca","http://www.sudburychamber.ca")</f>
        <v>http://www.sudburychamber.ca</v>
      </c>
      <c r="I176" s="2" t="s">
        <v>1433</v>
      </c>
      <c r="J176" s="2"/>
      <c r="K176" s="2" t="s">
        <v>1434</v>
      </c>
      <c r="L176" s="2" t="s">
        <v>57</v>
      </c>
      <c r="M176" s="2" t="s">
        <v>1435</v>
      </c>
      <c r="N176" s="2"/>
      <c r="O176" s="2" t="s">
        <v>40</v>
      </c>
      <c r="P176" s="2"/>
      <c r="Q176" s="2"/>
      <c r="R176" s="2"/>
      <c r="S176" s="2"/>
      <c r="T176" s="2"/>
      <c r="U176" s="2"/>
      <c r="V176" s="2"/>
      <c r="W176" s="2"/>
      <c r="X176" s="2"/>
      <c r="Y176" s="2"/>
      <c r="Z176" s="2"/>
      <c r="AA176" s="2"/>
      <c r="AB176" s="2">
        <v>46.49405</v>
      </c>
      <c r="AC176" s="2">
        <v>-80.99276</v>
      </c>
      <c r="AD176" s="2"/>
      <c r="AE176" s="2"/>
      <c r="AF176" s="2"/>
    </row>
    <row r="177" ht="43.5" customHeight="1">
      <c r="A177" s="2"/>
      <c r="B177" s="2" t="s">
        <v>1436</v>
      </c>
      <c r="C177" s="2" t="s">
        <v>1437</v>
      </c>
      <c r="D177" s="2"/>
      <c r="E177" s="2"/>
      <c r="F177" s="2" t="s">
        <v>1438</v>
      </c>
      <c r="G177" s="2" t="s">
        <v>1439</v>
      </c>
      <c r="H177" s="3" t="str">
        <f>HYPERLINK("http://www.summersidechamber.com","http://www.summersidechamber.com")</f>
        <v>http://www.summersidechamber.com</v>
      </c>
      <c r="I177" s="2" t="s">
        <v>1440</v>
      </c>
      <c r="J177" s="2"/>
      <c r="K177" s="2" t="s">
        <v>1441</v>
      </c>
      <c r="L177" s="2" t="s">
        <v>1361</v>
      </c>
      <c r="M177" s="2" t="s">
        <v>1442</v>
      </c>
      <c r="N177" s="2"/>
      <c r="O177" s="2" t="s">
        <v>40</v>
      </c>
      <c r="P177" s="2"/>
      <c r="Q177" s="2"/>
      <c r="R177" s="2"/>
      <c r="S177" s="2"/>
      <c r="T177" s="2"/>
      <c r="U177" s="2"/>
      <c r="V177" s="2"/>
      <c r="W177" s="2"/>
      <c r="X177" s="2"/>
      <c r="Y177" s="2"/>
      <c r="Z177" s="2"/>
      <c r="AA177" s="2"/>
      <c r="AB177" s="2">
        <v>46.390438</v>
      </c>
      <c r="AC177" s="2">
        <v>-63.791339</v>
      </c>
      <c r="AD177" s="2"/>
      <c r="AE177" s="2"/>
      <c r="AF177" s="2"/>
    </row>
    <row r="178" ht="43.5" customHeight="1">
      <c r="A178" s="2"/>
      <c r="B178" s="2" t="s">
        <v>1443</v>
      </c>
      <c r="C178" s="2" t="s">
        <v>1444</v>
      </c>
      <c r="D178" s="2"/>
      <c r="E178" s="2"/>
      <c r="F178" s="2" t="s">
        <v>1445</v>
      </c>
      <c r="G178" s="2" t="s">
        <v>1446</v>
      </c>
      <c r="H178" s="3" t="str">
        <f>HYPERLINK("http://www.vernonchamber.ca","http://www.vernonchamber.ca")</f>
        <v>http://www.vernonchamber.ca</v>
      </c>
      <c r="I178" s="2" t="s">
        <v>1447</v>
      </c>
      <c r="J178" s="2"/>
      <c r="K178" s="2" t="s">
        <v>1448</v>
      </c>
      <c r="L178" s="2" t="s">
        <v>38</v>
      </c>
      <c r="M178" s="2" t="s">
        <v>1449</v>
      </c>
      <c r="N178" s="2"/>
      <c r="O178" s="2" t="s">
        <v>40</v>
      </c>
      <c r="P178" s="2"/>
      <c r="Q178" s="2"/>
      <c r="R178" s="2"/>
      <c r="S178" s="2"/>
      <c r="T178" s="2"/>
      <c r="U178" s="2"/>
      <c r="V178" s="2"/>
      <c r="W178" s="2"/>
      <c r="X178" s="2"/>
      <c r="Y178" s="2"/>
      <c r="Z178" s="2"/>
      <c r="AA178" s="2"/>
      <c r="AB178" s="2">
        <v>50.263121</v>
      </c>
      <c r="AC178" s="2">
        <v>-119.273393</v>
      </c>
      <c r="AD178" s="2"/>
      <c r="AE178" s="2"/>
      <c r="AF178" s="2"/>
    </row>
    <row r="179" ht="43.5" customHeight="1">
      <c r="A179" s="2"/>
      <c r="B179" s="2" t="s">
        <v>1450</v>
      </c>
      <c r="C179" s="2" t="s">
        <v>1451</v>
      </c>
      <c r="D179" s="2"/>
      <c r="E179" s="2"/>
      <c r="F179" s="2" t="s">
        <v>1452</v>
      </c>
      <c r="G179" s="2" t="s">
        <v>1453</v>
      </c>
      <c r="H179" s="3" t="str">
        <f>HYPERLINK("http://www.victoriachamber.ca","http://www.victoriachamber.ca")</f>
        <v>http://www.victoriachamber.ca</v>
      </c>
      <c r="I179" s="2" t="s">
        <v>1454</v>
      </c>
      <c r="J179" s="2"/>
      <c r="K179" s="2" t="s">
        <v>736</v>
      </c>
      <c r="L179" s="2" t="s">
        <v>38</v>
      </c>
      <c r="M179" s="2" t="s">
        <v>1455</v>
      </c>
      <c r="N179" s="2"/>
      <c r="O179" s="2" t="s">
        <v>40</v>
      </c>
      <c r="P179" s="2"/>
      <c r="Q179" s="2"/>
      <c r="R179" s="2"/>
      <c r="S179" s="2"/>
      <c r="T179" s="2"/>
      <c r="U179" s="2"/>
      <c r="V179" s="2"/>
      <c r="W179" s="2"/>
      <c r="X179" s="2"/>
      <c r="Y179" s="2"/>
      <c r="Z179" s="2" t="s">
        <v>1456</v>
      </c>
      <c r="AA179" s="2"/>
      <c r="AB179" s="2">
        <v>48.42427</v>
      </c>
      <c r="AC179" s="2">
        <v>-123.360525</v>
      </c>
      <c r="AD179" s="2"/>
      <c r="AE179" s="2"/>
      <c r="AF179" s="2"/>
    </row>
    <row r="180" ht="43.5" customHeight="1">
      <c r="A180" s="2"/>
      <c r="B180" s="2" t="s">
        <v>1457</v>
      </c>
      <c r="C180" s="2" t="s">
        <v>1458</v>
      </c>
      <c r="D180" s="2"/>
      <c r="E180" s="2"/>
      <c r="F180" s="2" t="s">
        <v>1459</v>
      </c>
      <c r="G180" s="2" t="s">
        <v>1460</v>
      </c>
      <c r="H180" s="3" t="str">
        <f>HYPERLINK("http://www.gwboardoftrade.com/","http://www.gwboardoftrade.com/")</f>
        <v>http://www.gwboardoftrade.com/</v>
      </c>
      <c r="I180" s="2" t="s">
        <v>1461</v>
      </c>
      <c r="J180" s="2"/>
      <c r="K180" s="2" t="s">
        <v>1462</v>
      </c>
      <c r="L180" s="2" t="s">
        <v>38</v>
      </c>
      <c r="M180" s="2" t="s">
        <v>1463</v>
      </c>
      <c r="N180" s="2"/>
      <c r="O180" s="2" t="s">
        <v>40</v>
      </c>
      <c r="P180" s="2"/>
      <c r="Q180" s="2"/>
      <c r="R180" s="2"/>
      <c r="S180" s="2"/>
      <c r="T180" s="2"/>
      <c r="U180" s="2"/>
      <c r="V180" s="2"/>
      <c r="W180" s="2"/>
      <c r="X180" s="2"/>
      <c r="Y180" s="2"/>
      <c r="Z180" s="2" t="s">
        <v>1464</v>
      </c>
      <c r="AA180" s="2"/>
      <c r="AB180" s="2">
        <v>49.829987</v>
      </c>
      <c r="AC180" s="2">
        <v>-119.622735</v>
      </c>
      <c r="AD180" s="2"/>
      <c r="AE180" s="2"/>
      <c r="AF180" s="2"/>
    </row>
    <row r="181" ht="43.5" customHeight="1">
      <c r="A181" s="2"/>
      <c r="B181" s="2" t="s">
        <v>1465</v>
      </c>
      <c r="C181" s="2" t="s">
        <v>1466</v>
      </c>
      <c r="D181" s="2"/>
      <c r="E181" s="2"/>
      <c r="F181" s="2" t="s">
        <v>1467</v>
      </c>
      <c r="G181" s="2" t="s">
        <v>1468</v>
      </c>
      <c r="H181" s="3" t="str">
        <f>HYPERLINK("http://www.town.woodstock.nb.ca","http://www.town.woodstock.nb.ca")</f>
        <v>http://www.town.woodstock.nb.ca</v>
      </c>
      <c r="I181" s="2" t="s">
        <v>1469</v>
      </c>
      <c r="J181" s="2"/>
      <c r="K181" s="2" t="s">
        <v>1470</v>
      </c>
      <c r="L181" s="2" t="s">
        <v>328</v>
      </c>
      <c r="M181" s="2" t="s">
        <v>1471</v>
      </c>
      <c r="N181" s="2"/>
      <c r="O181" s="2" t="s">
        <v>40</v>
      </c>
      <c r="P181" s="2"/>
      <c r="Q181" s="2"/>
      <c r="R181" s="2"/>
      <c r="S181" s="2"/>
      <c r="T181" s="2"/>
      <c r="U181" s="2"/>
      <c r="V181" s="2"/>
      <c r="W181" s="2"/>
      <c r="X181" s="2"/>
      <c r="Y181" s="2"/>
      <c r="Z181" s="2"/>
      <c r="AA181" s="2"/>
      <c r="AB181" s="2">
        <v>46.148518</v>
      </c>
      <c r="AC181" s="2">
        <v>-67.572338</v>
      </c>
      <c r="AD181" s="2"/>
      <c r="AE181" s="2"/>
      <c r="AF181" s="2"/>
    </row>
    <row r="182" ht="43.5" customHeight="1">
      <c r="A182" s="2"/>
      <c r="B182" s="2" t="s">
        <v>1472</v>
      </c>
      <c r="C182" s="2" t="s">
        <v>1473</v>
      </c>
      <c r="D182" s="2"/>
      <c r="E182" s="2"/>
      <c r="F182" s="2" t="s">
        <v>1474</v>
      </c>
      <c r="G182" s="2" t="s">
        <v>1475</v>
      </c>
      <c r="H182" s="3" t="str">
        <f>HYPERLINK("http://www.grimsbychamber.com","http://www.grimsbychamber.com")</f>
        <v>http://www.grimsbychamber.com</v>
      </c>
      <c r="I182" s="2" t="s">
        <v>1476</v>
      </c>
      <c r="J182" s="2"/>
      <c r="K182" s="2" t="s">
        <v>1477</v>
      </c>
      <c r="L182" s="2" t="s">
        <v>57</v>
      </c>
      <c r="M182" s="2" t="s">
        <v>1478</v>
      </c>
      <c r="N182" s="2"/>
      <c r="O182" s="2" t="s">
        <v>40</v>
      </c>
      <c r="P182" s="2"/>
      <c r="Q182" s="2"/>
      <c r="R182" s="2"/>
      <c r="S182" s="2"/>
      <c r="T182" s="2"/>
      <c r="U182" s="2"/>
      <c r="V182" s="2"/>
      <c r="W182" s="2"/>
      <c r="X182" s="2"/>
      <c r="Y182" s="2"/>
      <c r="Z182" s="2"/>
      <c r="AA182" s="2"/>
      <c r="AB182" s="2">
        <v>43.198266</v>
      </c>
      <c r="AC182" s="2">
        <v>-79.582188</v>
      </c>
      <c r="AD182" s="2"/>
      <c r="AE182" s="2"/>
      <c r="AF182" s="2"/>
    </row>
    <row r="183" ht="43.5" customHeight="1">
      <c r="A183" s="2"/>
      <c r="B183" s="2" t="s">
        <v>1479</v>
      </c>
      <c r="C183" s="2" t="s">
        <v>1480</v>
      </c>
      <c r="D183" s="2"/>
      <c r="E183" s="2"/>
      <c r="F183" s="2" t="s">
        <v>1481</v>
      </c>
      <c r="G183" s="2" t="s">
        <v>1482</v>
      </c>
      <c r="H183" s="3" t="str">
        <f>HYPERLINK("http://www.gaceq.cpacsante.qc.ca","http://www.gaceq.cpacsante.qc.ca")</f>
        <v>http://www.gaceq.cpacsante.qc.ca</v>
      </c>
      <c r="I183" s="2" t="s">
        <v>1483</v>
      </c>
      <c r="J183" s="2"/>
      <c r="K183" s="2" t="s">
        <v>385</v>
      </c>
      <c r="L183" s="2" t="s">
        <v>96</v>
      </c>
      <c r="M183" s="2" t="s">
        <v>1484</v>
      </c>
      <c r="N183" s="2"/>
      <c r="O183" s="2" t="s">
        <v>40</v>
      </c>
      <c r="P183" s="2"/>
      <c r="Q183" s="2"/>
      <c r="R183" s="2"/>
      <c r="S183" s="2"/>
      <c r="T183" s="2"/>
      <c r="U183" s="2"/>
      <c r="V183" s="2"/>
      <c r="W183" s="2"/>
      <c r="X183" s="2"/>
      <c r="Y183" s="2"/>
      <c r="Z183" s="2" t="s">
        <v>1485</v>
      </c>
      <c r="AA183" s="2"/>
      <c r="AB183" s="2">
        <v>46.833806</v>
      </c>
      <c r="AC183" s="2">
        <v>-71.273993</v>
      </c>
      <c r="AD183" s="2"/>
      <c r="AE183" s="2"/>
      <c r="AF183" s="2"/>
    </row>
    <row r="184" ht="43.5" customHeight="1">
      <c r="A184" s="2"/>
      <c r="B184" s="2" t="s">
        <v>1486</v>
      </c>
      <c r="C184" s="2" t="s">
        <v>1487</v>
      </c>
      <c r="D184" s="2"/>
      <c r="E184" s="2"/>
      <c r="F184" s="2" t="s">
        <v>1488</v>
      </c>
      <c r="G184" s="2" t="s">
        <v>1489</v>
      </c>
      <c r="H184" s="3" t="str">
        <f>HYPERLINK("http://www.gafr.net","http://www.gafr.net")</f>
        <v>http://www.gafr.net</v>
      </c>
      <c r="I184" s="2" t="s">
        <v>1490</v>
      </c>
      <c r="J184" s="2"/>
      <c r="K184" s="2" t="s">
        <v>1491</v>
      </c>
      <c r="L184" s="2" t="s">
        <v>96</v>
      </c>
      <c r="M184" s="2" t="s">
        <v>1492</v>
      </c>
      <c r="N184" s="2"/>
      <c r="O184" s="2" t="s">
        <v>40</v>
      </c>
      <c r="P184" s="2"/>
      <c r="Q184" s="2"/>
      <c r="R184" s="2"/>
      <c r="S184" s="2"/>
      <c r="T184" s="2"/>
      <c r="U184" s="2"/>
      <c r="V184" s="2"/>
      <c r="W184" s="2"/>
      <c r="X184" s="2"/>
      <c r="Y184" s="2"/>
      <c r="Z184" s="2" t="s">
        <v>1493</v>
      </c>
      <c r="AA184" s="2"/>
      <c r="AB184" s="2">
        <v>47.932795</v>
      </c>
      <c r="AC184" s="2">
        <v>-67.249757</v>
      </c>
      <c r="AD184" s="2"/>
      <c r="AE184" s="2"/>
      <c r="AF184" s="2"/>
    </row>
    <row r="185" ht="43.5" customHeight="1">
      <c r="A185" s="2"/>
      <c r="B185" s="2" t="s">
        <v>1494</v>
      </c>
      <c r="C185" s="2" t="s">
        <v>1495</v>
      </c>
      <c r="D185" s="2" t="s">
        <v>1496</v>
      </c>
      <c r="E185" s="2"/>
      <c r="F185" s="2" t="s">
        <v>1497</v>
      </c>
      <c r="G185" s="2" t="s">
        <v>1498</v>
      </c>
      <c r="H185" s="3" t="str">
        <f>HYPERLINK("http://www.groupement.ca","http://www.groupement.ca")</f>
        <v>http://www.groupement.ca</v>
      </c>
      <c r="I185" s="2" t="s">
        <v>1499</v>
      </c>
      <c r="J185" s="2"/>
      <c r="K185" s="2" t="s">
        <v>1500</v>
      </c>
      <c r="L185" s="2" t="s">
        <v>96</v>
      </c>
      <c r="M185" s="2" t="s">
        <v>1501</v>
      </c>
      <c r="N185" s="2"/>
      <c r="O185" s="2" t="s">
        <v>40</v>
      </c>
      <c r="P185" s="2"/>
      <c r="Q185" s="2"/>
      <c r="R185" s="2"/>
      <c r="S185" s="2"/>
      <c r="T185" s="2"/>
      <c r="U185" s="2"/>
      <c r="V185" s="2"/>
      <c r="W185" s="2"/>
      <c r="X185" s="2"/>
      <c r="Y185" s="2"/>
      <c r="Z185" s="2" t="s">
        <v>1502</v>
      </c>
      <c r="AA185" s="2"/>
      <c r="AB185" s="2">
        <v>45.866325</v>
      </c>
      <c r="AC185" s="2">
        <v>-72.524961</v>
      </c>
      <c r="AD185" s="2"/>
      <c r="AE185" s="2"/>
      <c r="AF185" s="2"/>
    </row>
    <row r="186" ht="43.5" customHeight="1">
      <c r="A186" s="2"/>
      <c r="B186" s="2" t="s">
        <v>1503</v>
      </c>
      <c r="C186" s="2" t="s">
        <v>1504</v>
      </c>
      <c r="D186" s="2"/>
      <c r="E186" s="2"/>
      <c r="F186" s="2" t="s">
        <v>1505</v>
      </c>
      <c r="G186" s="2" t="s">
        <v>1506</v>
      </c>
      <c r="H186" s="3" t="str">
        <f>HYPERLINK("http://www.gs1ca.org","http://www.gs1ca.org")</f>
        <v>http://www.gs1ca.org</v>
      </c>
      <c r="I186" s="2" t="s">
        <v>1507</v>
      </c>
      <c r="J186" s="2"/>
      <c r="K186" s="2" t="s">
        <v>1508</v>
      </c>
      <c r="L186" s="2" t="s">
        <v>57</v>
      </c>
      <c r="M186" s="2" t="s">
        <v>1509</v>
      </c>
      <c r="N186" s="2"/>
      <c r="O186" s="2" t="s">
        <v>40</v>
      </c>
      <c r="P186" s="2"/>
      <c r="Q186" s="2"/>
      <c r="R186" s="2"/>
      <c r="S186" s="2"/>
      <c r="T186" s="2"/>
      <c r="U186" s="2"/>
      <c r="V186" s="2"/>
      <c r="W186" s="2"/>
      <c r="X186" s="2"/>
      <c r="Y186" s="2"/>
      <c r="Z186" s="2"/>
      <c r="AA186" s="2"/>
      <c r="AB186" s="2">
        <v>43.755042</v>
      </c>
      <c r="AC186" s="2">
        <v>-79.347745</v>
      </c>
      <c r="AD186" s="2"/>
      <c r="AE186" s="2"/>
      <c r="AF186" s="2"/>
    </row>
    <row r="187" ht="43.5" customHeight="1">
      <c r="A187" s="2"/>
      <c r="B187" s="2" t="s">
        <v>1510</v>
      </c>
      <c r="C187" s="2" t="s">
        <v>1511</v>
      </c>
      <c r="D187" s="2"/>
      <c r="E187" s="2"/>
      <c r="F187" s="2" t="s">
        <v>1512</v>
      </c>
      <c r="G187" s="2" t="s">
        <v>1513</v>
      </c>
      <c r="H187" s="3" t="str">
        <f>HYPERLINK("http://www.guelphchamber.com","http://www.guelphchamber.com")</f>
        <v>http://www.guelphchamber.com</v>
      </c>
      <c r="I187" s="2" t="s">
        <v>1514</v>
      </c>
      <c r="J187" s="2"/>
      <c r="K187" s="2" t="s">
        <v>361</v>
      </c>
      <c r="L187" s="2" t="s">
        <v>57</v>
      </c>
      <c r="M187" s="2" t="s">
        <v>1515</v>
      </c>
      <c r="N187" s="2"/>
      <c r="O187" s="2" t="s">
        <v>40</v>
      </c>
      <c r="P187" s="2"/>
      <c r="Q187" s="2"/>
      <c r="R187" s="2"/>
      <c r="S187" s="2"/>
      <c r="T187" s="2"/>
      <c r="U187" s="2"/>
      <c r="V187" s="2"/>
      <c r="W187" s="2"/>
      <c r="X187" s="2"/>
      <c r="Y187" s="2"/>
      <c r="Z187" s="2" t="s">
        <v>1516</v>
      </c>
      <c r="AA187" s="2"/>
      <c r="AB187" s="2">
        <v>43.54505</v>
      </c>
      <c r="AC187" s="2">
        <v>-80.245228</v>
      </c>
      <c r="AD187" s="2"/>
      <c r="AE187" s="2"/>
      <c r="AF187" s="2"/>
    </row>
    <row r="188" ht="43.5" customHeight="1">
      <c r="A188" s="2"/>
      <c r="B188" s="2" t="s">
        <v>1517</v>
      </c>
      <c r="C188" s="2" t="s">
        <v>1518</v>
      </c>
      <c r="D188" s="2"/>
      <c r="E188" s="2"/>
      <c r="F188" s="2" t="s">
        <v>1519</v>
      </c>
      <c r="G188" s="2" t="s">
        <v>1520</v>
      </c>
      <c r="H188" s="3" t="str">
        <f>HYPERLINK("http://www.halifaxchamber.com/","http://www.halifaxchamber.com/")</f>
        <v>http://www.halifaxchamber.com/</v>
      </c>
      <c r="I188" s="2" t="s">
        <v>1521</v>
      </c>
      <c r="J188" s="2"/>
      <c r="K188" s="2" t="s">
        <v>946</v>
      </c>
      <c r="L188" s="2" t="s">
        <v>310</v>
      </c>
      <c r="M188" s="2" t="s">
        <v>1522</v>
      </c>
      <c r="N188" s="2"/>
      <c r="O188" s="2" t="s">
        <v>40</v>
      </c>
      <c r="P188" s="2"/>
      <c r="Q188" s="2"/>
      <c r="R188" s="2"/>
      <c r="S188" s="2"/>
      <c r="T188" s="2"/>
      <c r="U188" s="2"/>
      <c r="V188" s="2"/>
      <c r="W188" s="2"/>
      <c r="X188" s="2"/>
      <c r="Y188" s="2"/>
      <c r="Z188" s="2"/>
      <c r="AA188" s="2"/>
      <c r="AB188" s="2">
        <v>44.700255</v>
      </c>
      <c r="AC188" s="2">
        <v>-63.605197</v>
      </c>
      <c r="AD188" s="2"/>
      <c r="AE188" s="2"/>
      <c r="AF188" s="2"/>
    </row>
    <row r="189" ht="43.5" customHeight="1">
      <c r="A189" s="2"/>
      <c r="B189" s="2" t="s">
        <v>1523</v>
      </c>
      <c r="C189" s="2" t="s">
        <v>1524</v>
      </c>
      <c r="D189" s="2"/>
      <c r="E189" s="2"/>
      <c r="F189" s="2" t="s">
        <v>1525</v>
      </c>
      <c r="G189" s="2" t="s">
        <v>1526</v>
      </c>
      <c r="H189" s="3" t="str">
        <f>HYPERLINK("http://www.haltonhillschamber.on.ca","http://www.haltonhillschamber.on.ca")</f>
        <v>http://www.haltonhillschamber.on.ca</v>
      </c>
      <c r="I189" s="2" t="s">
        <v>1527</v>
      </c>
      <c r="J189" s="2"/>
      <c r="K189" s="2" t="s">
        <v>1528</v>
      </c>
      <c r="L189" s="2" t="s">
        <v>57</v>
      </c>
      <c r="M189" s="2" t="s">
        <v>1529</v>
      </c>
      <c r="N189" s="2"/>
      <c r="O189" s="2" t="s">
        <v>40</v>
      </c>
      <c r="P189" s="2"/>
      <c r="Q189" s="2"/>
      <c r="R189" s="2"/>
      <c r="S189" s="2"/>
      <c r="T189" s="2"/>
      <c r="U189" s="2"/>
      <c r="V189" s="2"/>
      <c r="W189" s="2"/>
      <c r="X189" s="2"/>
      <c r="Y189" s="2"/>
      <c r="Z189" s="2" t="s">
        <v>1530</v>
      </c>
      <c r="AA189" s="2"/>
      <c r="AB189" s="2">
        <v>43.650115</v>
      </c>
      <c r="AC189" s="2">
        <v>-79.927945</v>
      </c>
      <c r="AD189" s="2"/>
      <c r="AE189" s="2"/>
      <c r="AF189" s="2"/>
    </row>
    <row r="190" ht="43.5" customHeight="1">
      <c r="A190" s="2"/>
      <c r="B190" s="2" t="s">
        <v>1531</v>
      </c>
      <c r="C190" s="2" t="s">
        <v>1532</v>
      </c>
      <c r="D190" s="2"/>
      <c r="E190" s="2"/>
      <c r="F190" s="2" t="s">
        <v>1533</v>
      </c>
      <c r="G190" s="2" t="s">
        <v>1534</v>
      </c>
      <c r="H190" s="3" t="str">
        <f>HYPERLINK("http://www.hamiltonchamber.ca","http://www.hamiltonchamber.ca")</f>
        <v>http://www.hamiltonchamber.ca</v>
      </c>
      <c r="I190" s="2" t="s">
        <v>1535</v>
      </c>
      <c r="J190" s="2"/>
      <c r="K190" s="2" t="s">
        <v>1536</v>
      </c>
      <c r="L190" s="2" t="s">
        <v>57</v>
      </c>
      <c r="M190" s="2" t="s">
        <v>1537</v>
      </c>
      <c r="N190" s="2"/>
      <c r="O190" s="2" t="s">
        <v>40</v>
      </c>
      <c r="P190" s="2"/>
      <c r="Q190" s="2"/>
      <c r="R190" s="2"/>
      <c r="S190" s="2"/>
      <c r="T190" s="2"/>
      <c r="U190" s="2"/>
      <c r="V190" s="2"/>
      <c r="W190" s="2"/>
      <c r="X190" s="2"/>
      <c r="Y190" s="2"/>
      <c r="Z190" s="2" t="s">
        <v>1538</v>
      </c>
      <c r="AA190" s="2"/>
      <c r="AB190" s="2">
        <v>43.258137</v>
      </c>
      <c r="AC190" s="2">
        <v>-79.872734</v>
      </c>
      <c r="AD190" s="2"/>
      <c r="AE190" s="2"/>
      <c r="AF190" s="2"/>
    </row>
    <row r="191" ht="43.5" customHeight="1">
      <c r="A191" s="2"/>
      <c r="B191" s="2" t="s">
        <v>1539</v>
      </c>
      <c r="C191" s="2" t="s">
        <v>1540</v>
      </c>
      <c r="D191" s="2"/>
      <c r="E191" s="2"/>
      <c r="F191" s="2" t="s">
        <v>1541</v>
      </c>
      <c r="G191" s="2" t="s">
        <v>1542</v>
      </c>
      <c r="H191" s="3" t="str">
        <f>HYPERLINK("http://www.healthcarecan.ca","http://www.healthcarecan.ca")</f>
        <v>http://www.healthcarecan.ca</v>
      </c>
      <c r="I191" s="2" t="s">
        <v>1543</v>
      </c>
      <c r="J191" s="2"/>
      <c r="K191" s="2" t="s">
        <v>56</v>
      </c>
      <c r="L191" s="2" t="s">
        <v>57</v>
      </c>
      <c r="M191" s="2" t="s">
        <v>1544</v>
      </c>
      <c r="N191" s="2"/>
      <c r="O191" s="2" t="s">
        <v>40</v>
      </c>
      <c r="P191" s="2"/>
      <c r="Q191" s="2"/>
      <c r="R191" s="2"/>
      <c r="S191" s="2"/>
      <c r="T191" s="2"/>
      <c r="U191" s="2"/>
      <c r="V191" s="2"/>
      <c r="W191" s="2"/>
      <c r="X191" s="2"/>
      <c r="Y191" s="2"/>
      <c r="Z191" s="2" t="s">
        <v>1545</v>
      </c>
      <c r="AA191" s="2"/>
      <c r="AB191" s="2">
        <v>45.427898</v>
      </c>
      <c r="AC191" s="2">
        <v>-75.694424</v>
      </c>
      <c r="AD191" s="2"/>
      <c r="AE191" s="2"/>
      <c r="AF191" s="2"/>
    </row>
    <row r="192" ht="43.5" customHeight="1">
      <c r="A192" s="2"/>
      <c r="B192" s="2" t="s">
        <v>1546</v>
      </c>
      <c r="C192" s="2" t="s">
        <v>1547</v>
      </c>
      <c r="D192" s="2" t="s">
        <v>1548</v>
      </c>
      <c r="E192" s="2"/>
      <c r="F192" s="2" t="s">
        <v>1549</v>
      </c>
      <c r="G192" s="2" t="s">
        <v>1550</v>
      </c>
      <c r="H192" s="3" t="str">
        <f>HYPERLINK("http://www.bellabella.net","http://www.bellabella.net")</f>
        <v>http://www.bellabella.net</v>
      </c>
      <c r="I192" s="2" t="s">
        <v>1551</v>
      </c>
      <c r="J192" s="2"/>
      <c r="K192" s="2" t="s">
        <v>1552</v>
      </c>
      <c r="L192" s="2" t="s">
        <v>38</v>
      </c>
      <c r="M192" s="2" t="s">
        <v>1553</v>
      </c>
      <c r="N192" s="2"/>
      <c r="O192" s="2" t="s">
        <v>40</v>
      </c>
      <c r="P192" s="2"/>
      <c r="Q192" s="2"/>
      <c r="R192" s="2"/>
      <c r="S192" s="2"/>
      <c r="T192" s="2"/>
      <c r="U192" s="2"/>
      <c r="V192" s="2"/>
      <c r="W192" s="2"/>
      <c r="X192" s="2"/>
      <c r="Y192" s="2"/>
      <c r="Z192" s="2"/>
      <c r="AA192" s="2"/>
      <c r="AB192" s="2">
        <v>52.169725</v>
      </c>
      <c r="AC192" s="2">
        <v>-128.144722</v>
      </c>
      <c r="AD192" s="2"/>
      <c r="AE192" s="2"/>
      <c r="AF192" s="2"/>
    </row>
    <row r="193" ht="43.5" customHeight="1">
      <c r="A193" s="2"/>
      <c r="B193" s="2" t="s">
        <v>1554</v>
      </c>
      <c r="C193" s="2" t="s">
        <v>1555</v>
      </c>
      <c r="D193" s="2"/>
      <c r="E193" s="2"/>
      <c r="F193" s="2"/>
      <c r="G193" s="2" t="s">
        <v>1556</v>
      </c>
      <c r="H193" s="3" t="str">
        <f>HYPERLINK("http://www.helicatcanada.com","http://www.helicatcanada.com")</f>
        <v>http://www.helicatcanada.com</v>
      </c>
      <c r="I193" s="2" t="s">
        <v>1557</v>
      </c>
      <c r="J193" s="2"/>
      <c r="K193" s="2" t="s">
        <v>1558</v>
      </c>
      <c r="L193" s="2" t="s">
        <v>38</v>
      </c>
      <c r="M193" s="2" t="s">
        <v>1559</v>
      </c>
      <c r="N193" s="2"/>
      <c r="O193" s="2" t="s">
        <v>40</v>
      </c>
      <c r="P193" s="2"/>
      <c r="Q193" s="2"/>
      <c r="R193" s="2"/>
      <c r="S193" s="2"/>
      <c r="T193" s="2"/>
      <c r="U193" s="2"/>
      <c r="V193" s="2"/>
      <c r="W193" s="2"/>
      <c r="X193" s="2"/>
      <c r="Y193" s="2"/>
      <c r="Z193" s="2" t="s">
        <v>1560</v>
      </c>
      <c r="AA193" s="2"/>
      <c r="AB193" s="2">
        <v>50.998529</v>
      </c>
      <c r="AC193" s="2">
        <v>-118.198673</v>
      </c>
      <c r="AD193" s="2"/>
      <c r="AE193" s="2"/>
      <c r="AF193" s="2"/>
    </row>
    <row r="194" ht="43.5" customHeight="1">
      <c r="A194" s="2"/>
      <c r="B194" s="2" t="s">
        <v>1561</v>
      </c>
      <c r="C194" s="2" t="s">
        <v>1562</v>
      </c>
      <c r="D194" s="2"/>
      <c r="E194" s="2"/>
      <c r="F194" s="2" t="s">
        <v>1563</v>
      </c>
      <c r="G194" s="2" t="s">
        <v>1564</v>
      </c>
      <c r="H194" s="3" t="str">
        <f>HYPERLINK("http://www.hsls.ca","http://www.hsls.ca")</f>
        <v>http://www.hsls.ca</v>
      </c>
      <c r="I194" s="2" t="s">
        <v>1565</v>
      </c>
      <c r="J194" s="2"/>
      <c r="K194" s="2" t="s">
        <v>139</v>
      </c>
      <c r="L194" s="2" t="s">
        <v>38</v>
      </c>
      <c r="M194" s="2" t="s">
        <v>1566</v>
      </c>
      <c r="N194" s="2"/>
      <c r="O194" s="2" t="s">
        <v>40</v>
      </c>
      <c r="P194" s="2"/>
      <c r="Q194" s="2"/>
      <c r="R194" s="2"/>
      <c r="S194" s="2"/>
      <c r="T194" s="2"/>
      <c r="U194" s="2"/>
      <c r="V194" s="2"/>
      <c r="W194" s="2"/>
      <c r="X194" s="2"/>
      <c r="Y194" s="2"/>
      <c r="Z194" s="2"/>
      <c r="AA194" s="2"/>
      <c r="AB194" s="2">
        <v>49.249845</v>
      </c>
      <c r="AC194" s="2">
        <v>-123.073545</v>
      </c>
      <c r="AD194" s="2"/>
      <c r="AE194" s="2"/>
      <c r="AF194" s="2"/>
    </row>
    <row r="195" ht="43.5" customHeight="1">
      <c r="A195" s="2"/>
      <c r="B195" s="2" t="s">
        <v>1567</v>
      </c>
      <c r="C195" s="2" t="s">
        <v>1568</v>
      </c>
      <c r="D195" s="2"/>
      <c r="E195" s="2"/>
      <c r="F195" s="2" t="s">
        <v>1569</v>
      </c>
      <c r="G195" s="2" t="s">
        <v>1570</v>
      </c>
      <c r="H195" s="3" t="str">
        <f>HYPERLINK("http://www.highlevelchamber.com","http://www.highlevelchamber.com")</f>
        <v>http://www.highlevelchamber.com</v>
      </c>
      <c r="I195" s="2" t="s">
        <v>1571</v>
      </c>
      <c r="J195" s="2"/>
      <c r="K195" s="2" t="s">
        <v>1572</v>
      </c>
      <c r="L195" s="2" t="s">
        <v>76</v>
      </c>
      <c r="M195" s="2" t="s">
        <v>1573</v>
      </c>
      <c r="N195" s="2"/>
      <c r="O195" s="2" t="s">
        <v>40</v>
      </c>
      <c r="P195" s="2"/>
      <c r="Q195" s="2"/>
      <c r="R195" s="2"/>
      <c r="S195" s="2"/>
      <c r="T195" s="2"/>
      <c r="U195" s="2"/>
      <c r="V195" s="2"/>
      <c r="W195" s="2"/>
      <c r="X195" s="2"/>
      <c r="Y195" s="2"/>
      <c r="Z195" s="2" t="s">
        <v>1574</v>
      </c>
      <c r="AA195" s="2"/>
      <c r="AB195" s="2">
        <v>58.509506</v>
      </c>
      <c r="AC195" s="2">
        <v>-117.135669</v>
      </c>
      <c r="AD195" s="2"/>
      <c r="AE195" s="2"/>
      <c r="AF195" s="2"/>
    </row>
    <row r="196" ht="43.5" customHeight="1">
      <c r="A196" s="2"/>
      <c r="B196" s="2" t="s">
        <v>1575</v>
      </c>
      <c r="C196" s="2" t="s">
        <v>1576</v>
      </c>
      <c r="D196" s="2"/>
      <c r="E196" s="2"/>
      <c r="F196" s="2" t="s">
        <v>1577</v>
      </c>
      <c r="G196" s="2" t="s">
        <v>1578</v>
      </c>
      <c r="H196" s="3" t="str">
        <f>HYPERLINK("http://www.hrchamber.ca","http://www.hrchamber.ca")</f>
        <v>http://www.hrchamber.ca</v>
      </c>
      <c r="I196" s="2" t="s">
        <v>1579</v>
      </c>
      <c r="J196" s="2"/>
      <c r="K196" s="2" t="s">
        <v>1580</v>
      </c>
      <c r="L196" s="2" t="s">
        <v>76</v>
      </c>
      <c r="M196" s="2" t="s">
        <v>1581</v>
      </c>
      <c r="N196" s="2"/>
      <c r="O196" s="2" t="s">
        <v>40</v>
      </c>
      <c r="P196" s="2"/>
      <c r="Q196" s="2"/>
      <c r="R196" s="2"/>
      <c r="S196" s="2"/>
      <c r="T196" s="2"/>
      <c r="U196" s="2"/>
      <c r="V196" s="2"/>
      <c r="W196" s="2"/>
      <c r="X196" s="2"/>
      <c r="Y196" s="2"/>
      <c r="Z196" s="2"/>
      <c r="AA196" s="2"/>
      <c r="AB196" s="2">
        <v>50.572289</v>
      </c>
      <c r="AC196" s="2">
        <v>-113.871019</v>
      </c>
      <c r="AD196" s="2"/>
      <c r="AE196" s="2"/>
      <c r="AF196" s="2"/>
    </row>
    <row r="197" ht="43.5" customHeight="1">
      <c r="A197" s="2"/>
      <c r="B197" s="2" t="s">
        <v>1582</v>
      </c>
      <c r="C197" s="2" t="s">
        <v>1583</v>
      </c>
      <c r="D197" s="2" t="s">
        <v>1584</v>
      </c>
      <c r="E197" s="2"/>
      <c r="F197" s="2" t="s">
        <v>1585</v>
      </c>
      <c r="G197" s="2" t="s">
        <v>1586</v>
      </c>
      <c r="H197" s="3" t="str">
        <f>HYPERLINK("http://www.hintonchamber.com","http://www.hintonchamber.com")</f>
        <v>http://www.hintonchamber.com</v>
      </c>
      <c r="I197" s="2" t="s">
        <v>1587</v>
      </c>
      <c r="J197" s="2"/>
      <c r="K197" s="2" t="s">
        <v>1588</v>
      </c>
      <c r="L197" s="2" t="s">
        <v>76</v>
      </c>
      <c r="M197" s="2" t="s">
        <v>1589</v>
      </c>
      <c r="N197" s="2"/>
      <c r="O197" s="2" t="s">
        <v>40</v>
      </c>
      <c r="P197" s="2"/>
      <c r="Q197" s="2"/>
      <c r="R197" s="2"/>
      <c r="S197" s="2"/>
      <c r="T197" s="2"/>
      <c r="U197" s="2"/>
      <c r="V197" s="2"/>
      <c r="W197" s="2"/>
      <c r="X197" s="2"/>
      <c r="Y197" s="2"/>
      <c r="Z197" s="2"/>
      <c r="AA197" s="2"/>
      <c r="AB197" s="2">
        <v>50.572289</v>
      </c>
      <c r="AC197" s="2">
        <v>-113.871019</v>
      </c>
      <c r="AD197" s="2"/>
      <c r="AE197" s="2"/>
      <c r="AF197" s="2"/>
    </row>
    <row r="198" ht="43.5" customHeight="1">
      <c r="A198" s="2"/>
      <c r="B198" s="2" t="s">
        <v>1590</v>
      </c>
      <c r="C198" s="2" t="s">
        <v>1591</v>
      </c>
      <c r="D198" s="2"/>
      <c r="E198" s="2"/>
      <c r="F198" s="2" t="s">
        <v>1592</v>
      </c>
      <c r="G198" s="2" t="s">
        <v>1593</v>
      </c>
      <c r="H198" s="3" t="str">
        <f>HYPERLINK("http://www.shps.qc.ca","http://www.shps.qc.ca")</f>
        <v>http://www.shps.qc.ca</v>
      </c>
      <c r="I198" s="2" t="s">
        <v>1594</v>
      </c>
      <c r="J198" s="2"/>
      <c r="K198" s="2" t="s">
        <v>1595</v>
      </c>
      <c r="L198" s="2" t="s">
        <v>96</v>
      </c>
      <c r="M198" s="2" t="s">
        <v>1596</v>
      </c>
      <c r="N198" s="2"/>
      <c r="O198" s="2" t="s">
        <v>40</v>
      </c>
      <c r="P198" s="2"/>
      <c r="Q198" s="2"/>
      <c r="R198" s="2"/>
      <c r="S198" s="2"/>
      <c r="T198" s="2"/>
      <c r="U198" s="2"/>
      <c r="V198" s="2"/>
      <c r="W198" s="2"/>
      <c r="X198" s="2"/>
      <c r="Y198" s="2"/>
      <c r="Z198" s="2" t="s">
        <v>1597</v>
      </c>
      <c r="AA198" s="2"/>
      <c r="AB198" s="2">
        <v>46.046757</v>
      </c>
      <c r="AC198" s="2">
        <v>-73.10689</v>
      </c>
      <c r="AD198" s="2"/>
      <c r="AE198" s="2"/>
      <c r="AF198" s="2"/>
    </row>
    <row r="199" ht="43.5" customHeight="1">
      <c r="A199" s="2"/>
      <c r="B199" s="2" t="s">
        <v>1598</v>
      </c>
      <c r="C199" s="2" t="s">
        <v>1599</v>
      </c>
      <c r="D199" s="2"/>
      <c r="E199" s="2"/>
      <c r="F199" s="2" t="s">
        <v>1600</v>
      </c>
      <c r="G199" s="2" t="s">
        <v>1601</v>
      </c>
      <c r="H199" s="3" t="str">
        <f>HYPERLINK("http://www.holstein.ca","http://www.holstein.ca")</f>
        <v>http://www.holstein.ca</v>
      </c>
      <c r="I199" s="2" t="s">
        <v>1602</v>
      </c>
      <c r="J199" s="2"/>
      <c r="K199" s="2" t="s">
        <v>1603</v>
      </c>
      <c r="L199" s="2" t="s">
        <v>57</v>
      </c>
      <c r="M199" s="2" t="s">
        <v>1604</v>
      </c>
      <c r="N199" s="2"/>
      <c r="O199" s="2" t="s">
        <v>40</v>
      </c>
      <c r="P199" s="2"/>
      <c r="Q199" s="2"/>
      <c r="R199" s="2"/>
      <c r="S199" s="2"/>
      <c r="T199" s="2"/>
      <c r="U199" s="2"/>
      <c r="V199" s="2"/>
      <c r="W199" s="2"/>
      <c r="X199" s="2"/>
      <c r="Y199" s="2"/>
      <c r="Z199" s="2" t="s">
        <v>1605</v>
      </c>
      <c r="AA199" s="2"/>
      <c r="AB199" s="2">
        <v>43.17374</v>
      </c>
      <c r="AC199" s="2">
        <v>-80.230109</v>
      </c>
      <c r="AD199" s="2"/>
      <c r="AE199" s="2"/>
      <c r="AF199" s="2"/>
    </row>
    <row r="200" ht="43.5" customHeight="1">
      <c r="A200" s="2"/>
      <c r="B200" s="2" t="s">
        <v>1606</v>
      </c>
      <c r="C200" s="2" t="s">
        <v>1607</v>
      </c>
      <c r="D200" s="2"/>
      <c r="E200" s="2"/>
      <c r="F200" s="2" t="s">
        <v>1608</v>
      </c>
      <c r="G200" s="2" t="s">
        <v>1609</v>
      </c>
      <c r="H200" s="3" t="str">
        <f>HYPERLINK("http://www.hopechamber.net","http://www.hopechamber.net")</f>
        <v>http://www.hopechamber.net</v>
      </c>
      <c r="I200" s="2" t="s">
        <v>1610</v>
      </c>
      <c r="J200" s="2"/>
      <c r="K200" s="2" t="s">
        <v>1611</v>
      </c>
      <c r="L200" s="2" t="s">
        <v>38</v>
      </c>
      <c r="M200" s="2" t="s">
        <v>1612</v>
      </c>
      <c r="N200" s="2"/>
      <c r="O200" s="2" t="s">
        <v>40</v>
      </c>
      <c r="P200" s="2"/>
      <c r="Q200" s="2"/>
      <c r="R200" s="2"/>
      <c r="S200" s="2"/>
      <c r="T200" s="2"/>
      <c r="U200" s="2"/>
      <c r="V200" s="2"/>
      <c r="W200" s="2"/>
      <c r="X200" s="2"/>
      <c r="Y200" s="2"/>
      <c r="Z200" s="2"/>
      <c r="AA200" s="2"/>
      <c r="AB200" s="2">
        <v>49.38087</v>
      </c>
      <c r="AC200" s="2">
        <v>-121.43885</v>
      </c>
      <c r="AD200" s="2"/>
      <c r="AE200" s="2"/>
      <c r="AF200" s="2"/>
    </row>
    <row r="201" ht="43.5" customHeight="1">
      <c r="A201" s="2"/>
      <c r="B201" s="2" t="s">
        <v>1613</v>
      </c>
      <c r="C201" s="2" t="s">
        <v>1614</v>
      </c>
      <c r="D201" s="2"/>
      <c r="E201" s="2"/>
      <c r="F201" s="2" t="s">
        <v>1615</v>
      </c>
      <c r="G201" s="2" t="s">
        <v>1616</v>
      </c>
      <c r="H201" s="3" t="str">
        <f>HYPERLINK("http://www.horizon-ns.ca","http://www.horizon-ns.ca")</f>
        <v>http://www.horizon-ns.ca</v>
      </c>
      <c r="I201" s="2" t="s">
        <v>1617</v>
      </c>
      <c r="J201" s="2"/>
      <c r="K201" s="2" t="s">
        <v>1618</v>
      </c>
      <c r="L201" s="2" t="s">
        <v>310</v>
      </c>
      <c r="M201" s="2" t="s">
        <v>1619</v>
      </c>
      <c r="N201" s="2"/>
      <c r="O201" s="2" t="s">
        <v>40</v>
      </c>
      <c r="P201" s="2"/>
      <c r="Q201" s="2"/>
      <c r="R201" s="2"/>
      <c r="S201" s="2"/>
      <c r="T201" s="2"/>
      <c r="U201" s="2"/>
      <c r="V201" s="2"/>
      <c r="W201" s="2"/>
      <c r="X201" s="2"/>
      <c r="Y201" s="2"/>
      <c r="Z201" s="2" t="s">
        <v>1620</v>
      </c>
      <c r="AA201" s="2"/>
      <c r="AB201" s="2">
        <v>46.138557</v>
      </c>
      <c r="AC201" s="2">
        <v>-60.165905</v>
      </c>
      <c r="AD201" s="2"/>
      <c r="AE201" s="2"/>
      <c r="AF201" s="2"/>
    </row>
    <row r="202" ht="43.5" customHeight="1">
      <c r="A202" s="2"/>
      <c r="B202" s="2" t="s">
        <v>1621</v>
      </c>
      <c r="C202" s="2" t="s">
        <v>1622</v>
      </c>
      <c r="D202" s="2"/>
      <c r="E202" s="2"/>
      <c r="F202" s="2" t="s">
        <v>1623</v>
      </c>
      <c r="G202" s="2" t="s">
        <v>1624</v>
      </c>
      <c r="H202" s="3" t="str">
        <f>HYPERLINK("http://www.hotelassociation.ca","http://www.hotelassociation.ca")</f>
        <v>http://www.hotelassociation.ca</v>
      </c>
      <c r="I202" s="2" t="s">
        <v>1625</v>
      </c>
      <c r="J202" s="2"/>
      <c r="K202" s="2" t="s">
        <v>56</v>
      </c>
      <c r="L202" s="2" t="s">
        <v>57</v>
      </c>
      <c r="M202" s="2" t="s">
        <v>480</v>
      </c>
      <c r="N202" s="2"/>
      <c r="O202" s="2" t="s">
        <v>40</v>
      </c>
      <c r="P202" s="2"/>
      <c r="Q202" s="2"/>
      <c r="R202" s="2"/>
      <c r="S202" s="2"/>
      <c r="T202" s="2"/>
      <c r="U202" s="2"/>
      <c r="V202" s="2"/>
      <c r="W202" s="2"/>
      <c r="X202" s="2"/>
      <c r="Y202" s="2"/>
      <c r="Z202" s="2" t="s">
        <v>1626</v>
      </c>
      <c r="AA202" s="2"/>
      <c r="AB202" s="2">
        <v>45.421087</v>
      </c>
      <c r="AC202" s="2">
        <v>-75.697132</v>
      </c>
      <c r="AD202" s="2"/>
      <c r="AE202" s="2"/>
      <c r="AF202" s="2"/>
    </row>
    <row r="203" ht="43.5" customHeight="1">
      <c r="A203" s="2"/>
      <c r="B203" s="2" t="s">
        <v>1627</v>
      </c>
      <c r="C203" s="2" t="s">
        <v>1628</v>
      </c>
      <c r="D203" s="2"/>
      <c r="E203" s="2"/>
      <c r="F203" s="2" t="s">
        <v>1629</v>
      </c>
      <c r="G203" s="2" t="s">
        <v>1630</v>
      </c>
      <c r="H203" s="3" t="str">
        <f>HYPERLINK("http://www.houstonchamber.ca","http://www.houstonchamber.ca")</f>
        <v>http://www.houstonchamber.ca</v>
      </c>
      <c r="I203" s="2" t="s">
        <v>1631</v>
      </c>
      <c r="J203" s="2"/>
      <c r="K203" s="2" t="s">
        <v>1632</v>
      </c>
      <c r="L203" s="2" t="s">
        <v>38</v>
      </c>
      <c r="M203" s="2" t="s">
        <v>1633</v>
      </c>
      <c r="N203" s="2"/>
      <c r="O203" s="2" t="s">
        <v>40</v>
      </c>
      <c r="P203" s="2"/>
      <c r="Q203" s="2"/>
      <c r="R203" s="2"/>
      <c r="S203" s="2"/>
      <c r="T203" s="2"/>
      <c r="U203" s="2"/>
      <c r="V203" s="2"/>
      <c r="W203" s="2"/>
      <c r="X203" s="2"/>
      <c r="Y203" s="2"/>
      <c r="Z203" s="2"/>
      <c r="AA203" s="2"/>
      <c r="AB203" s="2">
        <v>54.407316</v>
      </c>
      <c r="AC203" s="2">
        <v>-126.64233</v>
      </c>
      <c r="AD203" s="2"/>
      <c r="AE203" s="2"/>
      <c r="AF203" s="2"/>
    </row>
    <row r="204" ht="43.5" customHeight="1">
      <c r="A204" s="2"/>
      <c r="B204" s="2" t="s">
        <v>1634</v>
      </c>
      <c r="C204" s="2" t="s">
        <v>1635</v>
      </c>
      <c r="D204" s="2" t="s">
        <v>1636</v>
      </c>
      <c r="E204" s="2"/>
      <c r="F204" s="2" t="s">
        <v>1637</v>
      </c>
      <c r="G204" s="2" t="s">
        <v>1638</v>
      </c>
      <c r="H204" s="3" t="str">
        <f>HYPERLINK("http://www.hrmsp.org","http://www.hrmsp.org")</f>
        <v>http://www.hrmsp.org</v>
      </c>
      <c r="I204" s="2" t="s">
        <v>1639</v>
      </c>
      <c r="J204" s="2"/>
      <c r="K204" s="2" t="s">
        <v>114</v>
      </c>
      <c r="L204" s="2" t="s">
        <v>57</v>
      </c>
      <c r="M204" s="2" t="s">
        <v>1640</v>
      </c>
      <c r="N204" s="2"/>
      <c r="O204" s="2" t="s">
        <v>40</v>
      </c>
      <c r="P204" s="2"/>
      <c r="Q204" s="2"/>
      <c r="R204" s="2"/>
      <c r="S204" s="2"/>
      <c r="T204" s="2"/>
      <c r="U204" s="2"/>
      <c r="V204" s="2"/>
      <c r="W204" s="2"/>
      <c r="X204" s="2"/>
      <c r="Y204" s="2"/>
      <c r="Z204" s="2" t="s">
        <v>1641</v>
      </c>
      <c r="AA204" s="2"/>
      <c r="AB204" s="2">
        <v>43.771782</v>
      </c>
      <c r="AC204" s="2">
        <v>-79.330871</v>
      </c>
      <c r="AD204" s="2"/>
      <c r="AE204" s="2"/>
      <c r="AF204" s="2"/>
    </row>
    <row r="205" ht="43.5" customHeight="1">
      <c r="A205" s="2"/>
      <c r="B205" s="2" t="s">
        <v>1642</v>
      </c>
      <c r="C205" s="2" t="s">
        <v>1643</v>
      </c>
      <c r="D205" s="2"/>
      <c r="E205" s="2"/>
      <c r="F205" s="2" t="s">
        <v>1644</v>
      </c>
      <c r="G205" s="2" t="s">
        <v>1645</v>
      </c>
      <c r="H205" s="3" t="str">
        <f>HYPERLINK("http://www.huronchamber.ca","http://www.huronchamber.ca")</f>
        <v>http://www.huronchamber.ca</v>
      </c>
      <c r="I205" s="2" t="s">
        <v>1646</v>
      </c>
      <c r="J205" s="2"/>
      <c r="K205" s="2" t="s">
        <v>1647</v>
      </c>
      <c r="L205" s="2" t="s">
        <v>57</v>
      </c>
      <c r="M205" s="2" t="s">
        <v>1648</v>
      </c>
      <c r="N205" s="2"/>
      <c r="O205" s="2" t="s">
        <v>40</v>
      </c>
      <c r="P205" s="2"/>
      <c r="Q205" s="2"/>
      <c r="R205" s="2"/>
      <c r="S205" s="2"/>
      <c r="T205" s="2"/>
      <c r="U205" s="2"/>
      <c r="V205" s="2"/>
      <c r="W205" s="2"/>
      <c r="X205" s="2"/>
      <c r="Y205" s="2"/>
      <c r="Z205" s="2"/>
      <c r="AA205" s="2"/>
      <c r="AB205" s="2">
        <v>43.74292</v>
      </c>
      <c r="AC205" s="2">
        <v>-81.708556</v>
      </c>
      <c r="AD205" s="2"/>
      <c r="AE205" s="2"/>
      <c r="AF205" s="2"/>
    </row>
    <row r="206" ht="43.5" customHeight="1">
      <c r="A206" s="2"/>
      <c r="B206" s="2" t="s">
        <v>1649</v>
      </c>
      <c r="C206" s="2" t="s">
        <v>1650</v>
      </c>
      <c r="D206" s="2"/>
      <c r="E206" s="2"/>
      <c r="F206" s="2" t="s">
        <v>1651</v>
      </c>
      <c r="G206" s="2" t="s">
        <v>1652</v>
      </c>
      <c r="H206" s="3" t="str">
        <f>HYPERLINK("http://www.italchambers.ca","http://www.italchambers.ca")</f>
        <v>http://www.italchambers.ca</v>
      </c>
      <c r="I206" s="2" t="s">
        <v>1653</v>
      </c>
      <c r="J206" s="2"/>
      <c r="K206" s="2" t="s">
        <v>114</v>
      </c>
      <c r="L206" s="2" t="s">
        <v>57</v>
      </c>
      <c r="M206" s="2" t="s">
        <v>1654</v>
      </c>
      <c r="N206" s="2"/>
      <c r="O206" s="2" t="s">
        <v>40</v>
      </c>
      <c r="P206" s="2"/>
      <c r="Q206" s="2"/>
      <c r="R206" s="2"/>
      <c r="S206" s="2"/>
      <c r="T206" s="2"/>
      <c r="U206" s="2"/>
      <c r="V206" s="2"/>
      <c r="W206" s="2"/>
      <c r="X206" s="2"/>
      <c r="Y206" s="2"/>
      <c r="Z206" s="2" t="s">
        <v>1655</v>
      </c>
      <c r="AA206" s="2"/>
      <c r="AB206" s="2">
        <v>43.655126</v>
      </c>
      <c r="AC206" s="2">
        <v>-79.414812</v>
      </c>
      <c r="AD206" s="2"/>
      <c r="AE206" s="2"/>
      <c r="AF206" s="2"/>
    </row>
    <row r="207" ht="43.5" customHeight="1">
      <c r="A207" s="2"/>
      <c r="B207" s="2" t="s">
        <v>1656</v>
      </c>
      <c r="C207" s="2" t="s">
        <v>1657</v>
      </c>
      <c r="D207" s="2" t="s">
        <v>1658</v>
      </c>
      <c r="E207" s="2"/>
      <c r="F207" s="2"/>
      <c r="G207" s="2" t="s">
        <v>1659</v>
      </c>
      <c r="H207" s="3" t="str">
        <f>HYPERLINK("http://www.illustrationquebec.com","https://illustrationquebec.com/en/")</f>
        <v>https://illustrationquebec.com/en/</v>
      </c>
      <c r="I207" s="2" t="s">
        <v>1660</v>
      </c>
      <c r="J207" s="2"/>
      <c r="K207" s="2" t="s">
        <v>95</v>
      </c>
      <c r="L207" s="2" t="s">
        <v>96</v>
      </c>
      <c r="M207" s="2" t="s">
        <v>1661</v>
      </c>
      <c r="N207" s="2"/>
      <c r="O207" s="2" t="s">
        <v>40</v>
      </c>
      <c r="P207" s="2"/>
      <c r="Q207" s="2"/>
      <c r="R207" s="2"/>
      <c r="S207" s="2"/>
      <c r="T207" s="2"/>
      <c r="U207" s="2"/>
      <c r="V207" s="2"/>
      <c r="W207" s="2"/>
      <c r="X207" s="2"/>
      <c r="Y207" s="2"/>
      <c r="Z207" s="2" t="s">
        <v>1662</v>
      </c>
      <c r="AA207" s="2"/>
      <c r="AB207" s="2">
        <v>45.530746</v>
      </c>
      <c r="AC207" s="2">
        <v>-73.558533</v>
      </c>
      <c r="AD207" s="2"/>
      <c r="AE207" s="2"/>
      <c r="AF207" s="2"/>
    </row>
    <row r="208" ht="43.5" customHeight="1">
      <c r="A208" s="2"/>
      <c r="B208" s="2" t="s">
        <v>1663</v>
      </c>
      <c r="C208" s="2" t="s">
        <v>1664</v>
      </c>
      <c r="D208" s="2"/>
      <c r="E208" s="2"/>
      <c r="F208" s="2" t="s">
        <v>1665</v>
      </c>
      <c r="G208" s="2" t="s">
        <v>1666</v>
      </c>
      <c r="H208" s="3" t="str">
        <f>HYPERLINK("http://www.imsm.com","http://www.imsm.com")</f>
        <v>http://www.imsm.com</v>
      </c>
      <c r="I208" s="2" t="s">
        <v>1667</v>
      </c>
      <c r="J208" s="2"/>
      <c r="K208" s="2" t="s">
        <v>114</v>
      </c>
      <c r="L208" s="2" t="s">
        <v>57</v>
      </c>
      <c r="M208" s="4" t="s">
        <v>1668</v>
      </c>
      <c r="N208" s="2"/>
      <c r="O208" s="2" t="s">
        <v>40</v>
      </c>
      <c r="P208" s="2"/>
      <c r="Q208" s="2"/>
      <c r="R208" s="2"/>
      <c r="S208" s="2"/>
      <c r="T208" s="2"/>
      <c r="U208" s="2"/>
      <c r="V208" s="2"/>
      <c r="W208" s="2"/>
      <c r="X208" s="2"/>
      <c r="Y208" s="2"/>
      <c r="Z208" s="2" t="s">
        <v>1669</v>
      </c>
      <c r="AA208" s="2"/>
      <c r="AB208" s="2">
        <v>43.648345</v>
      </c>
      <c r="AC208" s="2">
        <v>-79.383307</v>
      </c>
      <c r="AD208" s="2"/>
      <c r="AE208" s="2"/>
      <c r="AF208" s="2"/>
    </row>
    <row r="209" ht="43.5" customHeight="1">
      <c r="A209" s="2"/>
      <c r="B209" s="2" t="s">
        <v>1670</v>
      </c>
      <c r="C209" s="2" t="s">
        <v>1671</v>
      </c>
      <c r="D209" s="2"/>
      <c r="E209" s="2"/>
      <c r="F209" s="2" t="s">
        <v>1672</v>
      </c>
      <c r="G209" s="2" t="s">
        <v>1673</v>
      </c>
      <c r="H209" s="3" t="str">
        <f>HYPERLINK("http://www.ictam.ca","http://www.ictam.ca")</f>
        <v>http://www.ictam.ca</v>
      </c>
      <c r="I209" s="2" t="s">
        <v>1674</v>
      </c>
      <c r="J209" s="2"/>
      <c r="K209" s="2" t="s">
        <v>85</v>
      </c>
      <c r="L209" s="2" t="s">
        <v>86</v>
      </c>
      <c r="M209" s="2" t="s">
        <v>1675</v>
      </c>
      <c r="N209" s="2"/>
      <c r="O209" s="2" t="s">
        <v>40</v>
      </c>
      <c r="P209" s="2"/>
      <c r="Q209" s="2"/>
      <c r="R209" s="2"/>
      <c r="S209" s="2"/>
      <c r="T209" s="2"/>
      <c r="U209" s="2"/>
      <c r="V209" s="2"/>
      <c r="W209" s="2"/>
      <c r="X209" s="2"/>
      <c r="Y209" s="2"/>
      <c r="Z209" s="2" t="s">
        <v>1676</v>
      </c>
      <c r="AA209" s="2"/>
      <c r="AB209" s="2">
        <v>49.893818</v>
      </c>
      <c r="AC209" s="2">
        <v>-97.149496</v>
      </c>
      <c r="AD209" s="2"/>
      <c r="AE209" s="2"/>
      <c r="AF209" s="2"/>
    </row>
    <row r="210" ht="43.5" customHeight="1">
      <c r="A210" s="2"/>
      <c r="B210" s="2" t="s">
        <v>1677</v>
      </c>
      <c r="C210" s="2" t="s">
        <v>1678</v>
      </c>
      <c r="D210" s="2"/>
      <c r="E210" s="2"/>
      <c r="F210" s="2" t="s">
        <v>1679</v>
      </c>
      <c r="G210" s="2" t="s">
        <v>1680</v>
      </c>
      <c r="H210" s="3" t="str">
        <f>HYPERLINK("http://www.itac.ca","http://www.itac.ca")</f>
        <v>http://www.itac.ca</v>
      </c>
      <c r="I210" s="2" t="s">
        <v>1681</v>
      </c>
      <c r="J210" s="2"/>
      <c r="K210" s="2" t="s">
        <v>56</v>
      </c>
      <c r="L210" s="2" t="s">
        <v>57</v>
      </c>
      <c r="M210" s="2" t="s">
        <v>1682</v>
      </c>
      <c r="N210" s="2"/>
      <c r="O210" s="2" t="s">
        <v>40</v>
      </c>
      <c r="P210" s="2"/>
      <c r="Q210" s="2"/>
      <c r="R210" s="2"/>
      <c r="S210" s="2"/>
      <c r="T210" s="2"/>
      <c r="U210" s="2"/>
      <c r="V210" s="2"/>
      <c r="W210" s="2"/>
      <c r="X210" s="2"/>
      <c r="Y210" s="2"/>
      <c r="Z210" s="2"/>
      <c r="AA210" s="2"/>
      <c r="AB210" s="2">
        <v>45.419491</v>
      </c>
      <c r="AC210" s="2">
        <v>-75.6959</v>
      </c>
      <c r="AD210" s="2"/>
      <c r="AE210" s="2"/>
      <c r="AF210" s="2"/>
    </row>
    <row r="211" ht="43.5" customHeight="1">
      <c r="A211" s="2"/>
      <c r="B211" s="2" t="s">
        <v>1683</v>
      </c>
      <c r="C211" s="2" t="s">
        <v>1684</v>
      </c>
      <c r="D211" s="2"/>
      <c r="E211" s="2"/>
      <c r="F211" s="2" t="s">
        <v>1685</v>
      </c>
      <c r="G211" s="2" t="s">
        <v>1686</v>
      </c>
      <c r="H211" s="3" t="str">
        <f>HYPERLINK("http://www.ingersollchamber.com","http://www.ingersollchamber.com")</f>
        <v>http://www.ingersollchamber.com</v>
      </c>
      <c r="I211" s="2" t="s">
        <v>1687</v>
      </c>
      <c r="J211" s="2"/>
      <c r="K211" s="2" t="s">
        <v>1688</v>
      </c>
      <c r="L211" s="2" t="s">
        <v>57</v>
      </c>
      <c r="M211" s="2" t="s">
        <v>1689</v>
      </c>
      <c r="N211" s="2"/>
      <c r="O211" s="2" t="s">
        <v>40</v>
      </c>
      <c r="P211" s="2"/>
      <c r="Q211" s="2"/>
      <c r="R211" s="2"/>
      <c r="S211" s="2"/>
      <c r="T211" s="2"/>
      <c r="U211" s="2"/>
      <c r="V211" s="2"/>
      <c r="W211" s="2"/>
      <c r="X211" s="2"/>
      <c r="Y211" s="2"/>
      <c r="Z211" s="2"/>
      <c r="AA211" s="2"/>
      <c r="AB211" s="2">
        <v>43.038342</v>
      </c>
      <c r="AC211" s="2">
        <v>-80.88297</v>
      </c>
      <c r="AD211" s="2"/>
      <c r="AE211" s="2"/>
      <c r="AF211" s="2"/>
    </row>
    <row r="212" ht="43.5" customHeight="1">
      <c r="A212" s="2"/>
      <c r="B212" s="2" t="s">
        <v>1690</v>
      </c>
      <c r="C212" s="2" t="s">
        <v>1691</v>
      </c>
      <c r="D212" s="2"/>
      <c r="E212" s="2"/>
      <c r="F212" s="2" t="s">
        <v>1692</v>
      </c>
      <c r="G212" s="2" t="s">
        <v>1693</v>
      </c>
      <c r="H212" s="3" t="str">
        <f>HYPERLINK("http://www.innisfaillive.ca","http://www.innisfaillive.ca")</f>
        <v>http://www.innisfaillive.ca</v>
      </c>
      <c r="I212" s="2" t="s">
        <v>1694</v>
      </c>
      <c r="J212" s="2"/>
      <c r="K212" s="2" t="s">
        <v>1695</v>
      </c>
      <c r="L212" s="2" t="s">
        <v>76</v>
      </c>
      <c r="M212" s="2" t="s">
        <v>1696</v>
      </c>
      <c r="N212" s="2"/>
      <c r="O212" s="2" t="s">
        <v>40</v>
      </c>
      <c r="P212" s="2"/>
      <c r="Q212" s="2"/>
      <c r="R212" s="2"/>
      <c r="S212" s="2"/>
      <c r="T212" s="2"/>
      <c r="U212" s="2"/>
      <c r="V212" s="2"/>
      <c r="W212" s="2"/>
      <c r="X212" s="2"/>
      <c r="Y212" s="2"/>
      <c r="Z212" s="2"/>
      <c r="AA212" s="2"/>
      <c r="AB212" s="2">
        <v>52.02749</v>
      </c>
      <c r="AC212" s="2">
        <v>-113.957869</v>
      </c>
      <c r="AD212" s="2"/>
      <c r="AE212" s="2"/>
      <c r="AF212" s="2"/>
    </row>
    <row r="213" ht="43.5" customHeight="1">
      <c r="A213" s="2"/>
      <c r="B213" s="2" t="s">
        <v>1697</v>
      </c>
      <c r="C213" s="2" t="s">
        <v>1698</v>
      </c>
      <c r="D213" s="2"/>
      <c r="E213" s="2"/>
      <c r="F213" s="2" t="s">
        <v>1699</v>
      </c>
      <c r="G213" s="2" t="s">
        <v>1700</v>
      </c>
      <c r="H213" s="3" t="str">
        <f>HYPERLINK("http://www.innovatecalgary.com","http://www.innovatecalgary.com")</f>
        <v>http://www.innovatecalgary.com</v>
      </c>
      <c r="I213" s="2" t="s">
        <v>1701</v>
      </c>
      <c r="J213" s="2"/>
      <c r="K213" s="2" t="s">
        <v>206</v>
      </c>
      <c r="L213" s="2" t="s">
        <v>76</v>
      </c>
      <c r="M213" s="2" t="s">
        <v>1702</v>
      </c>
      <c r="N213" s="2"/>
      <c r="O213" s="2" t="s">
        <v>40</v>
      </c>
      <c r="P213" s="2"/>
      <c r="Q213" s="2"/>
      <c r="R213" s="2"/>
      <c r="S213" s="2"/>
      <c r="T213" s="2"/>
      <c r="U213" s="2"/>
      <c r="V213" s="2"/>
      <c r="W213" s="2"/>
      <c r="X213" s="2"/>
      <c r="Y213" s="2"/>
      <c r="Z213" s="2" t="s">
        <v>1703</v>
      </c>
      <c r="AA213" s="2"/>
      <c r="AB213" s="2">
        <v>51.084563</v>
      </c>
      <c r="AC213" s="2">
        <v>-114.130608</v>
      </c>
      <c r="AD213" s="2"/>
      <c r="AE213" s="2"/>
      <c r="AF213" s="2"/>
    </row>
    <row r="214" ht="43.5" customHeight="1">
      <c r="A214" s="2"/>
      <c r="B214" s="2" t="s">
        <v>1704</v>
      </c>
      <c r="C214" s="2" t="s">
        <v>1705</v>
      </c>
      <c r="D214" s="2"/>
      <c r="E214" s="2"/>
      <c r="F214" s="2" t="s">
        <v>1706</v>
      </c>
      <c r="G214" s="2" t="s">
        <v>1707</v>
      </c>
      <c r="H214" s="3" t="str">
        <f>HYPERLINK("http://www.itap.ca","http://www.itap.ca")</f>
        <v>http://www.itap.ca</v>
      </c>
      <c r="I214" s="2" t="s">
        <v>1708</v>
      </c>
      <c r="J214" s="2"/>
      <c r="K214" s="2" t="s">
        <v>1360</v>
      </c>
      <c r="L214" s="2" t="s">
        <v>1361</v>
      </c>
      <c r="M214" s="2" t="s">
        <v>1709</v>
      </c>
      <c r="N214" s="2"/>
      <c r="O214" s="2" t="s">
        <v>40</v>
      </c>
      <c r="P214" s="2"/>
      <c r="Q214" s="2"/>
      <c r="R214" s="2"/>
      <c r="S214" s="2"/>
      <c r="T214" s="2"/>
      <c r="U214" s="2"/>
      <c r="V214" s="2"/>
      <c r="W214" s="2"/>
      <c r="X214" s="2"/>
      <c r="Y214" s="2"/>
      <c r="Z214" s="2"/>
      <c r="AA214" s="2"/>
      <c r="AB214" s="2">
        <v>46.232573</v>
      </c>
      <c r="AC214" s="2">
        <v>-63.124204</v>
      </c>
      <c r="AD214" s="2"/>
      <c r="AE214" s="2"/>
      <c r="AF214" s="2"/>
    </row>
    <row r="215" ht="43.5" customHeight="1">
      <c r="A215" s="2"/>
      <c r="B215" s="2" t="s">
        <v>1710</v>
      </c>
      <c r="C215" s="2" t="s">
        <v>1711</v>
      </c>
      <c r="D215" s="2" t="s">
        <v>1712</v>
      </c>
      <c r="E215" s="2"/>
      <c r="F215" s="2" t="s">
        <v>1713</v>
      </c>
      <c r="G215" s="2" t="s">
        <v>1714</v>
      </c>
      <c r="H215" s="3" t="str">
        <f>HYPERLINK("http://www.albertacas.ca","http://www.albertacas.ca")</f>
        <v>http://www.albertacas.ca</v>
      </c>
      <c r="I215" s="2" t="s">
        <v>1715</v>
      </c>
      <c r="J215" s="2"/>
      <c r="K215" s="2" t="s">
        <v>75</v>
      </c>
      <c r="L215" s="2" t="s">
        <v>76</v>
      </c>
      <c r="M215" s="2" t="s">
        <v>1716</v>
      </c>
      <c r="N215" s="2"/>
      <c r="O215" s="2" t="s">
        <v>40</v>
      </c>
      <c r="P215" s="2"/>
      <c r="Q215" s="2"/>
      <c r="R215" s="2"/>
      <c r="S215" s="2"/>
      <c r="T215" s="2"/>
      <c r="U215" s="2"/>
      <c r="V215" s="2"/>
      <c r="W215" s="2"/>
      <c r="X215" s="2"/>
      <c r="Y215" s="2"/>
      <c r="Z215" s="2" t="s">
        <v>1717</v>
      </c>
      <c r="AA215" s="2"/>
      <c r="AB215" s="2">
        <v>53.542652</v>
      </c>
      <c r="AC215" s="2">
        <v>-113.494415</v>
      </c>
      <c r="AD215" s="2"/>
      <c r="AE215" s="2"/>
      <c r="AF215" s="2"/>
    </row>
    <row r="216" ht="43.5" customHeight="1">
      <c r="A216" s="2"/>
      <c r="B216" s="2" t="s">
        <v>1718</v>
      </c>
      <c r="C216" s="2" t="s">
        <v>1719</v>
      </c>
      <c r="D216" s="2" t="s">
        <v>1720</v>
      </c>
      <c r="E216" s="2"/>
      <c r="F216" s="2" t="s">
        <v>1721</v>
      </c>
      <c r="G216" s="2" t="s">
        <v>1722</v>
      </c>
      <c r="H216" s="3" t="str">
        <f>HYPERLINK("http://www.ipbc.ca","http://www.ipbc.ca")</f>
        <v>http://www.ipbc.ca</v>
      </c>
      <c r="I216" s="2" t="s">
        <v>1723</v>
      </c>
      <c r="J216" s="2"/>
      <c r="K216" s="2" t="s">
        <v>1724</v>
      </c>
      <c r="L216" s="2" t="s">
        <v>57</v>
      </c>
      <c r="M216" s="2" t="s">
        <v>1725</v>
      </c>
      <c r="N216" s="2"/>
      <c r="O216" s="2" t="s">
        <v>40</v>
      </c>
      <c r="P216" s="2"/>
      <c r="Q216" s="2"/>
      <c r="R216" s="2"/>
      <c r="S216" s="2"/>
      <c r="T216" s="2"/>
      <c r="U216" s="2"/>
      <c r="V216" s="2"/>
      <c r="W216" s="2"/>
      <c r="X216" s="2"/>
      <c r="Y216" s="2"/>
      <c r="Z216" s="2" t="s">
        <v>1726</v>
      </c>
      <c r="AA216" s="2"/>
      <c r="AB216" s="2">
        <v>43.772241</v>
      </c>
      <c r="AC216" s="2">
        <v>-79.625523</v>
      </c>
      <c r="AD216" s="2"/>
      <c r="AE216" s="2"/>
      <c r="AF216" s="2"/>
    </row>
    <row r="217" ht="43.5" customHeight="1">
      <c r="A217" s="2"/>
      <c r="B217" s="2" t="s">
        <v>1727</v>
      </c>
      <c r="C217" s="2" t="s">
        <v>1728</v>
      </c>
      <c r="D217" s="2" t="s">
        <v>1729</v>
      </c>
      <c r="E217" s="2"/>
      <c r="F217" s="2" t="s">
        <v>1730</v>
      </c>
      <c r="G217" s="2" t="s">
        <v>1731</v>
      </c>
      <c r="H217" s="3" t="str">
        <f>HYPERLINK("http://www.irpcanada.com","http://www.irpcanada.com")</f>
        <v>http://www.irpcanada.com</v>
      </c>
      <c r="I217" s="2" t="s">
        <v>1732</v>
      </c>
      <c r="J217" s="2"/>
      <c r="K217" s="2" t="s">
        <v>95</v>
      </c>
      <c r="L217" s="2" t="s">
        <v>96</v>
      </c>
      <c r="M217" s="2" t="s">
        <v>1733</v>
      </c>
      <c r="N217" s="2"/>
      <c r="O217" s="2" t="s">
        <v>40</v>
      </c>
      <c r="P217" s="2"/>
      <c r="Q217" s="2"/>
      <c r="R217" s="2"/>
      <c r="S217" s="2"/>
      <c r="T217" s="2"/>
      <c r="U217" s="2"/>
      <c r="V217" s="2"/>
      <c r="W217" s="2"/>
      <c r="X217" s="2"/>
      <c r="Y217" s="2"/>
      <c r="Z217" s="2" t="s">
        <v>1734</v>
      </c>
      <c r="AA217" s="2"/>
      <c r="AB217" s="2">
        <v>45.532325</v>
      </c>
      <c r="AC217" s="2">
        <v>-73.616041</v>
      </c>
      <c r="AD217" s="2"/>
      <c r="AE217" s="2"/>
      <c r="AF217" s="2"/>
    </row>
    <row r="218" ht="43.5" customHeight="1">
      <c r="A218" s="2"/>
      <c r="B218" s="2" t="s">
        <v>1735</v>
      </c>
      <c r="C218" s="2" t="s">
        <v>1736</v>
      </c>
      <c r="D218" s="2"/>
      <c r="E218" s="2"/>
      <c r="F218" s="2" t="s">
        <v>135</v>
      </c>
      <c r="G218" s="2" t="s">
        <v>1737</v>
      </c>
      <c r="H218" s="3" t="str">
        <f>HYPERLINK("http://www.iabc.bc.ca","http://www.iabc.bc.ca")</f>
        <v>http://www.iabc.bc.ca</v>
      </c>
      <c r="I218" s="2" t="s">
        <v>1738</v>
      </c>
      <c r="J218" s="2"/>
      <c r="K218" s="2" t="s">
        <v>139</v>
      </c>
      <c r="L218" s="2" t="s">
        <v>38</v>
      </c>
      <c r="M218" s="2" t="s">
        <v>1739</v>
      </c>
      <c r="N218" s="2"/>
      <c r="O218" s="2" t="s">
        <v>40</v>
      </c>
      <c r="P218" s="2"/>
      <c r="Q218" s="2"/>
      <c r="R218" s="2"/>
      <c r="S218" s="2"/>
      <c r="T218" s="2"/>
      <c r="U218" s="2"/>
      <c r="V218" s="2"/>
      <c r="W218" s="2"/>
      <c r="X218" s="2"/>
      <c r="Y218" s="2"/>
      <c r="Z218" s="2" t="s">
        <v>1740</v>
      </c>
      <c r="AA218" s="2"/>
      <c r="AB218" s="2">
        <v>49.263736</v>
      </c>
      <c r="AC218" s="2">
        <v>-123.118004</v>
      </c>
      <c r="AD218" s="2"/>
      <c r="AE218" s="2"/>
      <c r="AF218" s="2"/>
    </row>
    <row r="219" ht="43.5" customHeight="1">
      <c r="A219" s="2"/>
      <c r="B219" s="2" t="s">
        <v>1741</v>
      </c>
      <c r="C219" s="2" t="s">
        <v>1742</v>
      </c>
      <c r="D219" s="2" t="s">
        <v>1743</v>
      </c>
      <c r="E219" s="2"/>
      <c r="F219" s="2" t="s">
        <v>1744</v>
      </c>
      <c r="G219" s="2" t="s">
        <v>1745</v>
      </c>
      <c r="H219" s="3" t="str">
        <f>HYPERLINK("http://www.itk.ca","http://www.itk.ca")</f>
        <v>http://www.itk.ca</v>
      </c>
      <c r="I219" s="2" t="s">
        <v>1746</v>
      </c>
      <c r="J219" s="2"/>
      <c r="K219" s="2" t="s">
        <v>56</v>
      </c>
      <c r="L219" s="2" t="s">
        <v>57</v>
      </c>
      <c r="M219" s="2" t="s">
        <v>1747</v>
      </c>
      <c r="N219" s="2"/>
      <c r="O219" s="2" t="s">
        <v>40</v>
      </c>
      <c r="P219" s="2"/>
      <c r="Q219" s="2"/>
      <c r="R219" s="2"/>
      <c r="S219" s="2"/>
      <c r="T219" s="2"/>
      <c r="U219" s="2"/>
      <c r="V219" s="2"/>
      <c r="W219" s="2"/>
      <c r="X219" s="2"/>
      <c r="Y219" s="2"/>
      <c r="Z219" s="2"/>
      <c r="AA219" s="2"/>
      <c r="AB219" s="2">
        <v>45.422238</v>
      </c>
      <c r="AC219" s="2">
        <v>-75.695303</v>
      </c>
      <c r="AD219" s="2"/>
      <c r="AE219" s="2"/>
      <c r="AF219" s="2"/>
    </row>
    <row r="220" ht="43.5" customHeight="1">
      <c r="A220" s="2"/>
      <c r="B220" s="2" t="s">
        <v>1748</v>
      </c>
      <c r="C220" s="2" t="s">
        <v>1749</v>
      </c>
      <c r="D220" s="2" t="s">
        <v>1750</v>
      </c>
      <c r="E220" s="2"/>
      <c r="F220" s="2" t="s">
        <v>1751</v>
      </c>
      <c r="G220" s="2" t="s">
        <v>1752</v>
      </c>
      <c r="H220" s="3" t="str">
        <f>HYPERLINK("http://www.investottawa.ca","http://www.investottawa.ca")</f>
        <v>http://www.investottawa.ca</v>
      </c>
      <c r="I220" s="2" t="s">
        <v>1753</v>
      </c>
      <c r="J220" s="2"/>
      <c r="K220" s="2" t="s">
        <v>56</v>
      </c>
      <c r="L220" s="2" t="s">
        <v>57</v>
      </c>
      <c r="M220" s="2" t="s">
        <v>1754</v>
      </c>
      <c r="N220" s="2"/>
      <c r="O220" s="2" t="s">
        <v>40</v>
      </c>
      <c r="P220" s="2"/>
      <c r="Q220" s="2"/>
      <c r="R220" s="2"/>
      <c r="S220" s="2"/>
      <c r="T220" s="2"/>
      <c r="U220" s="2"/>
      <c r="V220" s="2"/>
      <c r="W220" s="2"/>
      <c r="X220" s="2"/>
      <c r="Y220" s="2"/>
      <c r="Z220" s="2" t="s">
        <v>1755</v>
      </c>
      <c r="AA220" s="2"/>
      <c r="AB220" s="2">
        <v>45.400782</v>
      </c>
      <c r="AC220" s="2">
        <v>-75.710892</v>
      </c>
      <c r="AD220" s="2"/>
      <c r="AE220" s="2"/>
      <c r="AF220" s="2"/>
    </row>
    <row r="221" ht="43.5" customHeight="1">
      <c r="A221" s="2"/>
      <c r="B221" s="2" t="s">
        <v>1756</v>
      </c>
      <c r="C221" s="2" t="s">
        <v>1757</v>
      </c>
      <c r="D221" s="2"/>
      <c r="E221" s="2"/>
      <c r="F221" s="2" t="s">
        <v>1758</v>
      </c>
      <c r="G221" s="2" t="s">
        <v>1759</v>
      </c>
      <c r="H221" s="3" t="str">
        <f>HYPERLINK("http://www.ipac.ca","http://www.ipac.ca")</f>
        <v>http://www.ipac.ca</v>
      </c>
      <c r="I221" s="2" t="s">
        <v>1760</v>
      </c>
      <c r="J221" s="2"/>
      <c r="K221" s="2" t="s">
        <v>114</v>
      </c>
      <c r="L221" s="2" t="s">
        <v>57</v>
      </c>
      <c r="M221" s="2" t="s">
        <v>1761</v>
      </c>
      <c r="N221" s="2"/>
      <c r="O221" s="2" t="s">
        <v>40</v>
      </c>
      <c r="P221" s="2"/>
      <c r="Q221" s="2"/>
      <c r="R221" s="2"/>
      <c r="S221" s="2"/>
      <c r="T221" s="2"/>
      <c r="U221" s="2"/>
      <c r="V221" s="2"/>
      <c r="W221" s="2"/>
      <c r="X221" s="2"/>
      <c r="Y221" s="2"/>
      <c r="Z221" s="2" t="s">
        <v>1762</v>
      </c>
      <c r="AA221" s="2"/>
      <c r="AB221" s="2">
        <v>43.667151</v>
      </c>
      <c r="AC221" s="2">
        <v>-79.388019</v>
      </c>
      <c r="AD221" s="2"/>
      <c r="AE221" s="2"/>
      <c r="AF221" s="2"/>
    </row>
    <row r="222" ht="43.5" customHeight="1">
      <c r="A222" s="2"/>
      <c r="B222" s="2" t="s">
        <v>1763</v>
      </c>
      <c r="C222" s="2" t="s">
        <v>1764</v>
      </c>
      <c r="D222" s="2"/>
      <c r="E222" s="2"/>
      <c r="F222" s="2" t="s">
        <v>1764</v>
      </c>
      <c r="G222" s="2" t="s">
        <v>1765</v>
      </c>
      <c r="H222" s="3" t="str">
        <f>HYPERLINK("http://www.iroquoisfallschamber.com/","http://www.iroquoisfallschamber.com/")</f>
        <v>http://www.iroquoisfallschamber.com/</v>
      </c>
      <c r="I222" s="2" t="s">
        <v>1766</v>
      </c>
      <c r="J222" s="2"/>
      <c r="K222" s="2" t="s">
        <v>1767</v>
      </c>
      <c r="L222" s="2" t="s">
        <v>57</v>
      </c>
      <c r="M222" s="2" t="s">
        <v>1768</v>
      </c>
      <c r="N222" s="2"/>
      <c r="O222" s="2" t="s">
        <v>40</v>
      </c>
      <c r="P222" s="2"/>
      <c r="Q222" s="2"/>
      <c r="R222" s="2"/>
      <c r="S222" s="2"/>
      <c r="T222" s="2"/>
      <c r="U222" s="2"/>
      <c r="V222" s="2"/>
      <c r="W222" s="2"/>
      <c r="X222" s="2"/>
      <c r="Y222" s="2"/>
      <c r="Z222" s="2"/>
      <c r="AA222" s="2"/>
      <c r="AB222" s="2">
        <v>48.760058</v>
      </c>
      <c r="AC222" s="2">
        <v>-80.6827</v>
      </c>
      <c r="AD222" s="2"/>
      <c r="AE222" s="2"/>
      <c r="AF222" s="2"/>
    </row>
    <row r="223" ht="43.5" customHeight="1">
      <c r="A223" s="2"/>
      <c r="B223" s="2" t="s">
        <v>1769</v>
      </c>
      <c r="C223" s="2" t="s">
        <v>1770</v>
      </c>
      <c r="D223" s="2"/>
      <c r="E223" s="2"/>
      <c r="F223" s="2" t="s">
        <v>1771</v>
      </c>
      <c r="G223" s="2" t="s">
        <v>1772</v>
      </c>
      <c r="H223" s="3" t="str">
        <f>HYPERLINK("http://www.iccbc.com","http://www.iccbc.com")</f>
        <v>http://www.iccbc.com</v>
      </c>
      <c r="I223" s="2" t="s">
        <v>1773</v>
      </c>
      <c r="J223" s="2"/>
      <c r="K223" s="2" t="s">
        <v>139</v>
      </c>
      <c r="L223" s="2" t="s">
        <v>38</v>
      </c>
      <c r="M223" s="2" t="s">
        <v>1774</v>
      </c>
      <c r="N223" s="2"/>
      <c r="O223" s="2" t="s">
        <v>40</v>
      </c>
      <c r="P223" s="2"/>
      <c r="Q223" s="2"/>
      <c r="R223" s="2"/>
      <c r="S223" s="2"/>
      <c r="T223" s="2"/>
      <c r="U223" s="2"/>
      <c r="V223" s="2"/>
      <c r="W223" s="2"/>
      <c r="X223" s="2"/>
      <c r="Y223" s="2"/>
      <c r="Z223" s="2" t="s">
        <v>1775</v>
      </c>
      <c r="AA223" s="2"/>
      <c r="AB223" s="2">
        <v>49.285995</v>
      </c>
      <c r="AC223" s="2">
        <v>-123.116387</v>
      </c>
      <c r="AD223" s="2"/>
      <c r="AE223" s="2"/>
      <c r="AF223" s="2"/>
    </row>
    <row r="224" ht="43.5" customHeight="1">
      <c r="A224" s="2"/>
      <c r="B224" s="2" t="s">
        <v>1769</v>
      </c>
      <c r="C224" s="2" t="s">
        <v>1776</v>
      </c>
      <c r="D224" s="2"/>
      <c r="E224" s="2"/>
      <c r="F224" s="2" t="s">
        <v>1777</v>
      </c>
      <c r="G224" s="2" t="s">
        <v>1778</v>
      </c>
      <c r="H224" s="3" t="str">
        <f>HYPERLINK("http://www.italchamber.qc.ca","http://www.italchamber.qc.ca")</f>
        <v>http://www.italchamber.qc.ca</v>
      </c>
      <c r="I224" s="2" t="s">
        <v>1779</v>
      </c>
      <c r="J224" s="2"/>
      <c r="K224" s="2" t="s">
        <v>95</v>
      </c>
      <c r="L224" s="2" t="s">
        <v>96</v>
      </c>
      <c r="M224" s="2" t="s">
        <v>886</v>
      </c>
      <c r="N224" s="2"/>
      <c r="O224" s="2" t="s">
        <v>40</v>
      </c>
      <c r="P224" s="2"/>
      <c r="Q224" s="2"/>
      <c r="R224" s="2"/>
      <c r="S224" s="2"/>
      <c r="T224" s="2"/>
      <c r="U224" s="2"/>
      <c r="V224" s="2"/>
      <c r="W224" s="2"/>
      <c r="X224" s="2"/>
      <c r="Y224" s="2"/>
      <c r="Z224" s="2" t="s">
        <v>1780</v>
      </c>
      <c r="AA224" s="2"/>
      <c r="AB224" s="2">
        <v>45.505846</v>
      </c>
      <c r="AC224" s="2">
        <v>-73.572485</v>
      </c>
      <c r="AD224" s="2"/>
      <c r="AE224" s="2"/>
      <c r="AF224" s="2"/>
    </row>
    <row r="225" ht="43.5" customHeight="1">
      <c r="A225" s="2"/>
      <c r="B225" s="2" t="s">
        <v>1781</v>
      </c>
      <c r="C225" s="2" t="s">
        <v>1782</v>
      </c>
      <c r="D225" s="2"/>
      <c r="E225" s="2"/>
      <c r="F225" s="2" t="s">
        <v>1783</v>
      </c>
      <c r="G225" s="2" t="s">
        <v>1784</v>
      </c>
      <c r="H225" s="3" t="str">
        <f>HYPERLINK("http://www.jerseycanada.com","http://www.jerseycanada.com")</f>
        <v>http://www.jerseycanada.com</v>
      </c>
      <c r="I225" s="2" t="s">
        <v>1785</v>
      </c>
      <c r="J225" s="2"/>
      <c r="K225" s="2" t="s">
        <v>361</v>
      </c>
      <c r="L225" s="2" t="s">
        <v>57</v>
      </c>
      <c r="M225" s="2" t="s">
        <v>362</v>
      </c>
      <c r="N225" s="2"/>
      <c r="O225" s="2" t="s">
        <v>40</v>
      </c>
      <c r="P225" s="2"/>
      <c r="Q225" s="2"/>
      <c r="R225" s="2"/>
      <c r="S225" s="2"/>
      <c r="T225" s="2"/>
      <c r="U225" s="2"/>
      <c r="V225" s="2"/>
      <c r="W225" s="2"/>
      <c r="X225" s="2"/>
      <c r="Y225" s="2"/>
      <c r="Z225" s="2" t="s">
        <v>1786</v>
      </c>
      <c r="AA225" s="2"/>
      <c r="AB225" s="2">
        <v>43.54186</v>
      </c>
      <c r="AC225" s="2">
        <v>-80.290381</v>
      </c>
      <c r="AD225" s="2"/>
      <c r="AE225" s="2"/>
      <c r="AF225" s="2"/>
    </row>
    <row r="226" ht="43.5" customHeight="1">
      <c r="A226" s="2"/>
      <c r="B226" s="2" t="s">
        <v>1787</v>
      </c>
      <c r="C226" s="2" t="s">
        <v>1788</v>
      </c>
      <c r="D226" s="2" t="s">
        <v>1789</v>
      </c>
      <c r="E226" s="2"/>
      <c r="F226" s="2" t="s">
        <v>1790</v>
      </c>
      <c r="G226" s="2" t="s">
        <v>1791</v>
      </c>
      <c r="H226" s="3" t="str">
        <f>HYPERLINK("http://www.jccm.qc.ca","http://www.jccm.qc.ca")</f>
        <v>http://www.jccm.qc.ca</v>
      </c>
      <c r="I226" s="2" t="s">
        <v>1792</v>
      </c>
      <c r="J226" s="2"/>
      <c r="K226" s="2" t="s">
        <v>1793</v>
      </c>
      <c r="L226" s="2" t="s">
        <v>96</v>
      </c>
      <c r="M226" s="2" t="s">
        <v>1794</v>
      </c>
      <c r="N226" s="2"/>
      <c r="O226" s="2" t="s">
        <v>40</v>
      </c>
      <c r="P226" s="2"/>
      <c r="Q226" s="2"/>
      <c r="R226" s="2"/>
      <c r="S226" s="2"/>
      <c r="T226" s="2"/>
      <c r="U226" s="2"/>
      <c r="V226" s="2"/>
      <c r="W226" s="2"/>
      <c r="X226" s="2"/>
      <c r="Y226" s="2"/>
      <c r="Z226" s="2"/>
      <c r="AA226" s="2"/>
      <c r="AB226" s="2">
        <v>46.350703</v>
      </c>
      <c r="AC226" s="2">
        <v>-72.54805</v>
      </c>
      <c r="AD226" s="2"/>
      <c r="AE226" s="2"/>
      <c r="AF226" s="2"/>
    </row>
    <row r="227" ht="43.5" customHeight="1">
      <c r="A227" s="2"/>
      <c r="B227" s="2" t="s">
        <v>1795</v>
      </c>
      <c r="C227" s="2" t="s">
        <v>1796</v>
      </c>
      <c r="D227" s="2"/>
      <c r="E227" s="2"/>
      <c r="F227" s="2" t="s">
        <v>1797</v>
      </c>
      <c r="G227" s="2" t="s">
        <v>1798</v>
      </c>
      <c r="H227" s="3" t="str">
        <f>HYPERLINK("http://www.kapchamber.ca","http://www.kapchamber.ca")</f>
        <v>http://www.kapchamber.ca</v>
      </c>
      <c r="I227" s="2" t="s">
        <v>1799</v>
      </c>
      <c r="J227" s="2"/>
      <c r="K227" s="2" t="s">
        <v>1800</v>
      </c>
      <c r="L227" s="2" t="s">
        <v>57</v>
      </c>
      <c r="M227" s="2" t="s">
        <v>1801</v>
      </c>
      <c r="N227" s="2"/>
      <c r="O227" s="2" t="s">
        <v>40</v>
      </c>
      <c r="P227" s="2"/>
      <c r="Q227" s="2"/>
      <c r="R227" s="2"/>
      <c r="S227" s="2"/>
      <c r="T227" s="2"/>
      <c r="U227" s="2"/>
      <c r="V227" s="2"/>
      <c r="W227" s="2"/>
      <c r="X227" s="2"/>
      <c r="Y227" s="2"/>
      <c r="Z227" s="2"/>
      <c r="AA227" s="2"/>
      <c r="AB227" s="2">
        <v>49.41251</v>
      </c>
      <c r="AC227" s="2">
        <v>-82.423525</v>
      </c>
      <c r="AD227" s="2"/>
      <c r="AE227" s="2"/>
      <c r="AF227" s="2"/>
    </row>
    <row r="228" ht="43.5" customHeight="1">
      <c r="A228" s="2"/>
      <c r="B228" s="2" t="s">
        <v>1802</v>
      </c>
      <c r="C228" s="2" t="s">
        <v>1803</v>
      </c>
      <c r="D228" s="2" t="s">
        <v>1803</v>
      </c>
      <c r="E228" s="2"/>
      <c r="F228" s="2"/>
      <c r="G228" s="2" t="s">
        <v>1804</v>
      </c>
      <c r="H228" s="3" t="str">
        <f>HYPERLINK("http://www.kaslochamber.com","http://www.kaslochamber.com")</f>
        <v>http://www.kaslochamber.com</v>
      </c>
      <c r="I228" s="2" t="s">
        <v>1805</v>
      </c>
      <c r="J228" s="2"/>
      <c r="K228" s="2" t="s">
        <v>1806</v>
      </c>
      <c r="L228" s="2" t="s">
        <v>38</v>
      </c>
      <c r="M228" s="2" t="s">
        <v>1807</v>
      </c>
      <c r="N228" s="2"/>
      <c r="O228" s="2" t="s">
        <v>40</v>
      </c>
      <c r="P228" s="2"/>
      <c r="Q228" s="2"/>
      <c r="R228" s="2"/>
      <c r="S228" s="2"/>
      <c r="T228" s="2"/>
      <c r="U228" s="2"/>
      <c r="V228" s="2"/>
      <c r="W228" s="2"/>
      <c r="X228" s="2"/>
      <c r="Y228" s="2"/>
      <c r="Z228" s="2" t="s">
        <v>1808</v>
      </c>
      <c r="AA228" s="2"/>
      <c r="AB228" s="2">
        <v>49.911448</v>
      </c>
      <c r="AC228" s="2">
        <v>-116.904281</v>
      </c>
      <c r="AD228" s="2"/>
      <c r="AE228" s="2"/>
      <c r="AF228" s="2"/>
    </row>
    <row r="229" ht="43.5" customHeight="1">
      <c r="A229" s="2"/>
      <c r="B229" s="2" t="s">
        <v>1809</v>
      </c>
      <c r="C229" s="2" t="s">
        <v>1810</v>
      </c>
      <c r="D229" s="2" t="s">
        <v>1811</v>
      </c>
      <c r="E229" s="2"/>
      <c r="F229" s="2" t="s">
        <v>1812</v>
      </c>
      <c r="G229" s="2" t="s">
        <v>1813</v>
      </c>
      <c r="H229" s="3" t="str">
        <f>HYPERLINK("http://www.kawarthachamber.ca","http://www.kawarthachamber.ca")</f>
        <v>http://www.kawarthachamber.ca</v>
      </c>
      <c r="I229" s="2" t="s">
        <v>1814</v>
      </c>
      <c r="J229" s="2"/>
      <c r="K229" s="2" t="s">
        <v>1815</v>
      </c>
      <c r="L229" s="2" t="s">
        <v>57</v>
      </c>
      <c r="M229" s="2" t="s">
        <v>1816</v>
      </c>
      <c r="N229" s="2"/>
      <c r="O229" s="2" t="s">
        <v>40</v>
      </c>
      <c r="P229" s="2"/>
      <c r="Q229" s="2"/>
      <c r="R229" s="2"/>
      <c r="S229" s="2"/>
      <c r="T229" s="2"/>
      <c r="U229" s="2"/>
      <c r="V229" s="2"/>
      <c r="W229" s="2"/>
      <c r="X229" s="2"/>
      <c r="Y229" s="2"/>
      <c r="Z229" s="2"/>
      <c r="AA229" s="2"/>
      <c r="AB229" s="2">
        <v>44.422782</v>
      </c>
      <c r="AC229" s="2">
        <v>-78.272216</v>
      </c>
      <c r="AD229" s="2"/>
      <c r="AE229" s="2"/>
      <c r="AF229" s="2"/>
    </row>
    <row r="230" ht="43.5" customHeight="1">
      <c r="A230" s="2"/>
      <c r="B230" s="2" t="s">
        <v>1817</v>
      </c>
      <c r="C230" s="2" t="s">
        <v>1818</v>
      </c>
      <c r="D230" s="2"/>
      <c r="E230" s="2"/>
      <c r="F230" s="2" t="s">
        <v>1819</v>
      </c>
      <c r="G230" s="2" t="s">
        <v>1820</v>
      </c>
      <c r="H230" s="3" t="str">
        <f>HYPERLINK("http://www.kelownachamber.org","http://www.kelownachamber.org")</f>
        <v>http://www.kelownachamber.org</v>
      </c>
      <c r="I230" s="2" t="s">
        <v>1821</v>
      </c>
      <c r="J230" s="2"/>
      <c r="K230" s="2" t="s">
        <v>1822</v>
      </c>
      <c r="L230" s="2" t="s">
        <v>38</v>
      </c>
      <c r="M230" s="2" t="s">
        <v>1823</v>
      </c>
      <c r="N230" s="2"/>
      <c r="O230" s="2" t="s">
        <v>40</v>
      </c>
      <c r="P230" s="2"/>
      <c r="Q230" s="2"/>
      <c r="R230" s="2"/>
      <c r="S230" s="2"/>
      <c r="T230" s="2"/>
      <c r="U230" s="2"/>
      <c r="V230" s="2"/>
      <c r="W230" s="2"/>
      <c r="X230" s="2"/>
      <c r="Y230" s="2"/>
      <c r="Z230" s="2"/>
      <c r="AA230" s="2"/>
      <c r="AB230" s="2">
        <v>49.883721</v>
      </c>
      <c r="AC230" s="2">
        <v>-119.493521</v>
      </c>
      <c r="AD230" s="2"/>
      <c r="AE230" s="2"/>
      <c r="AF230" s="2"/>
    </row>
    <row r="231" ht="43.5" customHeight="1">
      <c r="A231" s="2"/>
      <c r="B231" s="2" t="s">
        <v>1824</v>
      </c>
      <c r="C231" s="2" t="s">
        <v>1825</v>
      </c>
      <c r="D231" s="2"/>
      <c r="E231" s="2"/>
      <c r="F231" s="2" t="s">
        <v>1826</v>
      </c>
      <c r="G231" s="2" t="s">
        <v>1827</v>
      </c>
      <c r="H231" s="3" t="str">
        <f>HYPERLINK("http://www.kenorachamber.com","http://www.kenorachamber.com")</f>
        <v>http://www.kenorachamber.com</v>
      </c>
      <c r="I231" s="2" t="s">
        <v>1828</v>
      </c>
      <c r="J231" s="2"/>
      <c r="K231" s="2" t="s">
        <v>1829</v>
      </c>
      <c r="L231" s="2" t="s">
        <v>57</v>
      </c>
      <c r="M231" s="2" t="s">
        <v>1830</v>
      </c>
      <c r="N231" s="2"/>
      <c r="O231" s="2" t="s">
        <v>40</v>
      </c>
      <c r="P231" s="2"/>
      <c r="Q231" s="2"/>
      <c r="R231" s="2"/>
      <c r="S231" s="2"/>
      <c r="T231" s="2"/>
      <c r="U231" s="2"/>
      <c r="V231" s="2"/>
      <c r="W231" s="2"/>
      <c r="X231" s="2"/>
      <c r="Y231" s="2"/>
      <c r="Z231" s="2"/>
      <c r="AA231" s="2"/>
      <c r="AB231" s="2">
        <v>49.76595</v>
      </c>
      <c r="AC231" s="2">
        <v>-94.485996</v>
      </c>
      <c r="AD231" s="2"/>
      <c r="AE231" s="2"/>
      <c r="AF231" s="2"/>
    </row>
    <row r="232" ht="43.5" customHeight="1">
      <c r="A232" s="2"/>
      <c r="B232" s="2" t="s">
        <v>1831</v>
      </c>
      <c r="C232" s="2" t="s">
        <v>1832</v>
      </c>
      <c r="D232" s="2" t="s">
        <v>1833</v>
      </c>
      <c r="E232" s="2"/>
      <c r="F232" s="2" t="s">
        <v>1834</v>
      </c>
      <c r="G232" s="2" t="s">
        <v>1835</v>
      </c>
      <c r="H232" s="3" t="str">
        <f>HYPERLINK("http://www.goldenchamber.bc.ca","http://www.goldenchamber.bc.ca")</f>
        <v>http://www.goldenchamber.bc.ca</v>
      </c>
      <c r="I232" s="2" t="s">
        <v>1836</v>
      </c>
      <c r="J232" s="2"/>
      <c r="K232" s="2" t="s">
        <v>1837</v>
      </c>
      <c r="L232" s="2" t="s">
        <v>38</v>
      </c>
      <c r="M232" s="2" t="s">
        <v>1838</v>
      </c>
      <c r="N232" s="2"/>
      <c r="O232" s="2" t="s">
        <v>40</v>
      </c>
      <c r="P232" s="2"/>
      <c r="Q232" s="2"/>
      <c r="R232" s="2"/>
      <c r="S232" s="2"/>
      <c r="T232" s="2"/>
      <c r="U232" s="2"/>
      <c r="V232" s="2"/>
      <c r="W232" s="2"/>
      <c r="X232" s="2"/>
      <c r="Y232" s="2"/>
      <c r="Z232" s="2"/>
      <c r="AA232" s="2"/>
      <c r="AB232" s="2">
        <v>51.298653</v>
      </c>
      <c r="AC232" s="2">
        <v>-116.963994</v>
      </c>
      <c r="AD232" s="2"/>
      <c r="AE232" s="2"/>
      <c r="AF232" s="2"/>
    </row>
    <row r="233" ht="43.5" customHeight="1">
      <c r="A233" s="2"/>
      <c r="B233" s="2" t="s">
        <v>1839</v>
      </c>
      <c r="C233" s="2" t="s">
        <v>1840</v>
      </c>
      <c r="D233" s="2"/>
      <c r="E233" s="2"/>
      <c r="F233" s="2" t="s">
        <v>1841</v>
      </c>
      <c r="G233" s="2" t="s">
        <v>1842</v>
      </c>
      <c r="H233" s="3" t="str">
        <f>HYPERLINK("http://www.kirklandlakechamberofcommerce.com","http://www.kirklandlakechamberofcommerce.com")</f>
        <v>http://www.kirklandlakechamberofcommerce.com</v>
      </c>
      <c r="I233" s="2" t="s">
        <v>1843</v>
      </c>
      <c r="J233" s="2"/>
      <c r="K233" s="2" t="s">
        <v>1844</v>
      </c>
      <c r="L233" s="2" t="s">
        <v>57</v>
      </c>
      <c r="M233" s="2" t="s">
        <v>1845</v>
      </c>
      <c r="N233" s="2"/>
      <c r="O233" s="2" t="s">
        <v>40</v>
      </c>
      <c r="P233" s="2"/>
      <c r="Q233" s="2"/>
      <c r="R233" s="2"/>
      <c r="S233" s="2"/>
      <c r="T233" s="2"/>
      <c r="U233" s="2"/>
      <c r="V233" s="2"/>
      <c r="W233" s="2"/>
      <c r="X233" s="2"/>
      <c r="Y233" s="2"/>
      <c r="Z233" s="2"/>
      <c r="AA233" s="2"/>
      <c r="AB233" s="2">
        <v>48.153066</v>
      </c>
      <c r="AC233" s="2">
        <v>-80.031229</v>
      </c>
      <c r="AD233" s="2"/>
      <c r="AE233" s="2"/>
      <c r="AF233" s="2"/>
    </row>
    <row r="234" ht="43.5" customHeight="1">
      <c r="A234" s="2"/>
      <c r="B234" s="2" t="s">
        <v>1846</v>
      </c>
      <c r="C234" s="2" t="s">
        <v>1847</v>
      </c>
      <c r="D234" s="2" t="s">
        <v>1848</v>
      </c>
      <c r="E234" s="2"/>
      <c r="F234" s="2" t="s">
        <v>1849</v>
      </c>
      <c r="G234" s="2" t="s">
        <v>1850</v>
      </c>
      <c r="H234" s="3" t="str">
        <f>HYPERLINK("http://www.kitimatchamber.ca","http://www.kitimatchamber.ca")</f>
        <v>http://www.kitimatchamber.ca</v>
      </c>
      <c r="I234" s="2" t="s">
        <v>1851</v>
      </c>
      <c r="J234" s="2" t="s">
        <v>1852</v>
      </c>
      <c r="K234" s="2" t="s">
        <v>1853</v>
      </c>
      <c r="L234" s="2" t="s">
        <v>38</v>
      </c>
      <c r="M234" s="2" t="s">
        <v>1854</v>
      </c>
      <c r="N234" s="2"/>
      <c r="O234" s="2" t="s">
        <v>40</v>
      </c>
      <c r="P234" s="2"/>
      <c r="Q234" s="2"/>
      <c r="R234" s="2"/>
      <c r="S234" s="2"/>
      <c r="T234" s="2"/>
      <c r="U234" s="2"/>
      <c r="V234" s="2"/>
      <c r="W234" s="2"/>
      <c r="X234" s="2"/>
      <c r="Y234" s="2"/>
      <c r="Z234" s="2" t="s">
        <v>1855</v>
      </c>
      <c r="AA234" s="2"/>
      <c r="AB234" s="2">
        <v>54.054221</v>
      </c>
      <c r="AC234" s="2">
        <v>-128.654695</v>
      </c>
      <c r="AD234" s="2"/>
      <c r="AE234" s="2"/>
      <c r="AF234" s="2"/>
    </row>
    <row r="235" ht="43.5" customHeight="1">
      <c r="A235" s="2"/>
      <c r="B235" s="2" t="s">
        <v>1856</v>
      </c>
      <c r="C235" s="2" t="s">
        <v>1857</v>
      </c>
      <c r="D235" s="2"/>
      <c r="E235" s="2"/>
      <c r="F235" s="2" t="s">
        <v>1858</v>
      </c>
      <c r="G235" s="2" t="s">
        <v>1859</v>
      </c>
      <c r="H235" s="3" t="str">
        <f>HYPERLINK("http://www.KollarandAssociates.com","http://www.KollarandAssociates.com")</f>
        <v>http://www.KollarandAssociates.com</v>
      </c>
      <c r="I235" s="2" t="s">
        <v>1860</v>
      </c>
      <c r="J235" s="2"/>
      <c r="K235" s="2" t="s">
        <v>114</v>
      </c>
      <c r="L235" s="2" t="s">
        <v>57</v>
      </c>
      <c r="M235" s="2" t="s">
        <v>1861</v>
      </c>
      <c r="N235" s="2"/>
      <c r="O235" s="2" t="s">
        <v>40</v>
      </c>
      <c r="P235" s="2"/>
      <c r="Q235" s="2"/>
      <c r="R235" s="2"/>
      <c r="S235" s="2"/>
      <c r="T235" s="2"/>
      <c r="U235" s="2"/>
      <c r="V235" s="2"/>
      <c r="W235" s="2"/>
      <c r="X235" s="2"/>
      <c r="Y235" s="2"/>
      <c r="Z235" s="2" t="s">
        <v>1862</v>
      </c>
      <c r="AA235" s="2"/>
      <c r="AB235" s="2">
        <v>43.642446</v>
      </c>
      <c r="AC235" s="2">
        <v>-79.374554</v>
      </c>
      <c r="AD235" s="2"/>
      <c r="AE235" s="2"/>
      <c r="AF235" s="2"/>
    </row>
    <row r="236" ht="43.5" customHeight="1">
      <c r="A236" s="2"/>
      <c r="B236" s="2" t="s">
        <v>1863</v>
      </c>
      <c r="C236" s="2" t="s">
        <v>1864</v>
      </c>
      <c r="D236" s="2" t="s">
        <v>1865</v>
      </c>
      <c r="E236" s="2"/>
      <c r="F236" s="2" t="s">
        <v>1866</v>
      </c>
      <c r="G236" s="2" t="s">
        <v>1867</v>
      </c>
      <c r="H236" s="2" t="s">
        <v>1868</v>
      </c>
      <c r="I236" s="2" t="s">
        <v>1869</v>
      </c>
      <c r="J236" s="2"/>
      <c r="K236" s="2" t="s">
        <v>772</v>
      </c>
      <c r="L236" s="2" t="s">
        <v>38</v>
      </c>
      <c r="M236" s="2" t="s">
        <v>1870</v>
      </c>
      <c r="N236" s="2"/>
      <c r="O236" s="2" t="s">
        <v>40</v>
      </c>
      <c r="P236" s="2"/>
      <c r="Q236" s="2"/>
      <c r="R236" s="2"/>
      <c r="S236" s="2"/>
      <c r="T236" s="2"/>
      <c r="U236" s="2"/>
      <c r="V236" s="2"/>
      <c r="W236" s="2"/>
      <c r="X236" s="2"/>
      <c r="Y236" s="2"/>
      <c r="Z236" s="2"/>
      <c r="AA236" s="2"/>
      <c r="AB236" s="2">
        <v>50.019913</v>
      </c>
      <c r="AC236" s="2">
        <v>-125.285735</v>
      </c>
      <c r="AD236" s="2"/>
      <c r="AE236" s="2"/>
      <c r="AF236" s="2"/>
    </row>
    <row r="237" ht="43.5" customHeight="1">
      <c r="A237" s="2"/>
      <c r="B237" s="2" t="s">
        <v>1871</v>
      </c>
      <c r="C237" s="2" t="s">
        <v>1872</v>
      </c>
      <c r="D237" s="2"/>
      <c r="E237" s="2"/>
      <c r="F237" s="2" t="s">
        <v>1873</v>
      </c>
      <c r="G237" s="2" t="s">
        <v>1874</v>
      </c>
      <c r="H237" s="3" t="str">
        <f>HYPERLINK("http://www.mackenziechamber.bc.ca","http://www.mackenziechamber.bc.ca")</f>
        <v>http://www.mackenziechamber.bc.ca</v>
      </c>
      <c r="I237" s="2" t="s">
        <v>1875</v>
      </c>
      <c r="J237" s="2"/>
      <c r="K237" s="2" t="s">
        <v>1876</v>
      </c>
      <c r="L237" s="2" t="s">
        <v>38</v>
      </c>
      <c r="M237" s="2" t="s">
        <v>1877</v>
      </c>
      <c r="N237" s="2"/>
      <c r="O237" s="2" t="s">
        <v>40</v>
      </c>
      <c r="P237" s="2"/>
      <c r="Q237" s="2"/>
      <c r="R237" s="2"/>
      <c r="S237" s="2"/>
      <c r="T237" s="2"/>
      <c r="U237" s="2"/>
      <c r="V237" s="2"/>
      <c r="W237" s="2"/>
      <c r="X237" s="2"/>
      <c r="Y237" s="2"/>
      <c r="Z237" s="2" t="s">
        <v>1878</v>
      </c>
      <c r="AA237" s="2"/>
      <c r="AB237" s="2">
        <v>55.337279</v>
      </c>
      <c r="AC237" s="2">
        <v>-123.088785</v>
      </c>
      <c r="AD237" s="2"/>
      <c r="AE237" s="2"/>
      <c r="AF237" s="2"/>
    </row>
    <row r="238" ht="43.5" customHeight="1">
      <c r="A238" s="2"/>
      <c r="B238" s="2" t="s">
        <v>1879</v>
      </c>
      <c r="C238" s="2" t="s">
        <v>1880</v>
      </c>
      <c r="D238" s="2"/>
      <c r="E238" s="2"/>
      <c r="F238" s="2" t="s">
        <v>1880</v>
      </c>
      <c r="G238" s="2" t="s">
        <v>1881</v>
      </c>
      <c r="H238" s="3" t="str">
        <f>HYPERLINK("http://www.manitobabee.org","http://www.manitobabee.org")</f>
        <v>http://www.manitobabee.org</v>
      </c>
      <c r="I238" s="2" t="s">
        <v>1882</v>
      </c>
      <c r="J238" s="2"/>
      <c r="K238" s="2" t="s">
        <v>1883</v>
      </c>
      <c r="L238" s="2" t="s">
        <v>86</v>
      </c>
      <c r="M238" s="2" t="s">
        <v>1884</v>
      </c>
      <c r="N238" s="2"/>
      <c r="O238" s="2" t="s">
        <v>40</v>
      </c>
      <c r="P238" s="2"/>
      <c r="Q238" s="2"/>
      <c r="R238" s="2"/>
      <c r="S238" s="2"/>
      <c r="T238" s="2"/>
      <c r="U238" s="2"/>
      <c r="V238" s="2"/>
      <c r="W238" s="2"/>
      <c r="X238" s="2"/>
      <c r="Y238" s="2"/>
      <c r="Z238" s="2" t="s">
        <v>1885</v>
      </c>
      <c r="AA238" s="2"/>
      <c r="AB238" s="2">
        <v>50.130292</v>
      </c>
      <c r="AC238" s="2">
        <v>-97.380457</v>
      </c>
      <c r="AD238" s="2"/>
      <c r="AE238" s="2"/>
      <c r="AF238" s="2"/>
    </row>
    <row r="239" ht="43.5" customHeight="1">
      <c r="A239" s="2"/>
      <c r="B239" s="2" t="s">
        <v>1886</v>
      </c>
      <c r="C239" s="2" t="s">
        <v>1887</v>
      </c>
      <c r="D239" s="2" t="s">
        <v>1888</v>
      </c>
      <c r="E239" s="2"/>
      <c r="F239" s="2" t="s">
        <v>1889</v>
      </c>
      <c r="G239" s="2" t="s">
        <v>1890</v>
      </c>
      <c r="H239" s="3" t="str">
        <f>HYPERLINK("http://www.mbchamber.mb.ca","http://www.mbchamber.mb.ca")</f>
        <v>http://www.mbchamber.mb.ca</v>
      </c>
      <c r="I239" s="2" t="s">
        <v>1891</v>
      </c>
      <c r="J239" s="2"/>
      <c r="K239" s="2" t="s">
        <v>85</v>
      </c>
      <c r="L239" s="2" t="s">
        <v>86</v>
      </c>
      <c r="M239" s="2" t="s">
        <v>1892</v>
      </c>
      <c r="N239" s="2"/>
      <c r="O239" s="2" t="s">
        <v>40</v>
      </c>
      <c r="P239" s="2"/>
      <c r="Q239" s="2"/>
      <c r="R239" s="2"/>
      <c r="S239" s="2"/>
      <c r="T239" s="2"/>
      <c r="U239" s="2"/>
      <c r="V239" s="2"/>
      <c r="W239" s="2"/>
      <c r="X239" s="2"/>
      <c r="Y239" s="2"/>
      <c r="Z239" s="2" t="s">
        <v>1893</v>
      </c>
      <c r="AA239" s="2"/>
      <c r="AB239" s="2">
        <v>49.895059</v>
      </c>
      <c r="AC239" s="2">
        <v>-97.140356</v>
      </c>
      <c r="AD239" s="2"/>
      <c r="AE239" s="2"/>
      <c r="AF239" s="2"/>
    </row>
    <row r="240" ht="43.5" customHeight="1">
      <c r="A240" s="2"/>
      <c r="B240" s="2" t="s">
        <v>1894</v>
      </c>
      <c r="C240" s="2" t="s">
        <v>1895</v>
      </c>
      <c r="D240" s="2"/>
      <c r="E240" s="2"/>
      <c r="F240" s="2" t="s">
        <v>1896</v>
      </c>
      <c r="G240" s="2" t="s">
        <v>1897</v>
      </c>
      <c r="H240" s="3" t="str">
        <f>HYPERLINK("http://www.mcca.mb.ca","http://www.mcca.mb.ca")</f>
        <v>http://www.mcca.mb.ca</v>
      </c>
      <c r="I240" s="2" t="s">
        <v>1898</v>
      </c>
      <c r="J240" s="2"/>
      <c r="K240" s="2" t="s">
        <v>85</v>
      </c>
      <c r="L240" s="2" t="s">
        <v>86</v>
      </c>
      <c r="M240" s="2" t="s">
        <v>1899</v>
      </c>
      <c r="N240" s="2"/>
      <c r="O240" s="2" t="s">
        <v>40</v>
      </c>
      <c r="P240" s="2"/>
      <c r="Q240" s="2"/>
      <c r="R240" s="2"/>
      <c r="S240" s="2"/>
      <c r="T240" s="2"/>
      <c r="U240" s="2"/>
      <c r="V240" s="2"/>
      <c r="W240" s="2"/>
      <c r="X240" s="2"/>
      <c r="Y240" s="2"/>
      <c r="Z240" s="2" t="s">
        <v>1900</v>
      </c>
      <c r="AA240" s="2"/>
      <c r="AB240" s="2">
        <v>49.840335</v>
      </c>
      <c r="AC240" s="2">
        <v>-97.178042</v>
      </c>
      <c r="AD240" s="2"/>
      <c r="AE240" s="2"/>
      <c r="AF240" s="2"/>
    </row>
    <row r="241" ht="43.5" customHeight="1">
      <c r="A241" s="2"/>
      <c r="B241" s="2" t="s">
        <v>1901</v>
      </c>
      <c r="C241" s="2" t="s">
        <v>1902</v>
      </c>
      <c r="D241" s="2"/>
      <c r="E241" s="2"/>
      <c r="F241" s="2" t="s">
        <v>1903</v>
      </c>
      <c r="G241" s="2" t="s">
        <v>1904</v>
      </c>
      <c r="H241" s="3" t="str">
        <f>HYPERLINK("http://www.eggs.mb.ca","http://www.eggs.mb.ca")</f>
        <v>http://www.eggs.mb.ca</v>
      </c>
      <c r="I241" s="2" t="s">
        <v>1905</v>
      </c>
      <c r="J241" s="2"/>
      <c r="K241" s="2" t="s">
        <v>85</v>
      </c>
      <c r="L241" s="2" t="s">
        <v>86</v>
      </c>
      <c r="M241" s="2" t="s">
        <v>1906</v>
      </c>
      <c r="N241" s="2"/>
      <c r="O241" s="2" t="s">
        <v>40</v>
      </c>
      <c r="P241" s="2"/>
      <c r="Q241" s="2"/>
      <c r="R241" s="2"/>
      <c r="S241" s="2"/>
      <c r="T241" s="2"/>
      <c r="U241" s="2"/>
      <c r="V241" s="2"/>
      <c r="W241" s="2"/>
      <c r="X241" s="2"/>
      <c r="Y241" s="2"/>
      <c r="Z241" s="2" t="s">
        <v>1907</v>
      </c>
      <c r="AA241" s="2"/>
      <c r="AB241" s="2">
        <v>49.819182</v>
      </c>
      <c r="AC241" s="2">
        <v>-97.180141</v>
      </c>
      <c r="AD241" s="2"/>
      <c r="AE241" s="2"/>
      <c r="AF241" s="2"/>
    </row>
    <row r="242" ht="43.5" customHeight="1">
      <c r="A242" s="2"/>
      <c r="B242" s="2" t="s">
        <v>1908</v>
      </c>
      <c r="C242" s="2" t="s">
        <v>1909</v>
      </c>
      <c r="D242" s="2"/>
      <c r="E242" s="2"/>
      <c r="F242" s="2" t="s">
        <v>1910</v>
      </c>
      <c r="G242" s="2" t="s">
        <v>1911</v>
      </c>
      <c r="H242" s="3" t="str">
        <f>HYPERLINK("http://www.meia.mb.ca","http://www.meia.mb.ca")</f>
        <v>http://www.meia.mb.ca</v>
      </c>
      <c r="I242" s="2" t="s">
        <v>1912</v>
      </c>
      <c r="J242" s="2"/>
      <c r="K242" s="2" t="s">
        <v>85</v>
      </c>
      <c r="L242" s="2" t="s">
        <v>86</v>
      </c>
      <c r="M242" s="2" t="s">
        <v>1913</v>
      </c>
      <c r="N242" s="2"/>
      <c r="O242" s="2" t="s">
        <v>40</v>
      </c>
      <c r="P242" s="2"/>
      <c r="Q242" s="2"/>
      <c r="R242" s="2"/>
      <c r="S242" s="2"/>
      <c r="T242" s="2"/>
      <c r="U242" s="2"/>
      <c r="V242" s="2"/>
      <c r="W242" s="2"/>
      <c r="X242" s="2"/>
      <c r="Y242" s="2"/>
      <c r="Z242" s="2" t="s">
        <v>1914</v>
      </c>
      <c r="AA242" s="2"/>
      <c r="AB242" s="2">
        <v>49.896543</v>
      </c>
      <c r="AC242" s="2">
        <v>-97.140405</v>
      </c>
      <c r="AD242" s="2"/>
      <c r="AE242" s="2"/>
      <c r="AF242" s="2"/>
    </row>
    <row r="243" ht="43.5" customHeight="1">
      <c r="A243" s="2"/>
      <c r="B243" s="2" t="s">
        <v>1915</v>
      </c>
      <c r="C243" s="2" t="s">
        <v>1916</v>
      </c>
      <c r="D243" s="2"/>
      <c r="E243" s="2"/>
      <c r="F243" s="2" t="s">
        <v>1917</v>
      </c>
      <c r="G243" s="2" t="s">
        <v>1918</v>
      </c>
      <c r="H243" s="3" t="str">
        <f>HYPERLINK("http://www.mfl.mb.ca","http://www.mfl.mb.ca")</f>
        <v>http://www.mfl.mb.ca</v>
      </c>
      <c r="I243" s="2" t="s">
        <v>1919</v>
      </c>
      <c r="J243" s="2"/>
      <c r="K243" s="2" t="s">
        <v>85</v>
      </c>
      <c r="L243" s="2" t="s">
        <v>86</v>
      </c>
      <c r="M243" s="2" t="s">
        <v>1920</v>
      </c>
      <c r="N243" s="2"/>
      <c r="O243" s="2" t="s">
        <v>40</v>
      </c>
      <c r="P243" s="2"/>
      <c r="Q243" s="2"/>
      <c r="R243" s="2"/>
      <c r="S243" s="2"/>
      <c r="T243" s="2"/>
      <c r="U243" s="2"/>
      <c r="V243" s="2"/>
      <c r="W243" s="2"/>
      <c r="X243" s="2"/>
      <c r="Y243" s="2"/>
      <c r="Z243" s="2"/>
      <c r="AA243" s="2"/>
      <c r="AB243" s="2">
        <v>49.888209</v>
      </c>
      <c r="AC243" s="2">
        <v>-97.138767</v>
      </c>
      <c r="AD243" s="2"/>
      <c r="AE243" s="2"/>
      <c r="AF243" s="2"/>
    </row>
    <row r="244" ht="43.5" customHeight="1">
      <c r="A244" s="2"/>
      <c r="B244" s="2" t="s">
        <v>1921</v>
      </c>
      <c r="C244" s="2" t="s">
        <v>1922</v>
      </c>
      <c r="D244" s="2"/>
      <c r="E244" s="2"/>
      <c r="F244" s="2" t="s">
        <v>1923</v>
      </c>
      <c r="G244" s="2" t="s">
        <v>1924</v>
      </c>
      <c r="H244" s="3" t="str">
        <f>HYPERLINK("http://www.mfpa.mb.ca","http://www.mfpa.mb.ca")</f>
        <v>http://www.mfpa.mb.ca</v>
      </c>
      <c r="I244" s="2" t="s">
        <v>1925</v>
      </c>
      <c r="J244" s="2"/>
      <c r="K244" s="2" t="s">
        <v>85</v>
      </c>
      <c r="L244" s="2" t="s">
        <v>86</v>
      </c>
      <c r="M244" s="2" t="s">
        <v>1926</v>
      </c>
      <c r="N244" s="2"/>
      <c r="O244" s="2" t="s">
        <v>40</v>
      </c>
      <c r="P244" s="2"/>
      <c r="Q244" s="2"/>
      <c r="R244" s="2"/>
      <c r="S244" s="2"/>
      <c r="T244" s="2"/>
      <c r="U244" s="2"/>
      <c r="V244" s="2"/>
      <c r="W244" s="2"/>
      <c r="X244" s="2"/>
      <c r="Y244" s="2"/>
      <c r="Z244" s="2" t="s">
        <v>1927</v>
      </c>
      <c r="AA244" s="2"/>
      <c r="AB244" s="2">
        <v>49.818972</v>
      </c>
      <c r="AC244" s="2">
        <v>-97.187325</v>
      </c>
      <c r="AD244" s="2"/>
      <c r="AE244" s="2"/>
      <c r="AF244" s="2"/>
    </row>
    <row r="245" ht="43.5" customHeight="1">
      <c r="A245" s="2"/>
      <c r="B245" s="2" t="s">
        <v>1928</v>
      </c>
      <c r="C245" s="2" t="s">
        <v>1929</v>
      </c>
      <c r="D245" s="2"/>
      <c r="E245" s="2"/>
      <c r="F245" s="2" t="s">
        <v>1930</v>
      </c>
      <c r="G245" s="2" t="s">
        <v>1931</v>
      </c>
      <c r="H245" s="3" t="str">
        <f>HYPERLINK("http://www.thinktrees.org","http://www.thinktrees.org")</f>
        <v>http://www.thinktrees.org</v>
      </c>
      <c r="I245" s="2" t="s">
        <v>1932</v>
      </c>
      <c r="J245" s="2"/>
      <c r="K245" s="2" t="s">
        <v>85</v>
      </c>
      <c r="L245" s="2" t="s">
        <v>86</v>
      </c>
      <c r="M245" s="2" t="s">
        <v>1933</v>
      </c>
      <c r="N245" s="2"/>
      <c r="O245" s="2" t="s">
        <v>40</v>
      </c>
      <c r="P245" s="2"/>
      <c r="Q245" s="2"/>
      <c r="R245" s="2"/>
      <c r="S245" s="2"/>
      <c r="T245" s="2"/>
      <c r="U245" s="2"/>
      <c r="V245" s="2"/>
      <c r="W245" s="2"/>
      <c r="X245" s="2"/>
      <c r="Y245" s="2"/>
      <c r="Z245" s="2" t="s">
        <v>1934</v>
      </c>
      <c r="AA245" s="2"/>
      <c r="AB245" s="2">
        <v>49.868781</v>
      </c>
      <c r="AC245" s="2">
        <v>-97.159044</v>
      </c>
      <c r="AD245" s="2"/>
      <c r="AE245" s="2"/>
      <c r="AF245" s="2"/>
    </row>
    <row r="246" ht="43.5" customHeight="1">
      <c r="A246" s="2"/>
      <c r="B246" s="2" t="s">
        <v>1935</v>
      </c>
      <c r="C246" s="2" t="s">
        <v>1936</v>
      </c>
      <c r="D246" s="2"/>
      <c r="E246" s="2"/>
      <c r="F246" s="2" t="s">
        <v>1937</v>
      </c>
      <c r="G246" s="2" t="s">
        <v>1938</v>
      </c>
      <c r="H246" s="3" t="str">
        <f>HYPERLINK("http://www.mhca.mb.ca","http://www.mhca.mb.ca")</f>
        <v>http://www.mhca.mb.ca</v>
      </c>
      <c r="I246" s="2" t="s">
        <v>1939</v>
      </c>
      <c r="J246" s="2"/>
      <c r="K246" s="2" t="s">
        <v>85</v>
      </c>
      <c r="L246" s="2" t="s">
        <v>86</v>
      </c>
      <c r="M246" s="2" t="s">
        <v>1940</v>
      </c>
      <c r="N246" s="2"/>
      <c r="O246" s="2" t="s">
        <v>40</v>
      </c>
      <c r="P246" s="2"/>
      <c r="Q246" s="2"/>
      <c r="R246" s="2"/>
      <c r="S246" s="2"/>
      <c r="T246" s="2"/>
      <c r="U246" s="2"/>
      <c r="V246" s="2"/>
      <c r="W246" s="2"/>
      <c r="X246" s="2"/>
      <c r="Y246" s="2"/>
      <c r="Z246" s="2"/>
      <c r="AA246" s="2"/>
      <c r="AB246" s="2">
        <v>49.893555</v>
      </c>
      <c r="AC246" s="2">
        <v>-97.20201</v>
      </c>
      <c r="AD246" s="2"/>
      <c r="AE246" s="2"/>
      <c r="AF246" s="2"/>
    </row>
    <row r="247" ht="43.5" customHeight="1">
      <c r="A247" s="2"/>
      <c r="B247" s="2" t="s">
        <v>1941</v>
      </c>
      <c r="C247" s="2" t="s">
        <v>1942</v>
      </c>
      <c r="D247" s="2"/>
      <c r="E247" s="2"/>
      <c r="F247" s="2" t="s">
        <v>1943</v>
      </c>
      <c r="G247" s="2" t="s">
        <v>1944</v>
      </c>
      <c r="H247" s="3" t="str">
        <f>HYPERLINK("http://www.mia.mb.ca","http://www.mia.mb.ca")</f>
        <v>http://www.mia.mb.ca</v>
      </c>
      <c r="I247" s="2" t="s">
        <v>1945</v>
      </c>
      <c r="J247" s="2"/>
      <c r="K247" s="2" t="s">
        <v>85</v>
      </c>
      <c r="L247" s="2" t="s">
        <v>86</v>
      </c>
      <c r="M247" s="2" t="s">
        <v>1946</v>
      </c>
      <c r="N247" s="2"/>
      <c r="O247" s="2" t="s">
        <v>40</v>
      </c>
      <c r="P247" s="2"/>
      <c r="Q247" s="2"/>
      <c r="R247" s="2"/>
      <c r="S247" s="2"/>
      <c r="T247" s="2"/>
      <c r="U247" s="2"/>
      <c r="V247" s="2"/>
      <c r="W247" s="2"/>
      <c r="X247" s="2"/>
      <c r="Y247" s="2"/>
      <c r="Z247" s="2" t="s">
        <v>1947</v>
      </c>
      <c r="AA247" s="2"/>
      <c r="AB247" s="2">
        <v>49.806478</v>
      </c>
      <c r="AC247" s="2">
        <v>-97.136811</v>
      </c>
      <c r="AD247" s="2"/>
      <c r="AE247" s="2"/>
      <c r="AF247" s="2"/>
    </row>
    <row r="248" ht="43.5" customHeight="1">
      <c r="A248" s="2"/>
      <c r="B248" s="2" t="s">
        <v>1948</v>
      </c>
      <c r="C248" s="2" t="s">
        <v>1949</v>
      </c>
      <c r="D248" s="2" t="s">
        <v>1950</v>
      </c>
      <c r="E248" s="2"/>
      <c r="F248" s="2" t="s">
        <v>1951</v>
      </c>
      <c r="G248" s="2" t="s">
        <v>1952</v>
      </c>
      <c r="H248" s="3" t="str">
        <f>HYPERLINK("http://www.mopia.ca","http://www.mopia.ca")</f>
        <v>http://www.mopia.ca</v>
      </c>
      <c r="I248" s="2" t="s">
        <v>1953</v>
      </c>
      <c r="J248" s="2"/>
      <c r="K248" s="2" t="s">
        <v>85</v>
      </c>
      <c r="L248" s="2" t="s">
        <v>86</v>
      </c>
      <c r="M248" s="2" t="s">
        <v>1954</v>
      </c>
      <c r="N248" s="2"/>
      <c r="O248" s="2" t="s">
        <v>40</v>
      </c>
      <c r="P248" s="2"/>
      <c r="Q248" s="2"/>
      <c r="R248" s="2"/>
      <c r="S248" s="2"/>
      <c r="T248" s="2"/>
      <c r="U248" s="2"/>
      <c r="V248" s="2"/>
      <c r="W248" s="2"/>
      <c r="X248" s="2"/>
      <c r="Y248" s="2"/>
      <c r="Z248" s="2" t="s">
        <v>1955</v>
      </c>
      <c r="AA248" s="2"/>
      <c r="AB248" s="2">
        <v>49.916189</v>
      </c>
      <c r="AC248" s="2">
        <v>-97.132171</v>
      </c>
      <c r="AD248" s="2"/>
      <c r="AE248" s="2"/>
      <c r="AF248" s="2"/>
    </row>
    <row r="249" ht="43.5" customHeight="1">
      <c r="A249" s="2"/>
      <c r="B249" s="2" t="s">
        <v>1956</v>
      </c>
      <c r="C249" s="2" t="s">
        <v>1957</v>
      </c>
      <c r="D249" s="2" t="s">
        <v>1958</v>
      </c>
      <c r="E249" s="2"/>
      <c r="F249" s="2" t="s">
        <v>1959</v>
      </c>
      <c r="G249" s="2" t="s">
        <v>1960</v>
      </c>
      <c r="H249" s="3" t="str">
        <f>HYPERLINK("http://www.manitobapork.com","http://www.manitobapork.com")</f>
        <v>http://www.manitobapork.com</v>
      </c>
      <c r="I249" s="2" t="s">
        <v>1961</v>
      </c>
      <c r="J249" s="2"/>
      <c r="K249" s="2" t="s">
        <v>85</v>
      </c>
      <c r="L249" s="2" t="s">
        <v>86</v>
      </c>
      <c r="M249" s="2" t="s">
        <v>1962</v>
      </c>
      <c r="N249" s="2"/>
      <c r="O249" s="2" t="s">
        <v>40</v>
      </c>
      <c r="P249" s="2"/>
      <c r="Q249" s="2"/>
      <c r="R249" s="2"/>
      <c r="S249" s="2"/>
      <c r="T249" s="2"/>
      <c r="U249" s="2"/>
      <c r="V249" s="2"/>
      <c r="W249" s="2"/>
      <c r="X249" s="2"/>
      <c r="Y249" s="2"/>
      <c r="Z249" s="2" t="s">
        <v>1963</v>
      </c>
      <c r="AA249" s="2"/>
      <c r="AB249" s="2">
        <v>49.89004</v>
      </c>
      <c r="AC249" s="2">
        <v>-97.059669</v>
      </c>
      <c r="AD249" s="2"/>
      <c r="AE249" s="2"/>
      <c r="AF249" s="2"/>
    </row>
    <row r="250" ht="43.5" customHeight="1">
      <c r="A250" s="2"/>
      <c r="B250" s="2" t="s">
        <v>1964</v>
      </c>
      <c r="C250" s="2" t="s">
        <v>1965</v>
      </c>
      <c r="D250" s="2" t="s">
        <v>1966</v>
      </c>
      <c r="E250" s="2"/>
      <c r="F250" s="2" t="s">
        <v>1967</v>
      </c>
      <c r="G250" s="2"/>
      <c r="H250" s="3" t="str">
        <f>HYPERLINK("http://www.manitobapulse.ca","http://www.manitobapulse.ca")</f>
        <v>http://www.manitobapulse.ca</v>
      </c>
      <c r="I250" s="2" t="s">
        <v>1968</v>
      </c>
      <c r="J250" s="2"/>
      <c r="K250" s="2" t="s">
        <v>1969</v>
      </c>
      <c r="L250" s="2" t="s">
        <v>86</v>
      </c>
      <c r="M250" s="2" t="s">
        <v>1970</v>
      </c>
      <c r="N250" s="2"/>
      <c r="O250" s="2" t="s">
        <v>40</v>
      </c>
      <c r="P250" s="2"/>
      <c r="Q250" s="2"/>
      <c r="R250" s="2"/>
      <c r="S250" s="2"/>
      <c r="T250" s="2"/>
      <c r="U250" s="2"/>
      <c r="V250" s="2"/>
      <c r="W250" s="2"/>
      <c r="X250" s="2"/>
      <c r="Y250" s="2"/>
      <c r="Z250" s="2" t="s">
        <v>1971</v>
      </c>
      <c r="AA250" s="2"/>
      <c r="AB250" s="2">
        <v>49.513348</v>
      </c>
      <c r="AC250" s="2">
        <v>-97.998933</v>
      </c>
      <c r="AD250" s="2"/>
      <c r="AE250" s="2"/>
      <c r="AF250" s="2"/>
    </row>
    <row r="251" ht="43.5" customHeight="1">
      <c r="A251" s="2"/>
      <c r="B251" s="2" t="s">
        <v>1972</v>
      </c>
      <c r="C251" s="2" t="s">
        <v>1973</v>
      </c>
      <c r="D251" s="2"/>
      <c r="E251" s="2"/>
      <c r="F251" s="2" t="s">
        <v>1974</v>
      </c>
      <c r="G251" s="2" t="s">
        <v>1975</v>
      </c>
      <c r="H251" s="3" t="str">
        <f>HYPERLINK("http://www.qnet.ca","http://www.qnet.ca")</f>
        <v>http://www.qnet.ca</v>
      </c>
      <c r="I251" s="2" t="s">
        <v>1976</v>
      </c>
      <c r="J251" s="2"/>
      <c r="K251" s="2" t="s">
        <v>85</v>
      </c>
      <c r="L251" s="2" t="s">
        <v>86</v>
      </c>
      <c r="M251" s="2" t="s">
        <v>1977</v>
      </c>
      <c r="N251" s="2"/>
      <c r="O251" s="2" t="s">
        <v>40</v>
      </c>
      <c r="P251" s="2"/>
      <c r="Q251" s="2"/>
      <c r="R251" s="2"/>
      <c r="S251" s="2"/>
      <c r="T251" s="2"/>
      <c r="U251" s="2"/>
      <c r="V251" s="2"/>
      <c r="W251" s="2"/>
      <c r="X251" s="2"/>
      <c r="Y251" s="2"/>
      <c r="Z251" s="2" t="s">
        <v>1978</v>
      </c>
      <c r="AA251" s="2"/>
      <c r="AB251" s="2">
        <v>49.889697</v>
      </c>
      <c r="AC251" s="2">
        <v>-97.142414</v>
      </c>
      <c r="AD251" s="2"/>
      <c r="AE251" s="2"/>
      <c r="AF251" s="2"/>
    </row>
    <row r="252" ht="43.5" customHeight="1">
      <c r="A252" s="2"/>
      <c r="B252" s="2" t="s">
        <v>1979</v>
      </c>
      <c r="C252" s="2" t="s">
        <v>1980</v>
      </c>
      <c r="D252" s="2"/>
      <c r="E252" s="2"/>
      <c r="F252" s="2" t="s">
        <v>1981</v>
      </c>
      <c r="G252" s="2" t="s">
        <v>1982</v>
      </c>
      <c r="H252" s="3" t="str">
        <f>HYPERLINK("http://www.trucking.mb.ca","http://www.trucking.mb.ca")</f>
        <v>http://www.trucking.mb.ca</v>
      </c>
      <c r="I252" s="2" t="s">
        <v>1983</v>
      </c>
      <c r="J252" s="2"/>
      <c r="K252" s="2" t="s">
        <v>85</v>
      </c>
      <c r="L252" s="2" t="s">
        <v>86</v>
      </c>
      <c r="M252" s="2" t="s">
        <v>1984</v>
      </c>
      <c r="N252" s="2"/>
      <c r="O252" s="2" t="s">
        <v>40</v>
      </c>
      <c r="P252" s="2"/>
      <c r="Q252" s="2"/>
      <c r="R252" s="2"/>
      <c r="S252" s="2"/>
      <c r="T252" s="2"/>
      <c r="U252" s="2"/>
      <c r="V252" s="2"/>
      <c r="W252" s="2"/>
      <c r="X252" s="2"/>
      <c r="Y252" s="2"/>
      <c r="Z252" s="2" t="s">
        <v>1985</v>
      </c>
      <c r="AA252" s="2"/>
      <c r="AB252" s="2">
        <v>49.93789</v>
      </c>
      <c r="AC252" s="2">
        <v>-97.171754</v>
      </c>
      <c r="AD252" s="2"/>
      <c r="AE252" s="2"/>
      <c r="AF252" s="2"/>
    </row>
    <row r="253" ht="43.5" customHeight="1">
      <c r="A253" s="2"/>
      <c r="B253" s="2" t="s">
        <v>1986</v>
      </c>
      <c r="C253" s="2" t="s">
        <v>1987</v>
      </c>
      <c r="D253" s="2" t="s">
        <v>1988</v>
      </c>
      <c r="E253" s="2"/>
      <c r="F253" s="2" t="s">
        <v>1989</v>
      </c>
      <c r="G253" s="2" t="s">
        <v>1990</v>
      </c>
      <c r="H253" s="3" t="str">
        <f>HYPERLINK("http://www.wecm.ca","http://www.wecm.ca")</f>
        <v>http://www.wecm.ca</v>
      </c>
      <c r="I253" s="2" t="s">
        <v>1991</v>
      </c>
      <c r="J253" s="2"/>
      <c r="K253" s="2" t="s">
        <v>85</v>
      </c>
      <c r="L253" s="2" t="s">
        <v>86</v>
      </c>
      <c r="M253" s="2" t="s">
        <v>1992</v>
      </c>
      <c r="N253" s="2"/>
      <c r="O253" s="2" t="s">
        <v>40</v>
      </c>
      <c r="P253" s="2"/>
      <c r="Q253" s="2"/>
      <c r="R253" s="2"/>
      <c r="S253" s="2"/>
      <c r="T253" s="2"/>
      <c r="U253" s="2"/>
      <c r="V253" s="2"/>
      <c r="W253" s="2"/>
      <c r="X253" s="2"/>
      <c r="Y253" s="2"/>
      <c r="Z253" s="2" t="s">
        <v>1993</v>
      </c>
      <c r="AA253" s="2"/>
      <c r="AB253" s="2">
        <v>49.890906</v>
      </c>
      <c r="AC253" s="2">
        <v>-97.141569</v>
      </c>
      <c r="AD253" s="2"/>
      <c r="AE253" s="2"/>
      <c r="AF253" s="2"/>
    </row>
    <row r="254" ht="43.5" customHeight="1">
      <c r="A254" s="2"/>
      <c r="B254" s="2" t="s">
        <v>1994</v>
      </c>
      <c r="C254" s="2" t="s">
        <v>1995</v>
      </c>
      <c r="D254" s="2"/>
      <c r="E254" s="2"/>
      <c r="F254" s="2" t="s">
        <v>1996</v>
      </c>
      <c r="G254" s="2" t="s">
        <v>1997</v>
      </c>
      <c r="H254" s="3" t="str">
        <f>HYPERLINK("http://www.markhamboard.com","http://www.markhamboard.com")</f>
        <v>http://www.markhamboard.com</v>
      </c>
      <c r="I254" s="2" t="s">
        <v>1998</v>
      </c>
      <c r="J254" s="2"/>
      <c r="K254" s="2" t="s">
        <v>1251</v>
      </c>
      <c r="L254" s="2" t="s">
        <v>57</v>
      </c>
      <c r="M254" s="2" t="s">
        <v>1999</v>
      </c>
      <c r="N254" s="2"/>
      <c r="O254" s="2" t="s">
        <v>40</v>
      </c>
      <c r="P254" s="2"/>
      <c r="Q254" s="2"/>
      <c r="R254" s="2"/>
      <c r="S254" s="2"/>
      <c r="T254" s="2"/>
      <c r="U254" s="2"/>
      <c r="V254" s="2"/>
      <c r="W254" s="2"/>
      <c r="X254" s="2"/>
      <c r="Y254" s="2"/>
      <c r="Z254" s="2"/>
      <c r="AA254" s="2"/>
      <c r="AB254" s="2">
        <v>43.830022</v>
      </c>
      <c r="AC254" s="2">
        <v>-79.326761</v>
      </c>
      <c r="AD254" s="2"/>
      <c r="AE254" s="2"/>
      <c r="AF254" s="2"/>
    </row>
    <row r="255" ht="43.5" customHeight="1">
      <c r="A255" s="2"/>
      <c r="B255" s="2" t="s">
        <v>2000</v>
      </c>
      <c r="C255" s="2" t="s">
        <v>2001</v>
      </c>
      <c r="D255" s="2"/>
      <c r="E255" s="2"/>
      <c r="F255" s="2" t="s">
        <v>2002</v>
      </c>
      <c r="G255" s="2" t="s">
        <v>2003</v>
      </c>
      <c r="H255" s="3" t="str">
        <f>HYPERLINK("http://www.mcbridechamber.ca","http://www.mcbridechamber.ca")</f>
        <v>http://www.mcbridechamber.ca</v>
      </c>
      <c r="I255" s="2" t="s">
        <v>2004</v>
      </c>
      <c r="J255" s="2"/>
      <c r="K255" s="2" t="s">
        <v>2005</v>
      </c>
      <c r="L255" s="2" t="s">
        <v>38</v>
      </c>
      <c r="M255" s="2" t="s">
        <v>2006</v>
      </c>
      <c r="N255" s="2"/>
      <c r="O255" s="2" t="s">
        <v>40</v>
      </c>
      <c r="P255" s="2"/>
      <c r="Q255" s="2"/>
      <c r="R255" s="2"/>
      <c r="S255" s="2"/>
      <c r="T255" s="2"/>
      <c r="U255" s="2"/>
      <c r="V255" s="2"/>
      <c r="W255" s="2"/>
      <c r="X255" s="2"/>
      <c r="Y255" s="2"/>
      <c r="Z255" s="2"/>
      <c r="AA255" s="2"/>
      <c r="AB255" s="2">
        <v>53.300297</v>
      </c>
      <c r="AC255" s="2">
        <v>-120.169337</v>
      </c>
      <c r="AD255" s="2"/>
      <c r="AE255" s="2"/>
      <c r="AF255" s="2"/>
    </row>
    <row r="256" ht="43.5" customHeight="1">
      <c r="A256" s="2"/>
      <c r="B256" s="2" t="s">
        <v>2007</v>
      </c>
      <c r="C256" s="2" t="s">
        <v>2008</v>
      </c>
      <c r="D256" s="2"/>
      <c r="E256" s="2"/>
      <c r="F256" s="2" t="s">
        <v>2009</v>
      </c>
      <c r="G256" s="2" t="s">
        <v>2010</v>
      </c>
      <c r="H256" s="3" t="str">
        <f>HYPERLINK("http://www.mltc.ca","http://www.mltc.ca")</f>
        <v>http://www.mltc.ca</v>
      </c>
      <c r="I256" s="2" t="s">
        <v>2011</v>
      </c>
      <c r="J256" s="2"/>
      <c r="K256" s="2" t="s">
        <v>2012</v>
      </c>
      <c r="L256" s="2" t="s">
        <v>291</v>
      </c>
      <c r="M256" s="2" t="s">
        <v>2013</v>
      </c>
      <c r="N256" s="2"/>
      <c r="O256" s="2" t="s">
        <v>40</v>
      </c>
      <c r="P256" s="2"/>
      <c r="Q256" s="2"/>
      <c r="R256" s="2"/>
      <c r="S256" s="2"/>
      <c r="T256" s="2"/>
      <c r="U256" s="2"/>
      <c r="V256" s="2"/>
      <c r="W256" s="2"/>
      <c r="X256" s="2"/>
      <c r="Y256" s="2"/>
      <c r="Z256" s="2" t="s">
        <v>2014</v>
      </c>
      <c r="AA256" s="2"/>
      <c r="AB256" s="2">
        <v>54.127076</v>
      </c>
      <c r="AC256" s="2">
        <v>-108.423613</v>
      </c>
      <c r="AD256" s="2"/>
      <c r="AE256" s="2"/>
      <c r="AF256" s="2"/>
    </row>
    <row r="257" ht="43.5" customHeight="1">
      <c r="A257" s="2"/>
      <c r="B257" s="2" t="s">
        <v>2015</v>
      </c>
      <c r="C257" s="2" t="s">
        <v>2016</v>
      </c>
      <c r="D257" s="2"/>
      <c r="E257" s="2"/>
      <c r="F257" s="2" t="s">
        <v>2017</v>
      </c>
      <c r="G257" s="2" t="s">
        <v>2018</v>
      </c>
      <c r="H257" s="3" t="str">
        <f>HYPERLINK("http://www.medicinehatchamber.com","http://www.medicinehatchamber.com")</f>
        <v>http://www.medicinehatchamber.com</v>
      </c>
      <c r="I257" s="2" t="s">
        <v>2019</v>
      </c>
      <c r="J257" s="2"/>
      <c r="K257" s="2" t="s">
        <v>2020</v>
      </c>
      <c r="L257" s="2" t="s">
        <v>76</v>
      </c>
      <c r="M257" s="2" t="s">
        <v>2021</v>
      </c>
      <c r="N257" s="2"/>
      <c r="O257" s="2" t="s">
        <v>40</v>
      </c>
      <c r="P257" s="2"/>
      <c r="Q257" s="2"/>
      <c r="R257" s="2"/>
      <c r="S257" s="2"/>
      <c r="T257" s="2"/>
      <c r="U257" s="2"/>
      <c r="V257" s="2"/>
      <c r="W257" s="2"/>
      <c r="X257" s="2"/>
      <c r="Y257" s="2"/>
      <c r="Z257" s="2"/>
      <c r="AA257" s="2"/>
      <c r="AB257" s="2">
        <v>50.038721</v>
      </c>
      <c r="AC257" s="2">
        <v>-110.67463</v>
      </c>
      <c r="AD257" s="2"/>
      <c r="AE257" s="2"/>
      <c r="AF257" s="2"/>
    </row>
    <row r="258" ht="43.5" customHeight="1">
      <c r="A258" s="2"/>
      <c r="B258" s="2" t="s">
        <v>2022</v>
      </c>
      <c r="C258" s="2" t="s">
        <v>2023</v>
      </c>
      <c r="D258" s="2"/>
      <c r="E258" s="2"/>
      <c r="F258" s="2" t="s">
        <v>2024</v>
      </c>
      <c r="G258" s="2" t="s">
        <v>2025</v>
      </c>
      <c r="H258" s="3" t="str">
        <f>HYPERLINK("http://www.melfortchamber.com","http://www.melfortchamber.com")</f>
        <v>http://www.melfortchamber.com</v>
      </c>
      <c r="I258" s="2" t="s">
        <v>2026</v>
      </c>
      <c r="J258" s="2"/>
      <c r="K258" s="2" t="s">
        <v>2027</v>
      </c>
      <c r="L258" s="2" t="s">
        <v>291</v>
      </c>
      <c r="M258" s="2" t="s">
        <v>2028</v>
      </c>
      <c r="N258" s="2"/>
      <c r="O258" s="2" t="s">
        <v>40</v>
      </c>
      <c r="P258" s="2"/>
      <c r="Q258" s="2"/>
      <c r="R258" s="2"/>
      <c r="S258" s="2"/>
      <c r="T258" s="2"/>
      <c r="U258" s="2"/>
      <c r="V258" s="2"/>
      <c r="W258" s="2"/>
      <c r="X258" s="2"/>
      <c r="Y258" s="2"/>
      <c r="Z258" s="2"/>
      <c r="AA258" s="2"/>
      <c r="AB258" s="2">
        <v>52.856484</v>
      </c>
      <c r="AC258" s="2">
        <v>-104.584253</v>
      </c>
      <c r="AD258" s="2"/>
      <c r="AE258" s="2"/>
      <c r="AF258" s="2"/>
    </row>
    <row r="259" ht="43.5" customHeight="1">
      <c r="A259" s="2"/>
      <c r="B259" s="2" t="s">
        <v>2029</v>
      </c>
      <c r="C259" s="2" t="s">
        <v>2030</v>
      </c>
      <c r="D259" s="2"/>
      <c r="E259" s="2"/>
      <c r="F259" s="2" t="s">
        <v>2031</v>
      </c>
      <c r="G259" s="2" t="s">
        <v>2032</v>
      </c>
      <c r="H259" s="3" t="str">
        <f>HYPERLINK("http://www.merrittchamber.com","http://www.merrittchamber.com")</f>
        <v>http://www.merrittchamber.com</v>
      </c>
      <c r="I259" s="2" t="s">
        <v>2033</v>
      </c>
      <c r="J259" s="2"/>
      <c r="K259" s="2" t="s">
        <v>2034</v>
      </c>
      <c r="L259" s="2" t="s">
        <v>38</v>
      </c>
      <c r="M259" s="2" t="s">
        <v>2035</v>
      </c>
      <c r="N259" s="2"/>
      <c r="O259" s="2" t="s">
        <v>40</v>
      </c>
      <c r="P259" s="2"/>
      <c r="Q259" s="2"/>
      <c r="R259" s="2"/>
      <c r="S259" s="2"/>
      <c r="T259" s="2"/>
      <c r="U259" s="2"/>
      <c r="V259" s="2"/>
      <c r="W259" s="2"/>
      <c r="X259" s="2"/>
      <c r="Y259" s="2"/>
      <c r="Z259" s="2"/>
      <c r="AA259" s="2"/>
      <c r="AB259" s="2">
        <v>50.11046</v>
      </c>
      <c r="AC259" s="2">
        <v>-120.787697</v>
      </c>
      <c r="AD259" s="2"/>
      <c r="AE259" s="2"/>
      <c r="AF259" s="2"/>
    </row>
    <row r="260" ht="43.5" customHeight="1">
      <c r="A260" s="2"/>
      <c r="B260" s="2" t="s">
        <v>2036</v>
      </c>
      <c r="C260" s="2" t="s">
        <v>2037</v>
      </c>
      <c r="D260" s="2"/>
      <c r="E260" s="2"/>
      <c r="F260" s="2" t="s">
        <v>2038</v>
      </c>
      <c r="G260" s="2"/>
      <c r="H260" s="3" t="str">
        <f>HYPERLINK("http://www.mwanb.com","http://www.mwanb.com")</f>
        <v>http://www.mwanb.com</v>
      </c>
      <c r="I260" s="2" t="s">
        <v>2039</v>
      </c>
      <c r="J260" s="2"/>
      <c r="K260" s="2" t="s">
        <v>2040</v>
      </c>
      <c r="L260" s="2" t="s">
        <v>328</v>
      </c>
      <c r="M260" s="2" t="s">
        <v>2041</v>
      </c>
      <c r="N260" s="2"/>
      <c r="O260" s="2" t="s">
        <v>40</v>
      </c>
      <c r="P260" s="2"/>
      <c r="Q260" s="2"/>
      <c r="R260" s="2"/>
      <c r="S260" s="2"/>
      <c r="T260" s="2"/>
      <c r="U260" s="2"/>
      <c r="V260" s="2"/>
      <c r="W260" s="2"/>
      <c r="X260" s="2"/>
      <c r="Y260" s="2"/>
      <c r="Z260" s="2"/>
      <c r="AA260" s="2"/>
      <c r="AB260" s="2">
        <v>45.961263</v>
      </c>
      <c r="AC260" s="2">
        <v>-66.639344</v>
      </c>
      <c r="AD260" s="2"/>
      <c r="AE260" s="2"/>
      <c r="AF260" s="2"/>
    </row>
    <row r="261" ht="43.5" customHeight="1">
      <c r="A261" s="2"/>
      <c r="B261" s="2" t="s">
        <v>2042</v>
      </c>
      <c r="C261" s="2" t="s">
        <v>2043</v>
      </c>
      <c r="D261" s="2"/>
      <c r="E261" s="2"/>
      <c r="F261" s="2"/>
      <c r="G261" s="2" t="s">
        <v>2044</v>
      </c>
      <c r="H261" s="3" t="str">
        <f>HYPERLINK("http://www.millbrook.ca","http://www.millbrook.ca")</f>
        <v>http://www.millbrook.ca</v>
      </c>
      <c r="I261" s="2" t="s">
        <v>2045</v>
      </c>
      <c r="J261" s="2"/>
      <c r="K261" s="2" t="s">
        <v>2046</v>
      </c>
      <c r="L261" s="2" t="s">
        <v>57</v>
      </c>
      <c r="M261" s="2" t="s">
        <v>2047</v>
      </c>
      <c r="N261" s="2"/>
      <c r="O261" s="2" t="s">
        <v>40</v>
      </c>
      <c r="P261" s="2"/>
      <c r="Q261" s="2"/>
      <c r="R261" s="2"/>
      <c r="S261" s="2"/>
      <c r="T261" s="2"/>
      <c r="U261" s="2"/>
      <c r="V261" s="2"/>
      <c r="W261" s="2"/>
      <c r="X261" s="2"/>
      <c r="Y261" s="2"/>
      <c r="Z261" s="2"/>
      <c r="AA261" s="2"/>
      <c r="AB261" s="2">
        <v>44.150963</v>
      </c>
      <c r="AC261" s="2">
        <v>-78.446952</v>
      </c>
      <c r="AD261" s="2"/>
      <c r="AE261" s="2"/>
      <c r="AF261" s="2"/>
    </row>
    <row r="262" ht="43.5" customHeight="1">
      <c r="A262" s="2"/>
      <c r="B262" s="2" t="s">
        <v>2048</v>
      </c>
      <c r="C262" s="2" t="s">
        <v>2049</v>
      </c>
      <c r="D262" s="2"/>
      <c r="E262" s="2"/>
      <c r="F262" s="2" t="s">
        <v>2050</v>
      </c>
      <c r="G262" s="2" t="s">
        <v>2051</v>
      </c>
      <c r="H262" s="3" t="str">
        <f>HYPERLINK("http://www.miltonchamber.ca","http://www.miltonchamber.ca")</f>
        <v>http://www.miltonchamber.ca</v>
      </c>
      <c r="I262" s="2" t="s">
        <v>2052</v>
      </c>
      <c r="J262" s="2"/>
      <c r="K262" s="2" t="s">
        <v>2053</v>
      </c>
      <c r="L262" s="2" t="s">
        <v>57</v>
      </c>
      <c r="M262" s="2" t="s">
        <v>2054</v>
      </c>
      <c r="N262" s="2"/>
      <c r="O262" s="2" t="s">
        <v>40</v>
      </c>
      <c r="P262" s="2"/>
      <c r="Q262" s="2"/>
      <c r="R262" s="2"/>
      <c r="S262" s="2"/>
      <c r="T262" s="2"/>
      <c r="U262" s="2"/>
      <c r="V262" s="2"/>
      <c r="W262" s="2"/>
      <c r="X262" s="2"/>
      <c r="Y262" s="2"/>
      <c r="Z262" s="2"/>
      <c r="AA262" s="2"/>
      <c r="AB262" s="2">
        <v>43.513979</v>
      </c>
      <c r="AC262" s="2">
        <v>-79.882437</v>
      </c>
      <c r="AD262" s="2"/>
      <c r="AE262" s="2"/>
      <c r="AF262" s="2"/>
    </row>
    <row r="263" ht="43.5" customHeight="1">
      <c r="A263" s="2"/>
      <c r="B263" s="2" t="s">
        <v>2055</v>
      </c>
      <c r="C263" s="2" t="s">
        <v>2056</v>
      </c>
      <c r="D263" s="2"/>
      <c r="E263" s="2"/>
      <c r="F263" s="2" t="s">
        <v>2057</v>
      </c>
      <c r="G263" s="2" t="s">
        <v>2058</v>
      </c>
      <c r="H263" s="3" t="str">
        <f>HYPERLINK("http://mihr.ca","http://mihr.ca")</f>
        <v>http://mihr.ca</v>
      </c>
      <c r="I263" s="2" t="s">
        <v>2059</v>
      </c>
      <c r="J263" s="2"/>
      <c r="K263" s="2" t="s">
        <v>2060</v>
      </c>
      <c r="L263" s="2" t="s">
        <v>57</v>
      </c>
      <c r="M263" s="2" t="s">
        <v>2061</v>
      </c>
      <c r="N263" s="2"/>
      <c r="O263" s="2" t="s">
        <v>40</v>
      </c>
      <c r="P263" s="2"/>
      <c r="Q263" s="2"/>
      <c r="R263" s="2"/>
      <c r="S263" s="2"/>
      <c r="T263" s="2"/>
      <c r="U263" s="2"/>
      <c r="V263" s="2"/>
      <c r="W263" s="2"/>
      <c r="X263" s="2"/>
      <c r="Y263" s="2"/>
      <c r="Z263" s="2" t="s">
        <v>2062</v>
      </c>
      <c r="AA263" s="2"/>
      <c r="AB263" s="2">
        <v>45.314357</v>
      </c>
      <c r="AC263" s="2">
        <v>-75.894416</v>
      </c>
      <c r="AD263" s="2"/>
      <c r="AE263" s="2"/>
      <c r="AF263" s="2"/>
    </row>
    <row r="264" ht="43.5" customHeight="1">
      <c r="A264" s="2"/>
      <c r="B264" s="2" t="s">
        <v>2063</v>
      </c>
      <c r="C264" s="2" t="s">
        <v>2064</v>
      </c>
      <c r="D264" s="2"/>
      <c r="E264" s="2"/>
      <c r="F264" s="2" t="s">
        <v>2065</v>
      </c>
      <c r="G264" s="2" t="s">
        <v>2066</v>
      </c>
      <c r="H264" s="3" t="str">
        <f>HYPERLINK("http://www.miramichichamber.com","http://www.miramichichamber.com")</f>
        <v>http://www.miramichichamber.com</v>
      </c>
      <c r="I264" s="2" t="s">
        <v>2067</v>
      </c>
      <c r="J264" s="2"/>
      <c r="K264" s="2" t="s">
        <v>2068</v>
      </c>
      <c r="L264" s="2" t="s">
        <v>328</v>
      </c>
      <c r="M264" s="2" t="s">
        <v>2069</v>
      </c>
      <c r="N264" s="2"/>
      <c r="O264" s="2" t="s">
        <v>40</v>
      </c>
      <c r="P264" s="2"/>
      <c r="Q264" s="2"/>
      <c r="R264" s="2"/>
      <c r="S264" s="2"/>
      <c r="T264" s="2"/>
      <c r="U264" s="2"/>
      <c r="V264" s="2"/>
      <c r="W264" s="2"/>
      <c r="X264" s="2"/>
      <c r="Y264" s="2"/>
      <c r="Z264" s="2" t="s">
        <v>1530</v>
      </c>
      <c r="AA264" s="2"/>
      <c r="AB264" s="2">
        <v>47.001869</v>
      </c>
      <c r="AC264" s="2">
        <v>-65.564751</v>
      </c>
      <c r="AD264" s="2"/>
      <c r="AE264" s="2"/>
      <c r="AF264" s="2"/>
    </row>
    <row r="265" ht="43.5" customHeight="1">
      <c r="A265" s="2"/>
      <c r="B265" s="2" t="s">
        <v>2070</v>
      </c>
      <c r="C265" s="2" t="s">
        <v>2071</v>
      </c>
      <c r="D265" s="2"/>
      <c r="E265" s="2"/>
      <c r="F265" s="2" t="s">
        <v>2072</v>
      </c>
      <c r="G265" s="2" t="s">
        <v>2073</v>
      </c>
      <c r="H265" s="3" t="str">
        <f>HYPERLINK("http://www.missionchamber.bc.ca","http://www.missionchamber.bc.ca")</f>
        <v>http://www.missionchamber.bc.ca</v>
      </c>
      <c r="I265" s="2" t="s">
        <v>2074</v>
      </c>
      <c r="J265" s="2"/>
      <c r="K265" s="2" t="s">
        <v>2075</v>
      </c>
      <c r="L265" s="2" t="s">
        <v>38</v>
      </c>
      <c r="M265" s="2" t="s">
        <v>2076</v>
      </c>
      <c r="N265" s="2"/>
      <c r="O265" s="2" t="s">
        <v>40</v>
      </c>
      <c r="P265" s="2"/>
      <c r="Q265" s="2"/>
      <c r="R265" s="2"/>
      <c r="S265" s="2"/>
      <c r="T265" s="2"/>
      <c r="U265" s="2"/>
      <c r="V265" s="2"/>
      <c r="W265" s="2"/>
      <c r="X265" s="2"/>
      <c r="Y265" s="2"/>
      <c r="Z265" s="2" t="s">
        <v>2077</v>
      </c>
      <c r="AA265" s="2"/>
      <c r="AB265" s="2">
        <v>49.138271</v>
      </c>
      <c r="AC265" s="2">
        <v>-122.281992</v>
      </c>
      <c r="AD265" s="2"/>
      <c r="AE265" s="2"/>
      <c r="AF265" s="2"/>
    </row>
    <row r="266" ht="43.5" customHeight="1">
      <c r="A266" s="2"/>
      <c r="B266" s="2" t="s">
        <v>2078</v>
      </c>
      <c r="C266" s="2" t="s">
        <v>2079</v>
      </c>
      <c r="D266" s="2"/>
      <c r="E266" s="2"/>
      <c r="F266" s="2" t="s">
        <v>2080</v>
      </c>
      <c r="G266" s="2" t="s">
        <v>2081</v>
      </c>
      <c r="H266" s="3" t="str">
        <f>HYPERLINK("http://www.mbot.com","http://www.mbot.com")</f>
        <v>http://www.mbot.com</v>
      </c>
      <c r="I266" s="2" t="s">
        <v>2082</v>
      </c>
      <c r="J266" s="2"/>
      <c r="K266" s="2" t="s">
        <v>496</v>
      </c>
      <c r="L266" s="2" t="s">
        <v>57</v>
      </c>
      <c r="M266" s="2" t="s">
        <v>2083</v>
      </c>
      <c r="N266" s="2"/>
      <c r="O266" s="2" t="s">
        <v>40</v>
      </c>
      <c r="P266" s="2"/>
      <c r="Q266" s="2"/>
      <c r="R266" s="2"/>
      <c r="S266" s="2"/>
      <c r="T266" s="2"/>
      <c r="U266" s="2"/>
      <c r="V266" s="2"/>
      <c r="W266" s="2"/>
      <c r="X266" s="2"/>
      <c r="Y266" s="2"/>
      <c r="Z266" s="2"/>
      <c r="AA266" s="2"/>
      <c r="AB266" s="2">
        <v>43.59227</v>
      </c>
      <c r="AC266" s="2">
        <v>-79.638166</v>
      </c>
      <c r="AD266" s="2"/>
      <c r="AE266" s="2"/>
      <c r="AF266" s="2"/>
    </row>
    <row r="267" ht="43.5" customHeight="1">
      <c r="A267" s="2"/>
      <c r="B267" s="2" t="s">
        <v>2084</v>
      </c>
      <c r="C267" s="2" t="s">
        <v>2085</v>
      </c>
      <c r="D267" s="2"/>
      <c r="E267" s="2"/>
      <c r="F267" s="2" t="s">
        <v>2086</v>
      </c>
      <c r="G267" s="2" t="s">
        <v>2087</v>
      </c>
      <c r="H267" s="3" t="str">
        <f>HYPERLINK("http://www.mjchamber.com","http://www.mjchamber.com")</f>
        <v>http://www.mjchamber.com</v>
      </c>
      <c r="I267" s="2" t="s">
        <v>2088</v>
      </c>
      <c r="J267" s="2"/>
      <c r="K267" s="2" t="s">
        <v>2089</v>
      </c>
      <c r="L267" s="2" t="s">
        <v>291</v>
      </c>
      <c r="M267" s="2" t="s">
        <v>2090</v>
      </c>
      <c r="N267" s="2"/>
      <c r="O267" s="2" t="s">
        <v>40</v>
      </c>
      <c r="P267" s="2"/>
      <c r="Q267" s="2"/>
      <c r="R267" s="2"/>
      <c r="S267" s="2"/>
      <c r="T267" s="2"/>
      <c r="U267" s="2"/>
      <c r="V267" s="2"/>
      <c r="W267" s="2"/>
      <c r="X267" s="2"/>
      <c r="Y267" s="2"/>
      <c r="Z267" s="2"/>
      <c r="AA267" s="2"/>
      <c r="AB267" s="2">
        <v>50.402801</v>
      </c>
      <c r="AC267" s="2">
        <v>-105.532421</v>
      </c>
      <c r="AD267" s="2"/>
      <c r="AE267" s="2"/>
      <c r="AF267" s="2"/>
    </row>
    <row r="268" ht="43.5" customHeight="1">
      <c r="A268" s="2"/>
      <c r="B268" s="2" t="s">
        <v>2091</v>
      </c>
      <c r="C268" s="2" t="s">
        <v>2092</v>
      </c>
      <c r="D268" s="2"/>
      <c r="E268" s="2"/>
      <c r="F268" s="2"/>
      <c r="G268" s="2" t="s">
        <v>2093</v>
      </c>
      <c r="H268" s="3" t="str">
        <f>HYPERLINK("http://www.mordenchamber.com","http://www.mordenchamber.com")</f>
        <v>http://www.mordenchamber.com</v>
      </c>
      <c r="I268" s="2" t="s">
        <v>2094</v>
      </c>
      <c r="J268" s="2"/>
      <c r="K268" s="2" t="s">
        <v>2095</v>
      </c>
      <c r="L268" s="2" t="s">
        <v>86</v>
      </c>
      <c r="M268" s="2" t="s">
        <v>2096</v>
      </c>
      <c r="N268" s="2"/>
      <c r="O268" s="2" t="s">
        <v>40</v>
      </c>
      <c r="P268" s="2"/>
      <c r="Q268" s="2"/>
      <c r="R268" s="2"/>
      <c r="S268" s="2"/>
      <c r="T268" s="2"/>
      <c r="U268" s="2"/>
      <c r="V268" s="2"/>
      <c r="W268" s="2"/>
      <c r="X268" s="2"/>
      <c r="Y268" s="2"/>
      <c r="Z268" s="2" t="s">
        <v>2097</v>
      </c>
      <c r="AA268" s="2"/>
      <c r="AB268" s="2">
        <v>49.190107</v>
      </c>
      <c r="AC268" s="2">
        <v>-98.102583</v>
      </c>
      <c r="AD268" s="2"/>
      <c r="AE268" s="2"/>
      <c r="AF268" s="2"/>
    </row>
    <row r="269" ht="43.5" customHeight="1">
      <c r="A269" s="2"/>
      <c r="B269" s="2" t="s">
        <v>2098</v>
      </c>
      <c r="C269" s="2" t="s">
        <v>2099</v>
      </c>
      <c r="D269" s="2"/>
      <c r="E269" s="2"/>
      <c r="F269" s="2" t="s">
        <v>2100</v>
      </c>
      <c r="G269" s="2" t="s">
        <v>2101</v>
      </c>
      <c r="H269" s="3" t="str">
        <f>HYPERLINK("http://www.mtpearlparadisechamber.com","http://www.mtpearlparadisechamber.com")</f>
        <v>http://www.mtpearlparadisechamber.com</v>
      </c>
      <c r="I269" s="2" t="s">
        <v>2102</v>
      </c>
      <c r="J269" s="2"/>
      <c r="K269" s="2" t="s">
        <v>2103</v>
      </c>
      <c r="L269" s="2" t="s">
        <v>694</v>
      </c>
      <c r="M269" s="2" t="s">
        <v>2104</v>
      </c>
      <c r="N269" s="2"/>
      <c r="O269" s="2" t="s">
        <v>40</v>
      </c>
      <c r="P269" s="2"/>
      <c r="Q269" s="2"/>
      <c r="R269" s="2"/>
      <c r="S269" s="2"/>
      <c r="T269" s="2"/>
      <c r="U269" s="2"/>
      <c r="V269" s="2"/>
      <c r="W269" s="2"/>
      <c r="X269" s="2"/>
      <c r="Y269" s="2"/>
      <c r="Z269" s="2"/>
      <c r="AA269" s="2"/>
      <c r="AB269" s="2">
        <v>47.501309</v>
      </c>
      <c r="AC269" s="2">
        <v>-52.802047</v>
      </c>
      <c r="AD269" s="2"/>
      <c r="AE269" s="2"/>
      <c r="AF269" s="2"/>
    </row>
    <row r="270" ht="43.5" customHeight="1">
      <c r="A270" s="2"/>
      <c r="B270" s="2" t="s">
        <v>2105</v>
      </c>
      <c r="C270" s="2" t="s">
        <v>2106</v>
      </c>
      <c r="D270" s="2" t="s">
        <v>2107</v>
      </c>
      <c r="E270" s="2"/>
      <c r="F270" s="2" t="s">
        <v>2108</v>
      </c>
      <c r="G270" s="2" t="s">
        <v>2109</v>
      </c>
      <c r="H270" s="3" t="str">
        <f>HYPERLINK("http://www.qualite.qc.ca/","http://www.qualite.qc.ca/")</f>
        <v>http://www.qualite.qc.ca/</v>
      </c>
      <c r="I270" s="2" t="s">
        <v>2110</v>
      </c>
      <c r="J270" s="2"/>
      <c r="K270" s="2" t="s">
        <v>95</v>
      </c>
      <c r="L270" s="2" t="s">
        <v>96</v>
      </c>
      <c r="M270" s="2" t="s">
        <v>2111</v>
      </c>
      <c r="N270" s="2"/>
      <c r="O270" s="2" t="s">
        <v>40</v>
      </c>
      <c r="P270" s="2"/>
      <c r="Q270" s="2"/>
      <c r="R270" s="2"/>
      <c r="S270" s="2"/>
      <c r="T270" s="2"/>
      <c r="U270" s="2"/>
      <c r="V270" s="2"/>
      <c r="W270" s="2"/>
      <c r="X270" s="2"/>
      <c r="Y270" s="2"/>
      <c r="Z270" s="2" t="s">
        <v>2112</v>
      </c>
      <c r="AA270" s="2"/>
      <c r="AB270" s="2">
        <v>45.502263</v>
      </c>
      <c r="AC270" s="2">
        <v>-73.558964</v>
      </c>
      <c r="AD270" s="2"/>
      <c r="AE270" s="2"/>
      <c r="AF270" s="2"/>
    </row>
    <row r="271" ht="43.5" customHeight="1">
      <c r="A271" s="2"/>
      <c r="B271" s="2" t="s">
        <v>2113</v>
      </c>
      <c r="C271" s="2" t="s">
        <v>2114</v>
      </c>
      <c r="D271" s="2" t="s">
        <v>2115</v>
      </c>
      <c r="E271" s="2"/>
      <c r="F271" s="2" t="s">
        <v>2116</v>
      </c>
      <c r="G271" s="2" t="s">
        <v>2117</v>
      </c>
      <c r="H271" s="3" t="str">
        <f>HYPERLINK("http://www.nafaforestry.org","http://www.nafaforestry.org")</f>
        <v>http://www.nafaforestry.org</v>
      </c>
      <c r="I271" s="2" t="s">
        <v>2118</v>
      </c>
      <c r="J271" s="2"/>
      <c r="K271" s="2" t="s">
        <v>56</v>
      </c>
      <c r="L271" s="2" t="s">
        <v>57</v>
      </c>
      <c r="M271" s="2" t="s">
        <v>2119</v>
      </c>
      <c r="N271" s="2"/>
      <c r="O271" s="2" t="s">
        <v>40</v>
      </c>
      <c r="P271" s="2"/>
      <c r="Q271" s="2"/>
      <c r="R271" s="2"/>
      <c r="S271" s="2"/>
      <c r="T271" s="2"/>
      <c r="U271" s="2"/>
      <c r="V271" s="2"/>
      <c r="W271" s="2"/>
      <c r="X271" s="2"/>
      <c r="Y271" s="2"/>
      <c r="Z271" s="2" t="s">
        <v>2120</v>
      </c>
      <c r="AA271" s="2"/>
      <c r="AB271" s="2">
        <v>45.413498</v>
      </c>
      <c r="AC271" s="2">
        <v>-75.697443</v>
      </c>
      <c r="AD271" s="2"/>
      <c r="AE271" s="2"/>
      <c r="AF271" s="2"/>
    </row>
    <row r="272" ht="43.5" customHeight="1">
      <c r="A272" s="2"/>
      <c r="B272" s="2" t="s">
        <v>2121</v>
      </c>
      <c r="C272" s="2" t="s">
        <v>2122</v>
      </c>
      <c r="D272" s="2"/>
      <c r="E272" s="2"/>
      <c r="F272" s="2" t="s">
        <v>2123</v>
      </c>
      <c r="G272" s="2" t="s">
        <v>2124</v>
      </c>
      <c r="H272" s="3" t="str">
        <f>HYPERLINK("http://www.nacc.ca","http://www.nacc.ca")</f>
        <v>http://www.nacc.ca</v>
      </c>
      <c r="I272" s="2" t="s">
        <v>2125</v>
      </c>
      <c r="J272" s="2"/>
      <c r="K272" s="2" t="s">
        <v>56</v>
      </c>
      <c r="L272" s="2" t="s">
        <v>57</v>
      </c>
      <c r="M272" s="2" t="s">
        <v>2126</v>
      </c>
      <c r="N272" s="2"/>
      <c r="O272" s="2" t="s">
        <v>40</v>
      </c>
      <c r="P272" s="2"/>
      <c r="Q272" s="2"/>
      <c r="R272" s="2"/>
      <c r="S272" s="2"/>
      <c r="T272" s="2"/>
      <c r="U272" s="2"/>
      <c r="V272" s="2"/>
      <c r="W272" s="2"/>
      <c r="X272" s="2"/>
      <c r="Y272" s="2"/>
      <c r="Z272" s="2" t="s">
        <v>2127</v>
      </c>
      <c r="AA272" s="2"/>
      <c r="AB272" s="2">
        <v>45.427473</v>
      </c>
      <c r="AC272" s="2">
        <v>-75.692872</v>
      </c>
      <c r="AD272" s="2"/>
      <c r="AE272" s="2"/>
      <c r="AF272" s="2"/>
    </row>
    <row r="273" ht="43.5" customHeight="1">
      <c r="A273" s="2"/>
      <c r="B273" s="2" t="s">
        <v>2128</v>
      </c>
      <c r="C273" s="2" t="s">
        <v>2129</v>
      </c>
      <c r="D273" s="2"/>
      <c r="E273" s="2"/>
      <c r="F273" s="2"/>
      <c r="G273" s="2" t="s">
        <v>2130</v>
      </c>
      <c r="H273" s="3" t="str">
        <f>HYPERLINK("http://www.NationalElectricityRoundtable.com","http://www.NationalElectricityRoundtable.com")</f>
        <v>http://www.NationalElectricityRoundtable.com</v>
      </c>
      <c r="I273" s="2" t="s">
        <v>2131</v>
      </c>
      <c r="J273" s="2"/>
      <c r="K273" s="2" t="s">
        <v>206</v>
      </c>
      <c r="L273" s="2" t="s">
        <v>76</v>
      </c>
      <c r="M273" s="2" t="s">
        <v>2132</v>
      </c>
      <c r="N273" s="2"/>
      <c r="O273" s="2" t="s">
        <v>40</v>
      </c>
      <c r="P273" s="2"/>
      <c r="Q273" s="2"/>
      <c r="R273" s="2"/>
      <c r="S273" s="2"/>
      <c r="T273" s="2"/>
      <c r="U273" s="2"/>
      <c r="V273" s="2"/>
      <c r="W273" s="2"/>
      <c r="X273" s="2"/>
      <c r="Y273" s="2"/>
      <c r="Z273" s="2" t="s">
        <v>2133</v>
      </c>
      <c r="AA273" s="2"/>
      <c r="AB273" s="2">
        <v>50.926646</v>
      </c>
      <c r="AC273" s="2">
        <v>-114.041055</v>
      </c>
      <c r="AD273" s="2"/>
      <c r="AE273" s="2"/>
      <c r="AF273" s="2"/>
    </row>
    <row r="274" ht="43.5" customHeight="1">
      <c r="A274" s="2"/>
      <c r="B274" s="2" t="s">
        <v>2134</v>
      </c>
      <c r="C274" s="2" t="s">
        <v>2135</v>
      </c>
      <c r="D274" s="2" t="s">
        <v>2136</v>
      </c>
      <c r="E274" s="2"/>
      <c r="F274" s="2" t="s">
        <v>2137</v>
      </c>
      <c r="G274" s="2" t="s">
        <v>2138</v>
      </c>
      <c r="H274" s="2" t="s">
        <v>2139</v>
      </c>
      <c r="I274" s="2" t="s">
        <v>2140</v>
      </c>
      <c r="J274" s="2"/>
      <c r="K274" s="2" t="s">
        <v>56</v>
      </c>
      <c r="L274" s="2" t="s">
        <v>57</v>
      </c>
      <c r="M274" s="2" t="s">
        <v>2141</v>
      </c>
      <c r="N274" s="2"/>
      <c r="O274" s="2" t="s">
        <v>40</v>
      </c>
      <c r="P274" s="2"/>
      <c r="Q274" s="2"/>
      <c r="R274" s="2"/>
      <c r="S274" s="2"/>
      <c r="T274" s="2"/>
      <c r="U274" s="2"/>
      <c r="V274" s="2"/>
      <c r="W274" s="2"/>
      <c r="X274" s="2"/>
      <c r="Y274" s="2"/>
      <c r="Z274" s="2" t="s">
        <v>2142</v>
      </c>
      <c r="AA274" s="2"/>
      <c r="AB274" s="2">
        <v>45.422198</v>
      </c>
      <c r="AC274" s="2">
        <v>-75.695992</v>
      </c>
      <c r="AD274" s="2"/>
      <c r="AE274" s="2"/>
      <c r="AF274" s="2"/>
    </row>
    <row r="275" ht="43.5" customHeight="1">
      <c r="A275" s="2"/>
      <c r="B275" s="2" t="s">
        <v>2143</v>
      </c>
      <c r="C275" s="2" t="s">
        <v>2144</v>
      </c>
      <c r="D275" s="2"/>
      <c r="E275" s="2"/>
      <c r="F275" s="2" t="s">
        <v>2145</v>
      </c>
      <c r="G275" s="2" t="s">
        <v>2146</v>
      </c>
      <c r="H275" s="3" t="str">
        <f>HYPERLINK("http://www.nationalseafood.ca","http://www.nationalseafood.ca")</f>
        <v>http://www.nationalseafood.ca</v>
      </c>
      <c r="I275" s="2" t="s">
        <v>2147</v>
      </c>
      <c r="J275" s="2"/>
      <c r="K275" s="2" t="s">
        <v>2148</v>
      </c>
      <c r="L275" s="2" t="s">
        <v>310</v>
      </c>
      <c r="M275" s="2" t="s">
        <v>2149</v>
      </c>
      <c r="N275" s="2"/>
      <c r="O275" s="2" t="s">
        <v>40</v>
      </c>
      <c r="P275" s="2"/>
      <c r="Q275" s="2"/>
      <c r="R275" s="2"/>
      <c r="S275" s="2"/>
      <c r="T275" s="2"/>
      <c r="U275" s="2"/>
      <c r="V275" s="2"/>
      <c r="W275" s="2"/>
      <c r="X275" s="2"/>
      <c r="Y275" s="2"/>
      <c r="Z275" s="2" t="s">
        <v>2150</v>
      </c>
      <c r="AA275" s="2"/>
      <c r="AB275" s="2">
        <v>43.835571</v>
      </c>
      <c r="AC275" s="2">
        <v>-66.118194</v>
      </c>
      <c r="AD275" s="2"/>
      <c r="AE275" s="2"/>
      <c r="AF275" s="2"/>
    </row>
    <row r="276" ht="43.5" customHeight="1">
      <c r="A276" s="2"/>
      <c r="B276" s="2" t="s">
        <v>2151</v>
      </c>
      <c r="C276" s="2" t="s">
        <v>2152</v>
      </c>
      <c r="D276" s="2"/>
      <c r="E276" s="2"/>
      <c r="F276" s="2" t="s">
        <v>2153</v>
      </c>
      <c r="G276" s="2" t="s">
        <v>2154</v>
      </c>
      <c r="H276" s="3" t="str">
        <f>HYPERLINK("http://www.nserc-crsng.gc.ca/","http://www.nserc-crsng.gc.ca/")</f>
        <v>http://www.nserc-crsng.gc.ca/</v>
      </c>
      <c r="I276" s="2" t="s">
        <v>2155</v>
      </c>
      <c r="J276" s="2"/>
      <c r="K276" s="2" t="s">
        <v>56</v>
      </c>
      <c r="L276" s="2" t="s">
        <v>57</v>
      </c>
      <c r="M276" s="2" t="s">
        <v>2156</v>
      </c>
      <c r="N276" s="2"/>
      <c r="O276" s="2" t="s">
        <v>40</v>
      </c>
      <c r="P276" s="2"/>
      <c r="Q276" s="2"/>
      <c r="R276" s="2"/>
      <c r="S276" s="2"/>
      <c r="T276" s="2"/>
      <c r="U276" s="2"/>
      <c r="V276" s="2"/>
      <c r="W276" s="2"/>
      <c r="X276" s="2"/>
      <c r="Y276" s="2"/>
      <c r="Z276" s="2" t="s">
        <v>2157</v>
      </c>
      <c r="AA276" s="2"/>
      <c r="AB276" s="2">
        <v>45.418393</v>
      </c>
      <c r="AC276" s="2">
        <v>-75.703078</v>
      </c>
      <c r="AD276" s="2"/>
      <c r="AE276" s="2"/>
      <c r="AF276" s="2"/>
    </row>
    <row r="277" ht="43.5" customHeight="1">
      <c r="A277" s="2"/>
      <c r="B277" s="2" t="s">
        <v>2158</v>
      </c>
      <c r="C277" s="2" t="s">
        <v>2159</v>
      </c>
      <c r="D277" s="2"/>
      <c r="E277" s="2"/>
      <c r="F277" s="2" t="s">
        <v>2160</v>
      </c>
      <c r="G277" s="2" t="s">
        <v>2161</v>
      </c>
      <c r="H277" s="3" t="str">
        <f>HYPERLINK("http://www.cbdc.ca","http://www.cbdc.ca")</f>
        <v>http://www.cbdc.ca</v>
      </c>
      <c r="I277" s="2" t="s">
        <v>2162</v>
      </c>
      <c r="J277" s="2"/>
      <c r="K277" s="2" t="s">
        <v>1344</v>
      </c>
      <c r="L277" s="2" t="s">
        <v>328</v>
      </c>
      <c r="M277" s="2" t="s">
        <v>2163</v>
      </c>
      <c r="N277" s="2"/>
      <c r="O277" s="2" t="s">
        <v>40</v>
      </c>
      <c r="P277" s="2"/>
      <c r="Q277" s="2"/>
      <c r="R277" s="2"/>
      <c r="S277" s="2"/>
      <c r="T277" s="2"/>
      <c r="U277" s="2"/>
      <c r="V277" s="2"/>
      <c r="W277" s="2"/>
      <c r="X277" s="2"/>
      <c r="Y277" s="2"/>
      <c r="Z277" s="2"/>
      <c r="AA277" s="2"/>
      <c r="AB277" s="2">
        <v>47.620842</v>
      </c>
      <c r="AC277" s="2">
        <v>-65.65275</v>
      </c>
      <c r="AD277" s="2"/>
      <c r="AE277" s="2"/>
      <c r="AF277" s="2"/>
    </row>
    <row r="278" ht="43.5" customHeight="1">
      <c r="A278" s="2"/>
      <c r="B278" s="2" t="s">
        <v>2164</v>
      </c>
      <c r="C278" s="2" t="s">
        <v>2165</v>
      </c>
      <c r="D278" s="2"/>
      <c r="E278" s="2"/>
      <c r="F278" s="2" t="s">
        <v>2166</v>
      </c>
      <c r="G278" s="2" t="s">
        <v>2167</v>
      </c>
      <c r="H278" s="3" t="str">
        <f>HYPERLINK("http://www.neia.org","http://www.neia.org")</f>
        <v>http://www.neia.org</v>
      </c>
      <c r="I278" s="2" t="s">
        <v>2168</v>
      </c>
      <c r="J278" s="2"/>
      <c r="K278" s="2" t="s">
        <v>2169</v>
      </c>
      <c r="L278" s="2" t="s">
        <v>694</v>
      </c>
      <c r="M278" s="2" t="s">
        <v>2170</v>
      </c>
      <c r="N278" s="2"/>
      <c r="O278" s="2" t="s">
        <v>40</v>
      </c>
      <c r="P278" s="2"/>
      <c r="Q278" s="2"/>
      <c r="R278" s="2"/>
      <c r="S278" s="2"/>
      <c r="T278" s="2"/>
      <c r="U278" s="2"/>
      <c r="V278" s="2"/>
      <c r="W278" s="2"/>
      <c r="X278" s="2"/>
      <c r="Y278" s="2"/>
      <c r="Z278" s="2" t="s">
        <v>2171</v>
      </c>
      <c r="AA278" s="2"/>
      <c r="AB278" s="2">
        <v>47.558183</v>
      </c>
      <c r="AC278" s="2">
        <v>-52.768901</v>
      </c>
      <c r="AD278" s="2"/>
      <c r="AE278" s="2"/>
      <c r="AF278" s="2"/>
    </row>
    <row r="279" ht="43.5" customHeight="1">
      <c r="A279" s="2"/>
      <c r="B279" s="2" t="s">
        <v>2172</v>
      </c>
      <c r="C279" s="2" t="s">
        <v>2173</v>
      </c>
      <c r="D279" s="2" t="s">
        <v>2174</v>
      </c>
      <c r="E279" s="2"/>
      <c r="F279" s="2" t="s">
        <v>2175</v>
      </c>
      <c r="G279" s="2" t="s">
        <v>2176</v>
      </c>
      <c r="H279" s="3" t="str">
        <f>HYPERLINK("http://www.discovernelson.com","http://www.discovernelson.com")</f>
        <v>http://www.discovernelson.com</v>
      </c>
      <c r="I279" s="2" t="s">
        <v>2177</v>
      </c>
      <c r="J279" s="2"/>
      <c r="K279" s="2" t="s">
        <v>2178</v>
      </c>
      <c r="L279" s="2" t="s">
        <v>38</v>
      </c>
      <c r="M279" s="2" t="s">
        <v>2179</v>
      </c>
      <c r="N279" s="2"/>
      <c r="O279" s="2" t="s">
        <v>40</v>
      </c>
      <c r="P279" s="2"/>
      <c r="Q279" s="2"/>
      <c r="R279" s="2"/>
      <c r="S279" s="2"/>
      <c r="T279" s="2"/>
      <c r="U279" s="2"/>
      <c r="V279" s="2"/>
      <c r="W279" s="2"/>
      <c r="X279" s="2"/>
      <c r="Y279" s="2"/>
      <c r="Z279" s="2"/>
      <c r="AA279" s="2"/>
      <c r="AB279" s="2">
        <v>49.494829</v>
      </c>
      <c r="AC279" s="2">
        <v>-117.292597</v>
      </c>
      <c r="AD279" s="2"/>
      <c r="AE279" s="2"/>
      <c r="AF279" s="2"/>
    </row>
    <row r="280" ht="43.5" customHeight="1">
      <c r="A280" s="2"/>
      <c r="B280" s="2" t="s">
        <v>2180</v>
      </c>
      <c r="C280" s="2" t="s">
        <v>2181</v>
      </c>
      <c r="D280" s="2" t="s">
        <v>2182</v>
      </c>
      <c r="E280" s="2"/>
      <c r="F280" s="2" t="s">
        <v>2183</v>
      </c>
      <c r="G280" s="2" t="s">
        <v>2184</v>
      </c>
      <c r="H280" s="3" t="str">
        <f>HYPERLINK("http://www.nb.lung.ca","http://www.nb.lung.ca")</f>
        <v>http://www.nb.lung.ca</v>
      </c>
      <c r="I280" s="2" t="s">
        <v>2185</v>
      </c>
      <c r="J280" s="2"/>
      <c r="K280" s="2" t="s">
        <v>548</v>
      </c>
      <c r="L280" s="2" t="s">
        <v>328</v>
      </c>
      <c r="M280" s="2" t="s">
        <v>2186</v>
      </c>
      <c r="N280" s="2"/>
      <c r="O280" s="2" t="s">
        <v>40</v>
      </c>
      <c r="P280" s="2"/>
      <c r="Q280" s="2"/>
      <c r="R280" s="2"/>
      <c r="S280" s="2"/>
      <c r="T280" s="2"/>
      <c r="U280" s="2"/>
      <c r="V280" s="2"/>
      <c r="W280" s="2"/>
      <c r="X280" s="2"/>
      <c r="Y280" s="2"/>
      <c r="Z280" s="2" t="s">
        <v>2187</v>
      </c>
      <c r="AA280" s="2"/>
      <c r="AB280" s="2">
        <v>45.964573</v>
      </c>
      <c r="AC280" s="2">
        <v>-66.654171</v>
      </c>
      <c r="AD280" s="2"/>
      <c r="AE280" s="2"/>
      <c r="AF280" s="2"/>
    </row>
    <row r="281" ht="43.5" customHeight="1">
      <c r="A281" s="2"/>
      <c r="B281" s="2" t="s">
        <v>2188</v>
      </c>
      <c r="C281" s="2" t="s">
        <v>2189</v>
      </c>
      <c r="D281" s="2"/>
      <c r="E281" s="2"/>
      <c r="F281" s="2" t="s">
        <v>2190</v>
      </c>
      <c r="G281" s="2" t="s">
        <v>2191</v>
      </c>
      <c r="H281" s="3" t="str">
        <f>HYPERLINK("http://www.newwestchamber.com","http://www.newwestchamber.com")</f>
        <v>http://www.newwestchamber.com</v>
      </c>
      <c r="I281" s="2" t="s">
        <v>2192</v>
      </c>
      <c r="J281" s="2"/>
      <c r="K281" s="2" t="s">
        <v>2193</v>
      </c>
      <c r="L281" s="2" t="s">
        <v>38</v>
      </c>
      <c r="M281" s="2" t="s">
        <v>2194</v>
      </c>
      <c r="N281" s="2"/>
      <c r="O281" s="2" t="s">
        <v>40</v>
      </c>
      <c r="P281" s="2"/>
      <c r="Q281" s="2"/>
      <c r="R281" s="2"/>
      <c r="S281" s="2"/>
      <c r="T281" s="2"/>
      <c r="U281" s="2"/>
      <c r="V281" s="2"/>
      <c r="W281" s="2"/>
      <c r="X281" s="2"/>
      <c r="Y281" s="2"/>
      <c r="Z281" s="2"/>
      <c r="AA281" s="2"/>
      <c r="AB281" s="2">
        <v>49.209281</v>
      </c>
      <c r="AC281" s="2">
        <v>-122.914991</v>
      </c>
      <c r="AD281" s="2"/>
      <c r="AE281" s="2"/>
      <c r="AF281" s="2"/>
    </row>
    <row r="282" ht="43.5" customHeight="1">
      <c r="A282" s="2"/>
      <c r="B282" s="2" t="s">
        <v>2195</v>
      </c>
      <c r="C282" s="2" t="s">
        <v>2196</v>
      </c>
      <c r="D282" s="2"/>
      <c r="E282" s="2"/>
      <c r="F282" s="2" t="s">
        <v>2197</v>
      </c>
      <c r="G282" s="2" t="s">
        <v>2198</v>
      </c>
      <c r="H282" s="3" t="str">
        <f>HYPERLINK("http://www.nati.net","http://www.nati.net")</f>
        <v>http://www.nati.net</v>
      </c>
      <c r="I282" s="2" t="s">
        <v>2199</v>
      </c>
      <c r="J282" s="2"/>
      <c r="K282" s="2" t="s">
        <v>729</v>
      </c>
      <c r="L282" s="2" t="s">
        <v>694</v>
      </c>
      <c r="M282" s="2" t="s">
        <v>2200</v>
      </c>
      <c r="N282" s="2"/>
      <c r="O282" s="2" t="s">
        <v>40</v>
      </c>
      <c r="P282" s="2"/>
      <c r="Q282" s="2"/>
      <c r="R282" s="2"/>
      <c r="S282" s="2"/>
      <c r="T282" s="2"/>
      <c r="U282" s="2"/>
      <c r="V282" s="2"/>
      <c r="W282" s="2"/>
      <c r="X282" s="2"/>
      <c r="Y282" s="2"/>
      <c r="Z282" s="2"/>
      <c r="AA282" s="2"/>
      <c r="AB282" s="2">
        <v>47.55543</v>
      </c>
      <c r="AC282" s="2">
        <v>-52.741385</v>
      </c>
      <c r="AD282" s="2"/>
      <c r="AE282" s="2"/>
      <c r="AF282" s="2"/>
    </row>
    <row r="283" ht="43.5" customHeight="1">
      <c r="A283" s="2"/>
      <c r="B283" s="2" t="s">
        <v>2201</v>
      </c>
      <c r="C283" s="2" t="s">
        <v>2202</v>
      </c>
      <c r="D283" s="2"/>
      <c r="E283" s="2"/>
      <c r="F283" s="2" t="s">
        <v>2203</v>
      </c>
      <c r="G283" s="2" t="s">
        <v>2204</v>
      </c>
      <c r="H283" s="3" t="str">
        <f>HYPERLINK("http://www.naia.ca","http://www.naia.ca")</f>
        <v>http://www.naia.ca</v>
      </c>
      <c r="I283" s="2" t="s">
        <v>2205</v>
      </c>
      <c r="J283" s="2"/>
      <c r="K283" s="2" t="s">
        <v>729</v>
      </c>
      <c r="L283" s="2" t="s">
        <v>694</v>
      </c>
      <c r="M283" s="2" t="s">
        <v>2206</v>
      </c>
      <c r="N283" s="2"/>
      <c r="O283" s="2" t="s">
        <v>40</v>
      </c>
      <c r="P283" s="2"/>
      <c r="Q283" s="2"/>
      <c r="R283" s="2"/>
      <c r="S283" s="2"/>
      <c r="T283" s="2"/>
      <c r="U283" s="2"/>
      <c r="V283" s="2"/>
      <c r="W283" s="2"/>
      <c r="X283" s="2"/>
      <c r="Y283" s="2"/>
      <c r="Z283" s="2" t="s">
        <v>2207</v>
      </c>
      <c r="AA283" s="2"/>
      <c r="AB283" s="2">
        <v>47.561093</v>
      </c>
      <c r="AC283" s="2">
        <v>-52.768818</v>
      </c>
      <c r="AD283" s="2"/>
      <c r="AE283" s="2"/>
      <c r="AF283" s="2"/>
    </row>
    <row r="284" ht="43.5" customHeight="1">
      <c r="A284" s="2"/>
      <c r="B284" s="2" t="s">
        <v>2208</v>
      </c>
      <c r="C284" s="2" t="s">
        <v>2209</v>
      </c>
      <c r="D284" s="2"/>
      <c r="E284" s="2"/>
      <c r="F284" s="2" t="s">
        <v>2210</v>
      </c>
      <c r="G284" s="2" t="s">
        <v>2211</v>
      </c>
      <c r="H284" s="3" t="str">
        <f>HYPERLINK("http://www.newmarketchamber.ca","http://www.newmarketchamber.ca")</f>
        <v>http://www.newmarketchamber.ca</v>
      </c>
      <c r="I284" s="2" t="s">
        <v>2212</v>
      </c>
      <c r="J284" s="2"/>
      <c r="K284" s="2" t="s">
        <v>2213</v>
      </c>
      <c r="L284" s="2" t="s">
        <v>57</v>
      </c>
      <c r="M284" s="2" t="s">
        <v>2214</v>
      </c>
      <c r="N284" s="2"/>
      <c r="O284" s="2" t="s">
        <v>40</v>
      </c>
      <c r="P284" s="2"/>
      <c r="Q284" s="2"/>
      <c r="R284" s="2"/>
      <c r="S284" s="2"/>
      <c r="T284" s="2"/>
      <c r="U284" s="2"/>
      <c r="V284" s="2"/>
      <c r="W284" s="2"/>
      <c r="X284" s="2"/>
      <c r="Y284" s="2"/>
      <c r="Z284" s="2"/>
      <c r="AA284" s="2"/>
      <c r="AB284" s="2">
        <v>44.059013</v>
      </c>
      <c r="AC284" s="2">
        <v>-79.459246</v>
      </c>
      <c r="AD284" s="2"/>
      <c r="AE284" s="2"/>
      <c r="AF284" s="2"/>
    </row>
    <row r="285" ht="43.5" customHeight="1">
      <c r="A285" s="2"/>
      <c r="B285" s="2" t="s">
        <v>2215</v>
      </c>
      <c r="C285" s="2" t="s">
        <v>2216</v>
      </c>
      <c r="D285" s="2"/>
      <c r="E285" s="2"/>
      <c r="F285" s="2" t="s">
        <v>2217</v>
      </c>
      <c r="G285" s="2" t="s">
        <v>2218</v>
      </c>
      <c r="H285" s="3" t="str">
        <f>HYPERLINK("http://www.niagaraonthelake.com","http://www.niagaraonthelake.com")</f>
        <v>http://www.niagaraonthelake.com</v>
      </c>
      <c r="I285" s="2" t="s">
        <v>2219</v>
      </c>
      <c r="J285" s="2"/>
      <c r="K285" s="2" t="s">
        <v>2220</v>
      </c>
      <c r="L285" s="2" t="s">
        <v>57</v>
      </c>
      <c r="M285" s="2" t="s">
        <v>2221</v>
      </c>
      <c r="N285" s="2"/>
      <c r="O285" s="2" t="s">
        <v>40</v>
      </c>
      <c r="P285" s="2"/>
      <c r="Q285" s="2"/>
      <c r="R285" s="2"/>
      <c r="S285" s="2"/>
      <c r="T285" s="2"/>
      <c r="U285" s="2"/>
      <c r="V285" s="2"/>
      <c r="W285" s="2"/>
      <c r="X285" s="2"/>
      <c r="Y285" s="2"/>
      <c r="Z285" s="2"/>
      <c r="AA285" s="2"/>
      <c r="AB285" s="2">
        <v>43.254902</v>
      </c>
      <c r="AC285" s="2">
        <v>-79.071956</v>
      </c>
      <c r="AD285" s="2"/>
      <c r="AE285" s="2"/>
      <c r="AF285" s="2"/>
    </row>
    <row r="286" ht="43.5" customHeight="1">
      <c r="A286" s="2"/>
      <c r="B286" s="2" t="s">
        <v>2222</v>
      </c>
      <c r="C286" s="2" t="s">
        <v>2223</v>
      </c>
      <c r="D286" s="2"/>
      <c r="E286" s="2"/>
      <c r="F286" s="2" t="s">
        <v>2224</v>
      </c>
      <c r="G286" s="2"/>
      <c r="H286" s="2" t="s">
        <v>2225</v>
      </c>
      <c r="I286" s="2" t="s">
        <v>2226</v>
      </c>
      <c r="J286" s="2"/>
      <c r="K286" s="2" t="s">
        <v>2034</v>
      </c>
      <c r="L286" s="2" t="s">
        <v>38</v>
      </c>
      <c r="M286" s="2" t="s">
        <v>2227</v>
      </c>
      <c r="N286" s="2"/>
      <c r="O286" s="2" t="s">
        <v>40</v>
      </c>
      <c r="P286" s="2"/>
      <c r="Q286" s="2"/>
      <c r="R286" s="2"/>
      <c r="S286" s="2"/>
      <c r="T286" s="2"/>
      <c r="U286" s="2"/>
      <c r="V286" s="2"/>
      <c r="W286" s="2"/>
      <c r="X286" s="2"/>
      <c r="Y286" s="2"/>
      <c r="Z286" s="2" t="s">
        <v>2228</v>
      </c>
      <c r="AA286" s="2"/>
      <c r="AB286" s="2">
        <v>50.108308</v>
      </c>
      <c r="AC286" s="2">
        <v>-120.785624</v>
      </c>
      <c r="AD286" s="2"/>
      <c r="AE286" s="2"/>
      <c r="AF286" s="2"/>
    </row>
    <row r="287" ht="43.5" customHeight="1">
      <c r="A287" s="2"/>
      <c r="B287" s="2" t="s">
        <v>2229</v>
      </c>
      <c r="C287" s="2" t="s">
        <v>2230</v>
      </c>
      <c r="D287" s="2"/>
      <c r="E287" s="2"/>
      <c r="F287" s="2" t="s">
        <v>2231</v>
      </c>
      <c r="G287" s="2" t="s">
        <v>2232</v>
      </c>
      <c r="H287" s="3" t="str">
        <f>HYPERLINK("http://www.nipawinchamber.ca","http://www.nipawinchamber.ca")</f>
        <v>http://www.nipawinchamber.ca</v>
      </c>
      <c r="I287" s="2" t="s">
        <v>2233</v>
      </c>
      <c r="J287" s="2"/>
      <c r="K287" s="2" t="s">
        <v>2234</v>
      </c>
      <c r="L287" s="2" t="s">
        <v>291</v>
      </c>
      <c r="M287" s="2" t="s">
        <v>2235</v>
      </c>
      <c r="N287" s="2"/>
      <c r="O287" s="2" t="s">
        <v>40</v>
      </c>
      <c r="P287" s="2"/>
      <c r="Q287" s="2"/>
      <c r="R287" s="2"/>
      <c r="S287" s="2"/>
      <c r="T287" s="2"/>
      <c r="U287" s="2"/>
      <c r="V287" s="2"/>
      <c r="W287" s="2"/>
      <c r="X287" s="2"/>
      <c r="Y287" s="2"/>
      <c r="Z287" s="2" t="s">
        <v>2236</v>
      </c>
      <c r="AA287" s="2"/>
      <c r="AB287" s="2">
        <v>53.365285</v>
      </c>
      <c r="AC287" s="2">
        <v>-104.006236</v>
      </c>
      <c r="AD287" s="2"/>
      <c r="AE287" s="2"/>
      <c r="AF287" s="2"/>
    </row>
    <row r="288" ht="43.5" customHeight="1">
      <c r="A288" s="2"/>
      <c r="B288" s="2" t="s">
        <v>2237</v>
      </c>
      <c r="C288" s="2" t="s">
        <v>2238</v>
      </c>
      <c r="D288" s="2" t="s">
        <v>2239</v>
      </c>
      <c r="E288" s="2"/>
      <c r="F288" s="2"/>
      <c r="G288" s="2" t="s">
        <v>2240</v>
      </c>
      <c r="H288" s="3" t="str">
        <f>HYPERLINK("http://www.nlowe.org","http://www.nlowe.org")</f>
        <v>http://www.nlowe.org</v>
      </c>
      <c r="I288" s="2" t="s">
        <v>2241</v>
      </c>
      <c r="J288" s="2"/>
      <c r="K288" s="2" t="s">
        <v>729</v>
      </c>
      <c r="L288" s="2" t="s">
        <v>694</v>
      </c>
      <c r="M288" s="2" t="s">
        <v>2242</v>
      </c>
      <c r="N288" s="2"/>
      <c r="O288" s="2" t="s">
        <v>40</v>
      </c>
      <c r="P288" s="2"/>
      <c r="Q288" s="2"/>
      <c r="R288" s="2"/>
      <c r="S288" s="2"/>
      <c r="T288" s="2"/>
      <c r="U288" s="2"/>
      <c r="V288" s="2"/>
      <c r="W288" s="2"/>
      <c r="X288" s="2"/>
      <c r="Y288" s="2"/>
      <c r="Z288" s="2" t="s">
        <v>2243</v>
      </c>
      <c r="AA288" s="2"/>
      <c r="AB288" s="2">
        <v>47.583389</v>
      </c>
      <c r="AC288" s="2">
        <v>-52.71106</v>
      </c>
      <c r="AD288" s="2"/>
      <c r="AE288" s="2"/>
      <c r="AF288" s="2"/>
    </row>
    <row r="289" ht="43.5" customHeight="1">
      <c r="A289" s="2"/>
      <c r="B289" s="2" t="s">
        <v>2244</v>
      </c>
      <c r="C289" s="2" t="s">
        <v>2245</v>
      </c>
      <c r="D289" s="2"/>
      <c r="E289" s="2"/>
      <c r="F289" s="2" t="s">
        <v>2246</v>
      </c>
      <c r="G289" s="2" t="s">
        <v>2247</v>
      </c>
      <c r="H289" s="3" t="str">
        <f>HYPERLINK("http://www.npchamber.com","http://www.npchamber.com")</f>
        <v>http://www.npchamber.com</v>
      </c>
      <c r="I289" s="2" t="s">
        <v>2248</v>
      </c>
      <c r="J289" s="2"/>
      <c r="K289" s="2" t="s">
        <v>2249</v>
      </c>
      <c r="L289" s="2" t="s">
        <v>57</v>
      </c>
      <c r="M289" s="2" t="s">
        <v>2250</v>
      </c>
      <c r="N289" s="2"/>
      <c r="O289" s="2" t="s">
        <v>40</v>
      </c>
      <c r="P289" s="2"/>
      <c r="Q289" s="2"/>
      <c r="R289" s="2"/>
      <c r="S289" s="2"/>
      <c r="T289" s="2"/>
      <c r="U289" s="2"/>
      <c r="V289" s="2"/>
      <c r="W289" s="2"/>
      <c r="X289" s="2"/>
      <c r="Y289" s="2"/>
      <c r="Z289" s="2"/>
      <c r="AA289" s="2"/>
      <c r="AB289" s="2">
        <v>43.733855</v>
      </c>
      <c r="AC289" s="2">
        <v>-80.9599</v>
      </c>
      <c r="AD289" s="2"/>
      <c r="AE289" s="2"/>
      <c r="AF289" s="2"/>
    </row>
    <row r="290" ht="43.5" customHeight="1">
      <c r="A290" s="2"/>
      <c r="B290" s="2" t="s">
        <v>2251</v>
      </c>
      <c r="C290" s="2" t="s">
        <v>2252</v>
      </c>
      <c r="D290" s="2"/>
      <c r="E290" s="2"/>
      <c r="F290" s="2" t="s">
        <v>2253</v>
      </c>
      <c r="G290" s="2" t="s">
        <v>2254</v>
      </c>
      <c r="H290" s="3" t="str">
        <f>HYPERLINK("http://nsconnexions.org/","http://nsconnexions.org/")</f>
        <v>http://nsconnexions.org/</v>
      </c>
      <c r="I290" s="2" t="s">
        <v>2255</v>
      </c>
      <c r="J290" s="2"/>
      <c r="K290" s="2" t="s">
        <v>139</v>
      </c>
      <c r="L290" s="2" t="s">
        <v>38</v>
      </c>
      <c r="M290" s="2" t="s">
        <v>2256</v>
      </c>
      <c r="N290" s="2"/>
      <c r="O290" s="2" t="s">
        <v>40</v>
      </c>
      <c r="P290" s="2"/>
      <c r="Q290" s="2"/>
      <c r="R290" s="2"/>
      <c r="S290" s="2"/>
      <c r="T290" s="2"/>
      <c r="U290" s="2"/>
      <c r="V290" s="2"/>
      <c r="W290" s="2"/>
      <c r="X290" s="2"/>
      <c r="Y290" s="2"/>
      <c r="Z290" s="2" t="s">
        <v>2257</v>
      </c>
      <c r="AA290" s="2"/>
      <c r="AB290" s="2">
        <v>49.322155</v>
      </c>
      <c r="AC290" s="2">
        <v>-123.104111</v>
      </c>
      <c r="AD290" s="2"/>
      <c r="AE290" s="2"/>
      <c r="AF290" s="2"/>
    </row>
    <row r="291" ht="43.5" customHeight="1">
      <c r="A291" s="2"/>
      <c r="B291" s="2" t="s">
        <v>2258</v>
      </c>
      <c r="C291" s="2" t="s">
        <v>2259</v>
      </c>
      <c r="D291" s="2"/>
      <c r="E291" s="2"/>
      <c r="F291" s="2" t="s">
        <v>2260</v>
      </c>
      <c r="G291" s="2" t="s">
        <v>2261</v>
      </c>
      <c r="H291" s="3" t="str">
        <f>HYPERLINK("http://www.nvchamber.ca","http://www.nvchamber.ca")</f>
        <v>http://www.nvchamber.ca</v>
      </c>
      <c r="I291" s="2" t="s">
        <v>2262</v>
      </c>
      <c r="J291" s="2"/>
      <c r="K291" s="2" t="s">
        <v>139</v>
      </c>
      <c r="L291" s="2" t="s">
        <v>38</v>
      </c>
      <c r="M291" s="2" t="s">
        <v>2263</v>
      </c>
      <c r="N291" s="2"/>
      <c r="O291" s="2" t="s">
        <v>40</v>
      </c>
      <c r="P291" s="2"/>
      <c r="Q291" s="2"/>
      <c r="R291" s="2"/>
      <c r="S291" s="2"/>
      <c r="T291" s="2"/>
      <c r="U291" s="2"/>
      <c r="V291" s="2"/>
      <c r="W291" s="2"/>
      <c r="X291" s="2"/>
      <c r="Y291" s="2"/>
      <c r="Z291" s="2" t="s">
        <v>2264</v>
      </c>
      <c r="AA291" s="2"/>
      <c r="AB291" s="2">
        <v>49.31252</v>
      </c>
      <c r="AC291" s="2">
        <v>-123.079617</v>
      </c>
      <c r="AD291" s="2"/>
      <c r="AE291" s="2"/>
      <c r="AF291" s="2"/>
    </row>
    <row r="292" ht="43.5" customHeight="1">
      <c r="A292" s="2"/>
      <c r="B292" s="2" t="s">
        <v>2265</v>
      </c>
      <c r="C292" s="2" t="s">
        <v>2266</v>
      </c>
      <c r="D292" s="2"/>
      <c r="E292" s="2"/>
      <c r="F292" s="2" t="s">
        <v>2267</v>
      </c>
      <c r="G292" s="2" t="s">
        <v>2268</v>
      </c>
      <c r="H292" s="3" t="str">
        <f>HYPERLINK("http://www.naaba.ca","http://www.naaba.ca")</f>
        <v>http://www.naaba.ca</v>
      </c>
      <c r="I292" s="2" t="s">
        <v>2269</v>
      </c>
      <c r="J292" s="2"/>
      <c r="K292" s="2" t="s">
        <v>1202</v>
      </c>
      <c r="L292" s="2" t="s">
        <v>76</v>
      </c>
      <c r="M292" s="2" t="s">
        <v>2270</v>
      </c>
      <c r="N292" s="2"/>
      <c r="O292" s="2" t="s">
        <v>40</v>
      </c>
      <c r="P292" s="2"/>
      <c r="Q292" s="2"/>
      <c r="R292" s="2"/>
      <c r="S292" s="2"/>
      <c r="T292" s="2"/>
      <c r="U292" s="2"/>
      <c r="V292" s="2"/>
      <c r="W292" s="2"/>
      <c r="X292" s="2"/>
      <c r="Y292" s="2"/>
      <c r="Z292" s="2" t="s">
        <v>2271</v>
      </c>
      <c r="AA292" s="2"/>
      <c r="AB292" s="2">
        <v>56.726188</v>
      </c>
      <c r="AC292" s="2">
        <v>-111.383656</v>
      </c>
      <c r="AD292" s="2"/>
      <c r="AE292" s="2"/>
      <c r="AF292" s="2"/>
    </row>
    <row r="293" ht="43.5" customHeight="1">
      <c r="A293" s="2"/>
      <c r="B293" s="2" t="s">
        <v>2272</v>
      </c>
      <c r="C293" s="2" t="s">
        <v>2273</v>
      </c>
      <c r="D293" s="2" t="s">
        <v>2274</v>
      </c>
      <c r="E293" s="2"/>
      <c r="F293" s="2" t="s">
        <v>2275</v>
      </c>
      <c r="G293" s="2" t="s">
        <v>2276</v>
      </c>
      <c r="H293" s="3" t="str">
        <f>HYPERLINK("http://nacc.cimnet.ca","http://nacc.cimnet.ca")</f>
        <v>http://nacc.cimnet.ca</v>
      </c>
      <c r="I293" s="2" t="s">
        <v>2277</v>
      </c>
      <c r="J293" s="2"/>
      <c r="K293" s="2" t="s">
        <v>85</v>
      </c>
      <c r="L293" s="2" t="s">
        <v>86</v>
      </c>
      <c r="M293" s="2" t="s">
        <v>2278</v>
      </c>
      <c r="N293" s="2"/>
      <c r="O293" s="2" t="s">
        <v>40</v>
      </c>
      <c r="P293" s="2"/>
      <c r="Q293" s="2"/>
      <c r="R293" s="2"/>
      <c r="S293" s="2"/>
      <c r="T293" s="2"/>
      <c r="U293" s="2"/>
      <c r="V293" s="2"/>
      <c r="W293" s="2"/>
      <c r="X293" s="2"/>
      <c r="Y293" s="2"/>
      <c r="Z293" s="2"/>
      <c r="AA293" s="2"/>
      <c r="AB293" s="2">
        <v>49.89167</v>
      </c>
      <c r="AC293" s="2">
        <v>-97.205988</v>
      </c>
      <c r="AD293" s="2"/>
      <c r="AE293" s="2"/>
      <c r="AF293" s="2"/>
    </row>
    <row r="294" ht="43.5" customHeight="1">
      <c r="A294" s="2"/>
      <c r="B294" s="2" t="s">
        <v>2279</v>
      </c>
      <c r="C294" s="2" t="s">
        <v>2280</v>
      </c>
      <c r="D294" s="2"/>
      <c r="E294" s="2"/>
      <c r="F294" s="2" t="s">
        <v>2281</v>
      </c>
      <c r="G294" s="2" t="s">
        <v>2282</v>
      </c>
      <c r="H294" s="3" t="str">
        <f>HYPERLINK("http://www.nccofc.ca","http://www.nccofc.ca")</f>
        <v>http://www.nccofc.ca</v>
      </c>
      <c r="I294" s="2" t="s">
        <v>2283</v>
      </c>
      <c r="J294" s="2"/>
      <c r="K294" s="2" t="s">
        <v>2284</v>
      </c>
      <c r="L294" s="2" t="s">
        <v>57</v>
      </c>
      <c r="M294" s="2" t="s">
        <v>2285</v>
      </c>
      <c r="N294" s="2"/>
      <c r="O294" s="2" t="s">
        <v>40</v>
      </c>
      <c r="P294" s="2"/>
      <c r="Q294" s="2"/>
      <c r="R294" s="2"/>
      <c r="S294" s="2"/>
      <c r="T294" s="2"/>
      <c r="U294" s="2"/>
      <c r="V294" s="2"/>
      <c r="W294" s="2"/>
      <c r="X294" s="2"/>
      <c r="Y294" s="2"/>
      <c r="Z294" s="2"/>
      <c r="AA294" s="2"/>
      <c r="AB294" s="2">
        <v>43.96067</v>
      </c>
      <c r="AC294" s="2">
        <v>-78.168433</v>
      </c>
      <c r="AD294" s="2"/>
      <c r="AE294" s="2"/>
      <c r="AF294" s="2"/>
    </row>
    <row r="295" ht="43.5" customHeight="1">
      <c r="A295" s="2"/>
      <c r="B295" s="2" t="s">
        <v>2286</v>
      </c>
      <c r="C295" s="2" t="s">
        <v>2287</v>
      </c>
      <c r="D295" s="2"/>
      <c r="E295" s="2"/>
      <c r="F295" s="2" t="s">
        <v>2288</v>
      </c>
      <c r="G295" s="2" t="s">
        <v>2289</v>
      </c>
      <c r="H295" s="3" t="str">
        <f>HYPERLINK("http://www.nwtchamber.com","http://www.nwtchamber.com")</f>
        <v>http://www.nwtchamber.com</v>
      </c>
      <c r="I295" s="2" t="s">
        <v>2290</v>
      </c>
      <c r="J295" s="2"/>
      <c r="K295" s="2" t="s">
        <v>2291</v>
      </c>
      <c r="L295" s="2" t="s">
        <v>2292</v>
      </c>
      <c r="M295" s="2" t="s">
        <v>2293</v>
      </c>
      <c r="N295" s="2"/>
      <c r="O295" s="2" t="s">
        <v>40</v>
      </c>
      <c r="P295" s="2"/>
      <c r="Q295" s="2"/>
      <c r="R295" s="2"/>
      <c r="S295" s="2"/>
      <c r="T295" s="2"/>
      <c r="U295" s="2"/>
      <c r="V295" s="2"/>
      <c r="W295" s="2"/>
      <c r="X295" s="2"/>
      <c r="Y295" s="2"/>
      <c r="Z295" s="2"/>
      <c r="AA295" s="2"/>
      <c r="AB295" s="2">
        <v>62.455023</v>
      </c>
      <c r="AC295" s="2">
        <v>-114.370818</v>
      </c>
      <c r="AD295" s="2"/>
      <c r="AE295" s="2"/>
      <c r="AF295" s="2"/>
    </row>
    <row r="296" ht="43.5" customHeight="1">
      <c r="A296" s="2"/>
      <c r="B296" s="2" t="s">
        <v>2294</v>
      </c>
      <c r="C296" s="2" t="s">
        <v>2295</v>
      </c>
      <c r="D296" s="2"/>
      <c r="E296" s="2"/>
      <c r="F296" s="2" t="s">
        <v>2296</v>
      </c>
      <c r="G296" s="2" t="s">
        <v>2297</v>
      </c>
      <c r="H296" s="3" t="str">
        <f>HYPERLINK("http://www.nscsc.ca","http://www.nscsc.ca")</f>
        <v>http://www.nscsc.ca</v>
      </c>
      <c r="I296" s="2" t="s">
        <v>2298</v>
      </c>
      <c r="J296" s="2"/>
      <c r="K296" s="2" t="s">
        <v>668</v>
      </c>
      <c r="L296" s="2" t="s">
        <v>310</v>
      </c>
      <c r="M296" s="2" t="s">
        <v>2299</v>
      </c>
      <c r="N296" s="2"/>
      <c r="O296" s="2" t="s">
        <v>40</v>
      </c>
      <c r="P296" s="2"/>
      <c r="Q296" s="2"/>
      <c r="R296" s="2"/>
      <c r="S296" s="2"/>
      <c r="T296" s="2"/>
      <c r="U296" s="2"/>
      <c r="V296" s="2"/>
      <c r="W296" s="2"/>
      <c r="X296" s="2"/>
      <c r="Y296" s="2"/>
      <c r="Z296" s="2"/>
      <c r="AA296" s="2"/>
      <c r="AB296" s="2">
        <v>44.627155</v>
      </c>
      <c r="AC296" s="2">
        <v>-63.666272</v>
      </c>
      <c r="AD296" s="2"/>
      <c r="AE296" s="2"/>
      <c r="AF296" s="2"/>
    </row>
    <row r="297" ht="43.5" customHeight="1">
      <c r="A297" s="2"/>
      <c r="B297" s="2" t="s">
        <v>2300</v>
      </c>
      <c r="C297" s="2" t="s">
        <v>2301</v>
      </c>
      <c r="D297" s="2"/>
      <c r="E297" s="2"/>
      <c r="F297" s="2" t="s">
        <v>2302</v>
      </c>
      <c r="G297" s="2" t="s">
        <v>2303</v>
      </c>
      <c r="H297" s="3" t="str">
        <f>HYPERLINK("http://www.nsdcc.ns.ca","http://www.nsdcc.ns.ca")</f>
        <v>http://www.nsdcc.ns.ca</v>
      </c>
      <c r="I297" s="2" t="s">
        <v>2304</v>
      </c>
      <c r="J297" s="2"/>
      <c r="K297" s="2" t="s">
        <v>668</v>
      </c>
      <c r="L297" s="2" t="s">
        <v>310</v>
      </c>
      <c r="M297" s="2" t="s">
        <v>2305</v>
      </c>
      <c r="N297" s="2"/>
      <c r="O297" s="2" t="s">
        <v>40</v>
      </c>
      <c r="P297" s="2"/>
      <c r="Q297" s="2"/>
      <c r="R297" s="2"/>
      <c r="S297" s="2"/>
      <c r="T297" s="2"/>
      <c r="U297" s="2"/>
      <c r="V297" s="2"/>
      <c r="W297" s="2"/>
      <c r="X297" s="2"/>
      <c r="Y297" s="2"/>
      <c r="Z297" s="2"/>
      <c r="AA297" s="2"/>
      <c r="AB297" s="2">
        <v>44.639228</v>
      </c>
      <c r="AC297" s="2">
        <v>-63.566415</v>
      </c>
      <c r="AD297" s="2"/>
      <c r="AE297" s="2"/>
      <c r="AF297" s="2"/>
    </row>
    <row r="298" ht="43.5" customHeight="1">
      <c r="A298" s="2"/>
      <c r="B298" s="2" t="s">
        <v>2306</v>
      </c>
      <c r="C298" s="2" t="s">
        <v>2307</v>
      </c>
      <c r="D298" s="2"/>
      <c r="E298" s="2"/>
      <c r="F298" s="2" t="s">
        <v>2308</v>
      </c>
      <c r="G298" s="2" t="s">
        <v>2309</v>
      </c>
      <c r="H298" s="3" t="str">
        <f>HYPERLINK("http://www.oakvillechamber.com","http://www.oakvillechamber.com")</f>
        <v>http://www.oakvillechamber.com</v>
      </c>
      <c r="I298" s="2" t="s">
        <v>2310</v>
      </c>
      <c r="J298" s="2"/>
      <c r="K298" s="2" t="s">
        <v>2311</v>
      </c>
      <c r="L298" s="2" t="s">
        <v>57</v>
      </c>
      <c r="M298" s="2" t="s">
        <v>2312</v>
      </c>
      <c r="N298" s="2"/>
      <c r="O298" s="2" t="s">
        <v>40</v>
      </c>
      <c r="P298" s="2"/>
      <c r="Q298" s="2"/>
      <c r="R298" s="2"/>
      <c r="S298" s="2"/>
      <c r="T298" s="2"/>
      <c r="U298" s="2"/>
      <c r="V298" s="2"/>
      <c r="W298" s="2"/>
      <c r="X298" s="2"/>
      <c r="Y298" s="2"/>
      <c r="Z298" s="2" t="s">
        <v>1530</v>
      </c>
      <c r="AA298" s="2"/>
      <c r="AB298" s="2">
        <v>43.449666</v>
      </c>
      <c r="AC298" s="2">
        <v>-79.693479</v>
      </c>
      <c r="AD298" s="2"/>
      <c r="AE298" s="2"/>
      <c r="AF298" s="2"/>
    </row>
    <row r="299" ht="43.5" customHeight="1">
      <c r="A299" s="2"/>
      <c r="B299" s="2" t="s">
        <v>2313</v>
      </c>
      <c r="C299" s="2" t="s">
        <v>2314</v>
      </c>
      <c r="D299" s="2" t="s">
        <v>2315</v>
      </c>
      <c r="E299" s="2"/>
      <c r="F299" s="2" t="s">
        <v>2316</v>
      </c>
      <c r="G299" s="2" t="s">
        <v>2317</v>
      </c>
      <c r="H299" s="3" t="str">
        <f>HYPERLINK("http://www.observatoirecapitale.org","http://www.observatoirecapitale.org")</f>
        <v>http://www.observatoirecapitale.org</v>
      </c>
      <c r="I299" s="2" t="s">
        <v>2318</v>
      </c>
      <c r="J299" s="2"/>
      <c r="K299" s="2" t="s">
        <v>385</v>
      </c>
      <c r="L299" s="2" t="s">
        <v>96</v>
      </c>
      <c r="M299" s="2" t="s">
        <v>2319</v>
      </c>
      <c r="N299" s="2"/>
      <c r="O299" s="2" t="s">
        <v>40</v>
      </c>
      <c r="P299" s="2"/>
      <c r="Q299" s="2"/>
      <c r="R299" s="2"/>
      <c r="S299" s="2"/>
      <c r="T299" s="2"/>
      <c r="U299" s="2"/>
      <c r="V299" s="2"/>
      <c r="W299" s="2"/>
      <c r="X299" s="2"/>
      <c r="Y299" s="2"/>
      <c r="Z299" s="2" t="s">
        <v>2320</v>
      </c>
      <c r="AA299" s="2"/>
      <c r="AB299" s="2">
        <v>46.807892</v>
      </c>
      <c r="AC299" s="2">
        <v>-71.218052</v>
      </c>
      <c r="AD299" s="2"/>
      <c r="AE299" s="2"/>
      <c r="AF299" s="2"/>
    </row>
    <row r="300" ht="43.5" customHeight="1">
      <c r="A300" s="2"/>
      <c r="B300" s="2" t="s">
        <v>2321</v>
      </c>
      <c r="C300" s="2" t="s">
        <v>2322</v>
      </c>
      <c r="D300" s="2"/>
      <c r="E300" s="2"/>
      <c r="F300" s="2" t="s">
        <v>2323</v>
      </c>
      <c r="G300" s="2" t="s">
        <v>2324</v>
      </c>
      <c r="H300" s="3" t="str">
        <f>HYPERLINK("http://www.ogemawahj.on.ca","http://www.ogemawahj.on.ca")</f>
        <v>http://www.ogemawahj.on.ca</v>
      </c>
      <c r="I300" s="2" t="s">
        <v>2325</v>
      </c>
      <c r="J300" s="2"/>
      <c r="K300" s="2" t="s">
        <v>2326</v>
      </c>
      <c r="L300" s="2" t="s">
        <v>57</v>
      </c>
      <c r="M300" s="2" t="s">
        <v>2327</v>
      </c>
      <c r="N300" s="2"/>
      <c r="O300" s="2" t="s">
        <v>40</v>
      </c>
      <c r="P300" s="2"/>
      <c r="Q300" s="2"/>
      <c r="R300" s="2"/>
      <c r="S300" s="2"/>
      <c r="T300" s="2"/>
      <c r="U300" s="2"/>
      <c r="V300" s="2"/>
      <c r="W300" s="2"/>
      <c r="X300" s="2"/>
      <c r="Y300" s="2"/>
      <c r="Z300" s="2"/>
      <c r="AA300" s="2"/>
      <c r="AB300" s="2">
        <v>44.64662</v>
      </c>
      <c r="AC300" s="2">
        <v>-79.351315</v>
      </c>
      <c r="AD300" s="2"/>
      <c r="AE300" s="2"/>
      <c r="AF300" s="2"/>
    </row>
    <row r="301" ht="43.5" customHeight="1">
      <c r="A301" s="2"/>
      <c r="B301" s="2" t="s">
        <v>2328</v>
      </c>
      <c r="C301" s="2" t="s">
        <v>2329</v>
      </c>
      <c r="D301" s="2" t="s">
        <v>2330</v>
      </c>
      <c r="E301" s="2"/>
      <c r="F301" s="2" t="s">
        <v>2331</v>
      </c>
      <c r="G301" s="2" t="s">
        <v>2332</v>
      </c>
      <c r="H301" s="3" t="str">
        <f>HYPERLINK("http://www.ontarioroofing.com","http://www.ontarioroofing.com")</f>
        <v>http://www.ontarioroofing.com</v>
      </c>
      <c r="I301" s="2" t="s">
        <v>2333</v>
      </c>
      <c r="J301" s="2"/>
      <c r="K301" s="2" t="s">
        <v>591</v>
      </c>
      <c r="L301" s="2" t="s">
        <v>57</v>
      </c>
      <c r="M301" s="2" t="s">
        <v>2334</v>
      </c>
      <c r="N301" s="2"/>
      <c r="O301" s="2" t="s">
        <v>40</v>
      </c>
      <c r="P301" s="2"/>
      <c r="Q301" s="2"/>
      <c r="R301" s="2"/>
      <c r="S301" s="2"/>
      <c r="T301" s="2"/>
      <c r="U301" s="2"/>
      <c r="V301" s="2"/>
      <c r="W301" s="2"/>
      <c r="X301" s="2"/>
      <c r="Y301" s="2"/>
      <c r="Z301" s="2" t="s">
        <v>2335</v>
      </c>
      <c r="AA301" s="2"/>
      <c r="AB301" s="2">
        <v>43.671322</v>
      </c>
      <c r="AC301" s="2">
        <v>-79.571323</v>
      </c>
      <c r="AD301" s="2"/>
      <c r="AE301" s="2"/>
      <c r="AF301" s="2"/>
    </row>
    <row r="302" ht="43.5" customHeight="1">
      <c r="A302" s="2"/>
      <c r="B302" s="2" t="s">
        <v>2336</v>
      </c>
      <c r="C302" s="2" t="s">
        <v>2337</v>
      </c>
      <c r="D302" s="2"/>
      <c r="E302" s="2"/>
      <c r="F302" s="2" t="s">
        <v>2338</v>
      </c>
      <c r="G302" s="2" t="s">
        <v>2339</v>
      </c>
      <c r="H302" s="3" t="str">
        <f>HYPERLINK("http://www.oksociety.com","http://www.oksociety.com")</f>
        <v>http://www.oksociety.com</v>
      </c>
      <c r="I302" s="2" t="s">
        <v>2340</v>
      </c>
      <c r="J302" s="2"/>
      <c r="K302" s="2" t="s">
        <v>2341</v>
      </c>
      <c r="L302" s="2" t="s">
        <v>694</v>
      </c>
      <c r="M302" s="2" t="s">
        <v>2342</v>
      </c>
      <c r="N302" s="2"/>
      <c r="O302" s="2" t="s">
        <v>40</v>
      </c>
      <c r="P302" s="2"/>
      <c r="Q302" s="2"/>
      <c r="R302" s="2"/>
      <c r="S302" s="2"/>
      <c r="T302" s="2"/>
      <c r="U302" s="2"/>
      <c r="V302" s="2"/>
      <c r="W302" s="2"/>
      <c r="X302" s="2"/>
      <c r="Y302" s="2"/>
      <c r="Z302" s="2"/>
      <c r="AA302" s="2"/>
      <c r="AB302" s="2">
        <v>56.541123</v>
      </c>
      <c r="AC302" s="2">
        <v>-61.698407</v>
      </c>
      <c r="AD302" s="2"/>
      <c r="AE302" s="2"/>
      <c r="AF302" s="2"/>
    </row>
    <row r="303" ht="43.5" customHeight="1">
      <c r="A303" s="2"/>
      <c r="B303" s="2" t="s">
        <v>2343</v>
      </c>
      <c r="C303" s="2" t="s">
        <v>2344</v>
      </c>
      <c r="D303" s="2"/>
      <c r="E303" s="2"/>
      <c r="F303" s="2"/>
      <c r="G303" s="2" t="s">
        <v>2345</v>
      </c>
      <c r="H303" s="3" t="str">
        <f>HYPERLINK("http://www.okotokschamber.ca","http://www.okotokschamber.ca")</f>
        <v>http://www.okotokschamber.ca</v>
      </c>
      <c r="I303" s="2" t="s">
        <v>2346</v>
      </c>
      <c r="J303" s="2"/>
      <c r="K303" s="2" t="s">
        <v>2347</v>
      </c>
      <c r="L303" s="2" t="s">
        <v>76</v>
      </c>
      <c r="M303" s="2" t="s">
        <v>2348</v>
      </c>
      <c r="N303" s="2"/>
      <c r="O303" s="2" t="s">
        <v>40</v>
      </c>
      <c r="P303" s="2"/>
      <c r="Q303" s="2"/>
      <c r="R303" s="2"/>
      <c r="S303" s="2"/>
      <c r="T303" s="2"/>
      <c r="U303" s="2"/>
      <c r="V303" s="2"/>
      <c r="W303" s="2"/>
      <c r="X303" s="2"/>
      <c r="Y303" s="2"/>
      <c r="Z303" s="2" t="s">
        <v>2349</v>
      </c>
      <c r="AA303" s="2"/>
      <c r="AB303" s="2">
        <v>50.725539</v>
      </c>
      <c r="AC303" s="2">
        <v>-113.980293</v>
      </c>
      <c r="AD303" s="2"/>
      <c r="AE303" s="2"/>
      <c r="AF303" s="2"/>
    </row>
    <row r="304" ht="43.5" customHeight="1">
      <c r="A304" s="2"/>
      <c r="B304" s="2" t="s">
        <v>2350</v>
      </c>
      <c r="C304" s="2" t="s">
        <v>2351</v>
      </c>
      <c r="D304" s="2" t="s">
        <v>2352</v>
      </c>
      <c r="E304" s="2"/>
      <c r="F304" s="2" t="s">
        <v>2353</v>
      </c>
      <c r="G304" s="2" t="s">
        <v>2354</v>
      </c>
      <c r="H304" s="3" t="str">
        <f>HYPERLINK("http://www.obsi.ca","http://www.obsi.ca")</f>
        <v>http://www.obsi.ca</v>
      </c>
      <c r="I304" s="2" t="s">
        <v>2355</v>
      </c>
      <c r="J304" s="2"/>
      <c r="K304" s="2" t="s">
        <v>114</v>
      </c>
      <c r="L304" s="2" t="s">
        <v>57</v>
      </c>
      <c r="M304" s="2" t="s">
        <v>2356</v>
      </c>
      <c r="N304" s="2"/>
      <c r="O304" s="2" t="s">
        <v>40</v>
      </c>
      <c r="P304" s="2"/>
      <c r="Q304" s="2"/>
      <c r="R304" s="2"/>
      <c r="S304" s="2"/>
      <c r="T304" s="2"/>
      <c r="U304" s="2"/>
      <c r="V304" s="2"/>
      <c r="W304" s="2"/>
      <c r="X304" s="2"/>
      <c r="Y304" s="2"/>
      <c r="Z304" s="2" t="s">
        <v>2357</v>
      </c>
      <c r="AA304" s="2"/>
      <c r="AB304" s="2">
        <v>43.65168</v>
      </c>
      <c r="AC304" s="2">
        <v>-79.380848</v>
      </c>
      <c r="AD304" s="2"/>
      <c r="AE304" s="2"/>
      <c r="AF304" s="2"/>
    </row>
    <row r="305" ht="43.5" customHeight="1">
      <c r="A305" s="2"/>
      <c r="B305" s="2" t="s">
        <v>2358</v>
      </c>
      <c r="C305" s="2" t="s">
        <v>2359</v>
      </c>
      <c r="D305" s="2"/>
      <c r="E305" s="2"/>
      <c r="F305" s="2" t="s">
        <v>2360</v>
      </c>
      <c r="G305" s="2" t="s">
        <v>2361</v>
      </c>
      <c r="H305" s="3" t="str">
        <f>HYPERLINK("http://www.theOAC.ca","http://www.theOAC.ca")</f>
        <v>http://www.theOAC.ca</v>
      </c>
      <c r="I305" s="2" t="s">
        <v>2362</v>
      </c>
      <c r="J305" s="2"/>
      <c r="K305" s="2" t="s">
        <v>1383</v>
      </c>
      <c r="L305" s="2" t="s">
        <v>57</v>
      </c>
      <c r="M305" s="2" t="s">
        <v>2363</v>
      </c>
      <c r="N305" s="2"/>
      <c r="O305" s="2" t="s">
        <v>40</v>
      </c>
      <c r="P305" s="2"/>
      <c r="Q305" s="2"/>
      <c r="R305" s="2"/>
      <c r="S305" s="2"/>
      <c r="T305" s="2"/>
      <c r="U305" s="2"/>
      <c r="V305" s="2"/>
      <c r="W305" s="2"/>
      <c r="X305" s="2"/>
      <c r="Y305" s="2"/>
      <c r="Z305" s="2" t="s">
        <v>2364</v>
      </c>
      <c r="AA305" s="2"/>
      <c r="AB305" s="2">
        <v>43.393</v>
      </c>
      <c r="AC305" s="2">
        <v>-80.419459</v>
      </c>
      <c r="AD305" s="2"/>
      <c r="AE305" s="2"/>
      <c r="AF305" s="2"/>
    </row>
    <row r="306" ht="43.5" customHeight="1">
      <c r="A306" s="2"/>
      <c r="B306" s="2" t="s">
        <v>2365</v>
      </c>
      <c r="C306" s="2" t="s">
        <v>2366</v>
      </c>
      <c r="D306" s="2"/>
      <c r="E306" s="2"/>
      <c r="F306" s="2" t="s">
        <v>2367</v>
      </c>
      <c r="G306" s="2" t="s">
        <v>2368</v>
      </c>
      <c r="H306" s="3" t="str">
        <f>HYPERLINK("http://www.oaft.org","http://www.oaft.org")</f>
        <v>http://www.oaft.org</v>
      </c>
      <c r="I306" s="2" t="s">
        <v>2369</v>
      </c>
      <c r="J306" s="2"/>
      <c r="K306" s="2" t="s">
        <v>361</v>
      </c>
      <c r="L306" s="2" t="s">
        <v>57</v>
      </c>
      <c r="M306" s="2" t="s">
        <v>2370</v>
      </c>
      <c r="N306" s="2"/>
      <c r="O306" s="2" t="s">
        <v>40</v>
      </c>
      <c r="P306" s="2"/>
      <c r="Q306" s="2"/>
      <c r="R306" s="2"/>
      <c r="S306" s="2"/>
      <c r="T306" s="2"/>
      <c r="U306" s="2"/>
      <c r="V306" s="2"/>
      <c r="W306" s="2"/>
      <c r="X306" s="2"/>
      <c r="Y306" s="2"/>
      <c r="Z306" s="2" t="s">
        <v>2371</v>
      </c>
      <c r="AA306" s="2"/>
      <c r="AB306" s="2">
        <v>43.523955</v>
      </c>
      <c r="AC306" s="2">
        <v>-80.22588</v>
      </c>
      <c r="AD306" s="2"/>
      <c r="AE306" s="2"/>
      <c r="AF306" s="2"/>
    </row>
    <row r="307" ht="43.5" customHeight="1">
      <c r="A307" s="2"/>
      <c r="B307" s="2" t="s">
        <v>2372</v>
      </c>
      <c r="C307" s="2" t="s">
        <v>2373</v>
      </c>
      <c r="D307" s="2"/>
      <c r="E307" s="2"/>
      <c r="F307" s="2" t="s">
        <v>2374</v>
      </c>
      <c r="G307" s="2" t="s">
        <v>2375</v>
      </c>
      <c r="H307" s="3" t="str">
        <f>HYPERLINK("http://www.oce-ontario.org","http://www.oce-ontario.org")</f>
        <v>http://www.oce-ontario.org</v>
      </c>
      <c r="I307" s="2" t="s">
        <v>2376</v>
      </c>
      <c r="J307" s="2"/>
      <c r="K307" s="2" t="s">
        <v>114</v>
      </c>
      <c r="L307" s="2" t="s">
        <v>57</v>
      </c>
      <c r="M307" s="2" t="s">
        <v>2377</v>
      </c>
      <c r="N307" s="2"/>
      <c r="O307" s="2" t="s">
        <v>40</v>
      </c>
      <c r="P307" s="2"/>
      <c r="Q307" s="2"/>
      <c r="R307" s="2"/>
      <c r="S307" s="2"/>
      <c r="T307" s="2"/>
      <c r="U307" s="2"/>
      <c r="V307" s="2"/>
      <c r="W307" s="2"/>
      <c r="X307" s="2"/>
      <c r="Y307" s="2"/>
      <c r="Z307" s="2" t="s">
        <v>2378</v>
      </c>
      <c r="AA307" s="2"/>
      <c r="AB307" s="2">
        <v>43.645282</v>
      </c>
      <c r="AC307" s="2">
        <v>-79.384304</v>
      </c>
      <c r="AD307" s="2"/>
      <c r="AE307" s="2"/>
      <c r="AF307" s="2"/>
    </row>
    <row r="308" ht="43.5" customHeight="1">
      <c r="A308" s="2"/>
      <c r="B308" s="2" t="s">
        <v>2379</v>
      </c>
      <c r="C308" s="2" t="s">
        <v>2380</v>
      </c>
      <c r="D308" s="2"/>
      <c r="E308" s="2"/>
      <c r="F308" s="2" t="s">
        <v>2381</v>
      </c>
      <c r="G308" s="2" t="s">
        <v>2382</v>
      </c>
      <c r="H308" s="3" t="str">
        <f>HYPERLINK("http://www.occ.on.ca","http://www.occ.on.ca")</f>
        <v>http://www.occ.on.ca</v>
      </c>
      <c r="I308" s="2" t="s">
        <v>2383</v>
      </c>
      <c r="J308" s="2"/>
      <c r="K308" s="2" t="s">
        <v>114</v>
      </c>
      <c r="L308" s="2" t="s">
        <v>57</v>
      </c>
      <c r="M308" s="2" t="s">
        <v>2384</v>
      </c>
      <c r="N308" s="2"/>
      <c r="O308" s="2" t="s">
        <v>40</v>
      </c>
      <c r="P308" s="2"/>
      <c r="Q308" s="2"/>
      <c r="R308" s="2"/>
      <c r="S308" s="2"/>
      <c r="T308" s="2"/>
      <c r="U308" s="2"/>
      <c r="V308" s="2"/>
      <c r="W308" s="2"/>
      <c r="X308" s="2"/>
      <c r="Y308" s="2"/>
      <c r="Z308" s="2"/>
      <c r="AA308" s="2"/>
      <c r="AB308" s="2">
        <v>43.645282</v>
      </c>
      <c r="AC308" s="2">
        <v>-79.384304</v>
      </c>
      <c r="AD308" s="2"/>
      <c r="AE308" s="2"/>
      <c r="AF308" s="2"/>
    </row>
    <row r="309" ht="43.5" customHeight="1">
      <c r="A309" s="2"/>
      <c r="B309" s="2" t="s">
        <v>2385</v>
      </c>
      <c r="C309" s="2" t="s">
        <v>2386</v>
      </c>
      <c r="D309" s="2" t="s">
        <v>2387</v>
      </c>
      <c r="E309" s="2"/>
      <c r="F309" s="2" t="s">
        <v>2388</v>
      </c>
      <c r="G309" s="2" t="s">
        <v>2389</v>
      </c>
      <c r="H309" s="3" t="str">
        <f>HYPERLINK("http://www.ofifc.org","http://www.ofifc.org")</f>
        <v>http://www.ofifc.org</v>
      </c>
      <c r="I309" s="2" t="s">
        <v>2390</v>
      </c>
      <c r="J309" s="2"/>
      <c r="K309" s="2" t="s">
        <v>114</v>
      </c>
      <c r="L309" s="2" t="s">
        <v>57</v>
      </c>
      <c r="M309" s="2" t="s">
        <v>2391</v>
      </c>
      <c r="N309" s="2"/>
      <c r="O309" s="2" t="s">
        <v>40</v>
      </c>
      <c r="P309" s="2"/>
      <c r="Q309" s="2"/>
      <c r="R309" s="2"/>
      <c r="S309" s="2"/>
      <c r="T309" s="2"/>
      <c r="U309" s="2"/>
      <c r="V309" s="2"/>
      <c r="W309" s="2"/>
      <c r="X309" s="2"/>
      <c r="Y309" s="2"/>
      <c r="Z309" s="2"/>
      <c r="AA309" s="2"/>
      <c r="AB309" s="2">
        <v>43.650761</v>
      </c>
      <c r="AC309" s="2">
        <v>-79.365766</v>
      </c>
      <c r="AD309" s="2"/>
      <c r="AE309" s="2"/>
      <c r="AF309" s="2"/>
    </row>
    <row r="310" ht="43.5" customHeight="1">
      <c r="A310" s="2"/>
      <c r="B310" s="2" t="s">
        <v>2392</v>
      </c>
      <c r="C310" s="2" t="s">
        <v>2393</v>
      </c>
      <c r="D310" s="2" t="s">
        <v>2394</v>
      </c>
      <c r="E310" s="2"/>
      <c r="F310" s="2" t="s">
        <v>2395</v>
      </c>
      <c r="G310" s="2" t="s">
        <v>2396</v>
      </c>
      <c r="H310" s="3" t="str">
        <f>HYPERLINK("http://www.oha.com","http://www.oha.com")</f>
        <v>http://www.oha.com</v>
      </c>
      <c r="I310" s="2" t="s">
        <v>2397</v>
      </c>
      <c r="J310" s="2"/>
      <c r="K310" s="2" t="s">
        <v>114</v>
      </c>
      <c r="L310" s="2" t="s">
        <v>57</v>
      </c>
      <c r="M310" s="2" t="s">
        <v>2398</v>
      </c>
      <c r="N310" s="2"/>
      <c r="O310" s="2" t="s">
        <v>40</v>
      </c>
      <c r="P310" s="2"/>
      <c r="Q310" s="2"/>
      <c r="R310" s="2"/>
      <c r="S310" s="2"/>
      <c r="T310" s="2"/>
      <c r="U310" s="2"/>
      <c r="V310" s="2"/>
      <c r="W310" s="2"/>
      <c r="X310" s="2"/>
      <c r="Y310" s="2"/>
      <c r="Z310" s="2"/>
      <c r="AA310" s="2"/>
      <c r="AB310" s="2">
        <v>43.644894</v>
      </c>
      <c r="AC310" s="2">
        <v>-79.386167</v>
      </c>
      <c r="AD310" s="2"/>
      <c r="AE310" s="2"/>
      <c r="AF310" s="2"/>
    </row>
    <row r="311" ht="43.5" customHeight="1">
      <c r="A311" s="2"/>
      <c r="B311" s="2" t="s">
        <v>2399</v>
      </c>
      <c r="C311" s="2" t="s">
        <v>2400</v>
      </c>
      <c r="D311" s="2"/>
      <c r="E311" s="2"/>
      <c r="F311" s="2" t="s">
        <v>2401</v>
      </c>
      <c r="G311" s="2" t="s">
        <v>2402</v>
      </c>
      <c r="H311" s="3" t="str">
        <f>HYPERLINK("http://www.oifq.com/","http://www.oifq.com/")</f>
        <v>http://www.oifq.com/</v>
      </c>
      <c r="I311" s="2" t="s">
        <v>2403</v>
      </c>
      <c r="J311" s="2"/>
      <c r="K311" s="2" t="s">
        <v>385</v>
      </c>
      <c r="L311" s="2" t="s">
        <v>96</v>
      </c>
      <c r="M311" s="2" t="s">
        <v>2404</v>
      </c>
      <c r="N311" s="2"/>
      <c r="O311" s="2" t="s">
        <v>40</v>
      </c>
      <c r="P311" s="2"/>
      <c r="Q311" s="2"/>
      <c r="R311" s="2"/>
      <c r="S311" s="2"/>
      <c r="T311" s="2"/>
      <c r="U311" s="2"/>
      <c r="V311" s="2"/>
      <c r="W311" s="2"/>
      <c r="X311" s="2"/>
      <c r="Y311" s="2"/>
      <c r="Z311" s="2"/>
      <c r="AA311" s="2"/>
      <c r="AB311" s="2">
        <v>46.796673</v>
      </c>
      <c r="AC311" s="2">
        <v>-71.316101</v>
      </c>
      <c r="AD311" s="2"/>
      <c r="AE311" s="2"/>
      <c r="AF311" s="2"/>
    </row>
    <row r="312" ht="43.5" customHeight="1">
      <c r="A312" s="2"/>
      <c r="B312" s="2" t="s">
        <v>2405</v>
      </c>
      <c r="C312" s="2" t="s">
        <v>2406</v>
      </c>
      <c r="D312" s="2"/>
      <c r="E312" s="2"/>
      <c r="F312" s="2" t="s">
        <v>2407</v>
      </c>
      <c r="G312" s="2" t="s">
        <v>2408</v>
      </c>
      <c r="H312" s="3" t="str">
        <f>HYPERLINK("http://www.orillia.com","http://www.orillia.com")</f>
        <v>http://www.orillia.com</v>
      </c>
      <c r="I312" s="2" t="s">
        <v>2409</v>
      </c>
      <c r="J312" s="2"/>
      <c r="K312" s="2" t="s">
        <v>2326</v>
      </c>
      <c r="L312" s="2" t="s">
        <v>57</v>
      </c>
      <c r="M312" s="2" t="s">
        <v>2410</v>
      </c>
      <c r="N312" s="2"/>
      <c r="O312" s="2" t="s">
        <v>40</v>
      </c>
      <c r="P312" s="2"/>
      <c r="Q312" s="2"/>
      <c r="R312" s="2"/>
      <c r="S312" s="2"/>
      <c r="T312" s="2"/>
      <c r="U312" s="2"/>
      <c r="V312" s="2"/>
      <c r="W312" s="2"/>
      <c r="X312" s="2"/>
      <c r="Y312" s="2"/>
      <c r="Z312" s="2"/>
      <c r="AA312" s="2"/>
      <c r="AB312" s="2">
        <v>44.606587</v>
      </c>
      <c r="AC312" s="2">
        <v>-79.410804</v>
      </c>
      <c r="AD312" s="2"/>
      <c r="AE312" s="2"/>
      <c r="AF312" s="2"/>
    </row>
    <row r="313" ht="43.5" customHeight="1">
      <c r="A313" s="2"/>
      <c r="B313" s="2" t="s">
        <v>2411</v>
      </c>
      <c r="C313" s="2" t="s">
        <v>2412</v>
      </c>
      <c r="D313" s="2"/>
      <c r="E313" s="2"/>
      <c r="F313" s="2" t="s">
        <v>2413</v>
      </c>
      <c r="G313" s="2" t="s">
        <v>2414</v>
      </c>
      <c r="H313" s="3" t="str">
        <f>HYPERLINK("http://www.orleanschamber.ca","http://www.orleanschamber.ca")</f>
        <v>http://www.orleanschamber.ca</v>
      </c>
      <c r="I313" s="2" t="s">
        <v>2415</v>
      </c>
      <c r="J313" s="2"/>
      <c r="K313" s="2" t="s">
        <v>2416</v>
      </c>
      <c r="L313" s="2" t="s">
        <v>57</v>
      </c>
      <c r="M313" s="2" t="s">
        <v>2417</v>
      </c>
      <c r="N313" s="2"/>
      <c r="O313" s="2" t="s">
        <v>40</v>
      </c>
      <c r="P313" s="2"/>
      <c r="Q313" s="2"/>
      <c r="R313" s="2"/>
      <c r="S313" s="2"/>
      <c r="T313" s="2"/>
      <c r="U313" s="2"/>
      <c r="V313" s="2"/>
      <c r="W313" s="2"/>
      <c r="X313" s="2"/>
      <c r="Y313" s="2"/>
      <c r="Z313" s="2"/>
      <c r="AA313" s="2"/>
      <c r="AB313" s="2">
        <v>45.481178</v>
      </c>
      <c r="AC313" s="2">
        <v>-75.509761</v>
      </c>
      <c r="AD313" s="2"/>
      <c r="AE313" s="2"/>
      <c r="AF313" s="2"/>
    </row>
    <row r="314" ht="43.5" customHeight="1">
      <c r="A314" s="2"/>
      <c r="B314" s="2" t="s">
        <v>2418</v>
      </c>
      <c r="C314" s="2" t="s">
        <v>2419</v>
      </c>
      <c r="D314" s="2"/>
      <c r="E314" s="2"/>
      <c r="F314" s="2" t="s">
        <v>2420</v>
      </c>
      <c r="G314" s="2" t="s">
        <v>2421</v>
      </c>
      <c r="H314" s="3" t="str">
        <f>HYPERLINK("http://www.ottawachamber.ca","http://www.ottawachamber.ca")</f>
        <v>http://www.ottawachamber.ca</v>
      </c>
      <c r="I314" s="2" t="s">
        <v>2422</v>
      </c>
      <c r="J314" s="2"/>
      <c r="K314" s="2" t="s">
        <v>56</v>
      </c>
      <c r="L314" s="2" t="s">
        <v>57</v>
      </c>
      <c r="M314" s="2" t="s">
        <v>2423</v>
      </c>
      <c r="N314" s="2"/>
      <c r="O314" s="2" t="s">
        <v>40</v>
      </c>
      <c r="P314" s="2"/>
      <c r="Q314" s="2"/>
      <c r="R314" s="2"/>
      <c r="S314" s="2"/>
      <c r="T314" s="2"/>
      <c r="U314" s="2"/>
      <c r="V314" s="2"/>
      <c r="W314" s="2"/>
      <c r="X314" s="2"/>
      <c r="Y314" s="2"/>
      <c r="Z314" s="2"/>
      <c r="AA314" s="2"/>
      <c r="AB314" s="2">
        <v>45.415799</v>
      </c>
      <c r="AC314" s="2">
        <v>-75.694935</v>
      </c>
      <c r="AD314" s="2"/>
      <c r="AE314" s="2"/>
      <c r="AF314" s="2"/>
    </row>
    <row r="315" ht="43.5" customHeight="1">
      <c r="A315" s="2"/>
      <c r="B315" s="2" t="s">
        <v>2424</v>
      </c>
      <c r="C315" s="2" t="s">
        <v>2425</v>
      </c>
      <c r="D315" s="2"/>
      <c r="E315" s="2"/>
      <c r="F315" s="2"/>
      <c r="G315" s="2" t="s">
        <v>2426</v>
      </c>
      <c r="H315" s="3" t="str">
        <f>HYPERLINK("http://www.orcbc.ca","http://www.orcbc.ca")</f>
        <v>http://www.orcbc.ca</v>
      </c>
      <c r="I315" s="2" t="s">
        <v>2427</v>
      </c>
      <c r="J315" s="2"/>
      <c r="K315" s="2" t="s">
        <v>139</v>
      </c>
      <c r="L315" s="2" t="s">
        <v>38</v>
      </c>
      <c r="M315" s="2" t="s">
        <v>2428</v>
      </c>
      <c r="N315" s="2"/>
      <c r="O315" s="2" t="s">
        <v>40</v>
      </c>
      <c r="P315" s="2"/>
      <c r="Q315" s="2"/>
      <c r="R315" s="2"/>
      <c r="S315" s="2"/>
      <c r="T315" s="2"/>
      <c r="U315" s="2"/>
      <c r="V315" s="2"/>
      <c r="W315" s="2"/>
      <c r="X315" s="2"/>
      <c r="Y315" s="2"/>
      <c r="Z315" s="2" t="s">
        <v>2429</v>
      </c>
      <c r="AA315" s="2"/>
      <c r="AB315" s="2">
        <v>49.263246</v>
      </c>
      <c r="AC315" s="2">
        <v>-123.105964</v>
      </c>
      <c r="AD315" s="2"/>
      <c r="AE315" s="2"/>
      <c r="AF315" s="2"/>
    </row>
    <row r="316" ht="43.5" customHeight="1">
      <c r="A316" s="2"/>
      <c r="B316" s="2" t="s">
        <v>2430</v>
      </c>
      <c r="C316" s="2" t="s">
        <v>2431</v>
      </c>
      <c r="D316" s="2"/>
      <c r="E316" s="2"/>
      <c r="F316" s="2" t="s">
        <v>2432</v>
      </c>
      <c r="G316" s="2" t="s">
        <v>2433</v>
      </c>
      <c r="H316" s="3" t="str">
        <f>HYPERLINK("http://www.oschamber.com","http://www.oschamber.com")</f>
        <v>http://www.oschamber.com</v>
      </c>
      <c r="I316" s="2" t="s">
        <v>2434</v>
      </c>
      <c r="J316" s="2"/>
      <c r="K316" s="2" t="s">
        <v>2435</v>
      </c>
      <c r="L316" s="2" t="s">
        <v>57</v>
      </c>
      <c r="M316" s="2" t="s">
        <v>2436</v>
      </c>
      <c r="N316" s="2"/>
      <c r="O316" s="2" t="s">
        <v>40</v>
      </c>
      <c r="P316" s="2"/>
      <c r="Q316" s="2"/>
      <c r="R316" s="2"/>
      <c r="S316" s="2"/>
      <c r="T316" s="2"/>
      <c r="U316" s="2"/>
      <c r="V316" s="2"/>
      <c r="W316" s="2"/>
      <c r="X316" s="2"/>
      <c r="Y316" s="2"/>
      <c r="Z316" s="2"/>
      <c r="AA316" s="2"/>
      <c r="AB316" s="2">
        <v>44.561693</v>
      </c>
      <c r="AC316" s="2">
        <v>-80.931029</v>
      </c>
      <c r="AD316" s="2"/>
      <c r="AE316" s="2"/>
      <c r="AF316" s="2"/>
    </row>
    <row r="317" ht="43.5" customHeight="1">
      <c r="A317" s="2"/>
      <c r="B317" s="2" t="s">
        <v>2437</v>
      </c>
      <c r="C317" s="2" t="s">
        <v>2438</v>
      </c>
      <c r="D317" s="2"/>
      <c r="E317" s="2"/>
      <c r="F317" s="2" t="s">
        <v>2439</v>
      </c>
      <c r="G317" s="2" t="s">
        <v>2440</v>
      </c>
      <c r="H317" s="3" t="str">
        <f>HYPERLINK("http://www.pac.ca","http://www.pac.ca")</f>
        <v>http://www.pac.ca</v>
      </c>
      <c r="I317" s="2" t="s">
        <v>2441</v>
      </c>
      <c r="J317" s="2"/>
      <c r="K317" s="2" t="s">
        <v>1508</v>
      </c>
      <c r="L317" s="2" t="s">
        <v>57</v>
      </c>
      <c r="M317" s="2" t="s">
        <v>2442</v>
      </c>
      <c r="N317" s="2"/>
      <c r="O317" s="2" t="s">
        <v>40</v>
      </c>
      <c r="P317" s="2"/>
      <c r="Q317" s="2"/>
      <c r="R317" s="2"/>
      <c r="S317" s="2"/>
      <c r="T317" s="2"/>
      <c r="U317" s="2"/>
      <c r="V317" s="2"/>
      <c r="W317" s="2"/>
      <c r="X317" s="2"/>
      <c r="Y317" s="2"/>
      <c r="Z317" s="2" t="s">
        <v>2443</v>
      </c>
      <c r="AA317" s="2"/>
      <c r="AB317" s="2">
        <v>43.728821</v>
      </c>
      <c r="AC317" s="2">
        <v>-79.329214</v>
      </c>
      <c r="AD317" s="2"/>
      <c r="AE317" s="2"/>
      <c r="AF317" s="2"/>
    </row>
    <row r="318" ht="43.5" customHeight="1">
      <c r="A318" s="2"/>
      <c r="B318" s="2" t="s">
        <v>2444</v>
      </c>
      <c r="C318" s="2" t="s">
        <v>2445</v>
      </c>
      <c r="D318" s="2"/>
      <c r="E318" s="2"/>
      <c r="F318" s="2"/>
      <c r="G318" s="2" t="s">
        <v>2446</v>
      </c>
      <c r="H318" s="3" t="str">
        <f>HYPERLINK("http://www.pacificintel.com","http://www.pacificintel.com")</f>
        <v>http://www.pacificintel.com</v>
      </c>
      <c r="I318" s="2" t="s">
        <v>2447</v>
      </c>
      <c r="J318" s="2"/>
      <c r="K318" s="2" t="s">
        <v>2448</v>
      </c>
      <c r="L318" s="2" t="s">
        <v>38</v>
      </c>
      <c r="M318" s="2" t="s">
        <v>2449</v>
      </c>
      <c r="N318" s="2"/>
      <c r="O318" s="2" t="s">
        <v>40</v>
      </c>
      <c r="P318" s="2"/>
      <c r="Q318" s="2"/>
      <c r="R318" s="2"/>
      <c r="S318" s="2"/>
      <c r="T318" s="2"/>
      <c r="U318" s="2"/>
      <c r="V318" s="2"/>
      <c r="W318" s="2"/>
      <c r="X318" s="2"/>
      <c r="Y318" s="2"/>
      <c r="Z318" s="2" t="s">
        <v>2450</v>
      </c>
      <c r="AA318" s="2"/>
      <c r="AB318" s="2">
        <v>48.624021</v>
      </c>
      <c r="AC318" s="2">
        <v>-123.426277</v>
      </c>
      <c r="AD318" s="2"/>
      <c r="AE318" s="2"/>
      <c r="AF318" s="2"/>
    </row>
    <row r="319" ht="43.5" customHeight="1">
      <c r="A319" s="2"/>
      <c r="B319" s="2" t="s">
        <v>2451</v>
      </c>
      <c r="C319" s="2" t="s">
        <v>2452</v>
      </c>
      <c r="D319" s="2"/>
      <c r="E319" s="2"/>
      <c r="F319" s="2" t="s">
        <v>2453</v>
      </c>
      <c r="G319" s="2" t="s">
        <v>2454</v>
      </c>
      <c r="H319" s="3" t="str">
        <f>HYPERLINK("http://www.parksvillechamber.com","http://www.parksvillechamber.com")</f>
        <v>http://www.parksvillechamber.com</v>
      </c>
      <c r="I319" s="2" t="s">
        <v>2455</v>
      </c>
      <c r="J319" s="2"/>
      <c r="K319" s="2" t="s">
        <v>2456</v>
      </c>
      <c r="L319" s="2" t="s">
        <v>38</v>
      </c>
      <c r="M319" s="2" t="s">
        <v>2457</v>
      </c>
      <c r="N319" s="2"/>
      <c r="O319" s="2" t="s">
        <v>40</v>
      </c>
      <c r="P319" s="2"/>
      <c r="Q319" s="2"/>
      <c r="R319" s="2"/>
      <c r="S319" s="2"/>
      <c r="T319" s="2"/>
      <c r="U319" s="2"/>
      <c r="V319" s="2"/>
      <c r="W319" s="2"/>
      <c r="X319" s="2"/>
      <c r="Y319" s="2"/>
      <c r="Z319" s="2"/>
      <c r="AA319" s="2"/>
      <c r="AB319" s="2">
        <v>49.304699</v>
      </c>
      <c r="AC319" s="2">
        <v>-124.259665</v>
      </c>
      <c r="AD319" s="2"/>
      <c r="AE319" s="2"/>
      <c r="AF319" s="2"/>
    </row>
    <row r="320" ht="43.5" customHeight="1">
      <c r="A320" s="2"/>
      <c r="B320" s="2" t="s">
        <v>2458</v>
      </c>
      <c r="C320" s="2" t="s">
        <v>2459</v>
      </c>
      <c r="D320" s="2" t="s">
        <v>2460</v>
      </c>
      <c r="E320" s="2"/>
      <c r="F320" s="2" t="s">
        <v>2461</v>
      </c>
      <c r="G320" s="2" t="s">
        <v>2462</v>
      </c>
      <c r="H320" s="3" t="str">
        <f>HYPERLINK("http://www.pauktuutit.ca/","http://www.pauktuutit.ca/")</f>
        <v>http://www.pauktuutit.ca/</v>
      </c>
      <c r="I320" s="2" t="s">
        <v>2463</v>
      </c>
      <c r="J320" s="2"/>
      <c r="K320" s="2" t="s">
        <v>56</v>
      </c>
      <c r="L320" s="2" t="s">
        <v>57</v>
      </c>
      <c r="M320" s="2" t="s">
        <v>378</v>
      </c>
      <c r="N320" s="2"/>
      <c r="O320" s="2" t="s">
        <v>40</v>
      </c>
      <c r="P320" s="2"/>
      <c r="Q320" s="2"/>
      <c r="R320" s="2"/>
      <c r="S320" s="2"/>
      <c r="T320" s="2"/>
      <c r="U320" s="2"/>
      <c r="V320" s="2"/>
      <c r="W320" s="2"/>
      <c r="X320" s="2"/>
      <c r="Y320" s="2"/>
      <c r="Z320" s="2" t="s">
        <v>2464</v>
      </c>
      <c r="AA320" s="2"/>
      <c r="AB320" s="2">
        <v>45.426515</v>
      </c>
      <c r="AC320" s="2">
        <v>-75.690035</v>
      </c>
      <c r="AD320" s="2"/>
      <c r="AE320" s="2"/>
      <c r="AF320" s="2"/>
    </row>
    <row r="321" ht="43.5" customHeight="1">
      <c r="A321" s="2"/>
      <c r="B321" s="2" t="s">
        <v>2465</v>
      </c>
      <c r="C321" s="2" t="s">
        <v>2466</v>
      </c>
      <c r="D321" s="2" t="s">
        <v>2467</v>
      </c>
      <c r="E321" s="2"/>
      <c r="F321" s="2" t="s">
        <v>2468</v>
      </c>
      <c r="G321" s="2" t="s">
        <v>2469</v>
      </c>
      <c r="H321" s="3" t="str">
        <f>HYPERLINK("http://www.pris.ca","http://www.pris.ca")</f>
        <v>http://www.pris.ca</v>
      </c>
      <c r="I321" s="2" t="s">
        <v>2470</v>
      </c>
      <c r="J321" s="2"/>
      <c r="K321" s="2" t="s">
        <v>901</v>
      </c>
      <c r="L321" s="2" t="s">
        <v>38</v>
      </c>
      <c r="M321" s="2" t="s">
        <v>2471</v>
      </c>
      <c r="N321" s="2"/>
      <c r="O321" s="2" t="s">
        <v>40</v>
      </c>
      <c r="P321" s="2"/>
      <c r="Q321" s="2"/>
      <c r="R321" s="2"/>
      <c r="S321" s="2"/>
      <c r="T321" s="2"/>
      <c r="U321" s="2"/>
      <c r="V321" s="2"/>
      <c r="W321" s="2"/>
      <c r="X321" s="2"/>
      <c r="Y321" s="2"/>
      <c r="Z321" s="2" t="s">
        <v>2472</v>
      </c>
      <c r="AA321" s="2"/>
      <c r="AB321" s="2">
        <v>55.754694</v>
      </c>
      <c r="AC321" s="2">
        <v>-120.231114</v>
      </c>
      <c r="AD321" s="2"/>
      <c r="AE321" s="2"/>
      <c r="AF321" s="2"/>
    </row>
    <row r="322" ht="43.5" customHeight="1">
      <c r="A322" s="2"/>
      <c r="B322" s="2" t="s">
        <v>2473</v>
      </c>
      <c r="C322" s="2" t="s">
        <v>2474</v>
      </c>
      <c r="D322" s="2"/>
      <c r="E322" s="2"/>
      <c r="F322" s="2" t="s">
        <v>2475</v>
      </c>
      <c r="G322" s="2" t="s">
        <v>2476</v>
      </c>
      <c r="H322" s="3" t="str">
        <f>HYPERLINK("http://www.peaceriverchamber.com","http://www.peaceriverchamber.com")</f>
        <v>http://www.peaceriverchamber.com</v>
      </c>
      <c r="I322" s="2" t="s">
        <v>2477</v>
      </c>
      <c r="J322" s="2"/>
      <c r="K322" s="2" t="s">
        <v>2478</v>
      </c>
      <c r="L322" s="2" t="s">
        <v>76</v>
      </c>
      <c r="M322" s="2" t="s">
        <v>2479</v>
      </c>
      <c r="N322" s="2"/>
      <c r="O322" s="2" t="s">
        <v>40</v>
      </c>
      <c r="P322" s="2"/>
      <c r="Q322" s="2"/>
      <c r="R322" s="2"/>
      <c r="S322" s="2"/>
      <c r="T322" s="2"/>
      <c r="U322" s="2"/>
      <c r="V322" s="2"/>
      <c r="W322" s="2"/>
      <c r="X322" s="2"/>
      <c r="Y322" s="2"/>
      <c r="Z322" s="2"/>
      <c r="AA322" s="2"/>
      <c r="AB322" s="2">
        <v>56.239031</v>
      </c>
      <c r="AC322" s="2">
        <v>-117.291945</v>
      </c>
      <c r="AD322" s="2"/>
      <c r="AE322" s="2"/>
      <c r="AF322" s="2"/>
    </row>
    <row r="323" ht="43.5" customHeight="1">
      <c r="A323" s="2"/>
      <c r="B323" s="2" t="s">
        <v>2480</v>
      </c>
      <c r="C323" s="2" t="s">
        <v>2481</v>
      </c>
      <c r="D323" s="2"/>
      <c r="E323" s="2"/>
      <c r="F323" s="2" t="s">
        <v>2482</v>
      </c>
      <c r="G323" s="2" t="s">
        <v>2483</v>
      </c>
      <c r="H323" s="3" t="str">
        <f>HYPERLINK("http://www.peachlandchamber.bc.ca","http://www.peachlandchamber.bc.ca")</f>
        <v>http://www.peachlandchamber.bc.ca</v>
      </c>
      <c r="I323" s="2" t="s">
        <v>2484</v>
      </c>
      <c r="J323" s="2"/>
      <c r="K323" s="2" t="s">
        <v>2485</v>
      </c>
      <c r="L323" s="2" t="s">
        <v>38</v>
      </c>
      <c r="M323" s="2" t="s">
        <v>2486</v>
      </c>
      <c r="N323" s="2"/>
      <c r="O323" s="2" t="s">
        <v>40</v>
      </c>
      <c r="P323" s="2"/>
      <c r="Q323" s="2"/>
      <c r="R323" s="2"/>
      <c r="S323" s="2"/>
      <c r="T323" s="2"/>
      <c r="U323" s="2"/>
      <c r="V323" s="2"/>
      <c r="W323" s="2"/>
      <c r="X323" s="2"/>
      <c r="Y323" s="2"/>
      <c r="Z323" s="2" t="s">
        <v>2487</v>
      </c>
      <c r="AA323" s="2"/>
      <c r="AB323" s="2">
        <v>49.777038</v>
      </c>
      <c r="AC323" s="2">
        <v>-119.734025</v>
      </c>
      <c r="AD323" s="2"/>
      <c r="AE323" s="2"/>
      <c r="AF323" s="2"/>
    </row>
    <row r="324" ht="43.5" customHeight="1">
      <c r="A324" s="2"/>
      <c r="B324" s="2" t="s">
        <v>2488</v>
      </c>
      <c r="C324" s="2" t="s">
        <v>2489</v>
      </c>
      <c r="D324" s="2" t="s">
        <v>2490</v>
      </c>
      <c r="E324" s="2"/>
      <c r="F324" s="2" t="s">
        <v>2491</v>
      </c>
      <c r="G324" s="2" t="s">
        <v>2492</v>
      </c>
      <c r="H324" s="3" t="str">
        <f>HYPERLINK("http://www.peibwa.org","http://www.peibwa.org")</f>
        <v>http://www.peibwa.org</v>
      </c>
      <c r="I324" s="2" t="s">
        <v>2493</v>
      </c>
      <c r="J324" s="2"/>
      <c r="K324" s="2" t="s">
        <v>1360</v>
      </c>
      <c r="L324" s="2" t="s">
        <v>1361</v>
      </c>
      <c r="M324" s="2" t="s">
        <v>2494</v>
      </c>
      <c r="N324" s="2"/>
      <c r="O324" s="2" t="s">
        <v>40</v>
      </c>
      <c r="P324" s="2"/>
      <c r="Q324" s="2"/>
      <c r="R324" s="2"/>
      <c r="S324" s="2"/>
      <c r="T324" s="2"/>
      <c r="U324" s="2"/>
      <c r="V324" s="2"/>
      <c r="W324" s="2"/>
      <c r="X324" s="2"/>
      <c r="Y324" s="2"/>
      <c r="Z324" s="2" t="s">
        <v>2495</v>
      </c>
      <c r="AA324" s="2"/>
      <c r="AB324" s="2">
        <v>46.231829</v>
      </c>
      <c r="AC324" s="2">
        <v>-63.124897</v>
      </c>
      <c r="AD324" s="2"/>
      <c r="AE324" s="2"/>
      <c r="AF324" s="2"/>
    </row>
    <row r="325" ht="43.5" customHeight="1">
      <c r="A325" s="2"/>
      <c r="B325" s="2" t="s">
        <v>2496</v>
      </c>
      <c r="C325" s="2" t="s">
        <v>2497</v>
      </c>
      <c r="D325" s="2"/>
      <c r="E325" s="2"/>
      <c r="F325" s="2" t="s">
        <v>2498</v>
      </c>
      <c r="G325" s="2" t="s">
        <v>2499</v>
      </c>
      <c r="H325" s="3" t="str">
        <f>HYPERLINK("http://www.pembertonchamber.com","http://www.pembertonchamber.com")</f>
        <v>http://www.pembertonchamber.com</v>
      </c>
      <c r="I325" s="2" t="s">
        <v>2500</v>
      </c>
      <c r="J325" s="2"/>
      <c r="K325" s="2" t="s">
        <v>2501</v>
      </c>
      <c r="L325" s="2" t="s">
        <v>38</v>
      </c>
      <c r="M325" s="2" t="s">
        <v>2502</v>
      </c>
      <c r="N325" s="2"/>
      <c r="O325" s="2" t="s">
        <v>40</v>
      </c>
      <c r="P325" s="2"/>
      <c r="Q325" s="2"/>
      <c r="R325" s="2"/>
      <c r="S325" s="2"/>
      <c r="T325" s="2"/>
      <c r="U325" s="2"/>
      <c r="V325" s="2"/>
      <c r="W325" s="2"/>
      <c r="X325" s="2"/>
      <c r="Y325" s="2"/>
      <c r="Z325" s="2"/>
      <c r="AA325" s="2"/>
      <c r="AB325" s="2">
        <v>50.322155</v>
      </c>
      <c r="AC325" s="2">
        <v>-122.80579</v>
      </c>
      <c r="AD325" s="2"/>
      <c r="AE325" s="2"/>
      <c r="AF325" s="2"/>
    </row>
    <row r="326" ht="43.5" customHeight="1">
      <c r="A326" s="2"/>
      <c r="B326" s="2" t="s">
        <v>2503</v>
      </c>
      <c r="C326" s="2" t="s">
        <v>2504</v>
      </c>
      <c r="D326" s="2" t="s">
        <v>2505</v>
      </c>
      <c r="E326" s="2"/>
      <c r="F326" s="2" t="s">
        <v>2506</v>
      </c>
      <c r="G326" s="2" t="s">
        <v>2507</v>
      </c>
      <c r="H326" s="3" t="str">
        <f>HYPERLINK("http://www.penticton.org","http://www.penticton.org")</f>
        <v>http://www.penticton.org</v>
      </c>
      <c r="I326" s="2" t="s">
        <v>2508</v>
      </c>
      <c r="J326" s="2"/>
      <c r="K326" s="2" t="s">
        <v>2509</v>
      </c>
      <c r="L326" s="2" t="s">
        <v>38</v>
      </c>
      <c r="M326" s="2" t="s">
        <v>2510</v>
      </c>
      <c r="N326" s="2"/>
      <c r="O326" s="2" t="s">
        <v>40</v>
      </c>
      <c r="P326" s="2"/>
      <c r="Q326" s="2"/>
      <c r="R326" s="2"/>
      <c r="S326" s="2"/>
      <c r="T326" s="2"/>
      <c r="U326" s="2"/>
      <c r="V326" s="2"/>
      <c r="W326" s="2"/>
      <c r="X326" s="2"/>
      <c r="Y326" s="2"/>
      <c r="Z326" s="2"/>
      <c r="AA326" s="2"/>
      <c r="AB326" s="2">
        <v>49.493673</v>
      </c>
      <c r="AC326" s="2">
        <v>-119.602988</v>
      </c>
      <c r="AD326" s="2"/>
      <c r="AE326" s="2"/>
      <c r="AF326" s="2"/>
    </row>
    <row r="327" ht="43.5" customHeight="1">
      <c r="A327" s="2"/>
      <c r="B327" s="2" t="s">
        <v>2511</v>
      </c>
      <c r="C327" s="2" t="s">
        <v>2512</v>
      </c>
      <c r="D327" s="2"/>
      <c r="E327" s="2"/>
      <c r="F327" s="2" t="s">
        <v>2513</v>
      </c>
      <c r="G327" s="2" t="s">
        <v>2514</v>
      </c>
      <c r="H327" s="3" t="str">
        <f>HYPERLINK("http://www.psac.ca","http://www.psac.ca")</f>
        <v>http://www.psac.ca</v>
      </c>
      <c r="I327" s="2" t="s">
        <v>2515</v>
      </c>
      <c r="J327" s="2"/>
      <c r="K327" s="2" t="s">
        <v>206</v>
      </c>
      <c r="L327" s="2" t="s">
        <v>76</v>
      </c>
      <c r="M327" s="2" t="s">
        <v>2516</v>
      </c>
      <c r="N327" s="2"/>
      <c r="O327" s="2" t="s">
        <v>40</v>
      </c>
      <c r="P327" s="2"/>
      <c r="Q327" s="2"/>
      <c r="R327" s="2"/>
      <c r="S327" s="2"/>
      <c r="T327" s="2"/>
      <c r="U327" s="2"/>
      <c r="V327" s="2"/>
      <c r="W327" s="2"/>
      <c r="X327" s="2"/>
      <c r="Y327" s="2"/>
      <c r="Z327" s="2" t="s">
        <v>2517</v>
      </c>
      <c r="AA327" s="2"/>
      <c r="AB327" s="2">
        <v>51.047232</v>
      </c>
      <c r="AC327" s="2">
        <v>-114.078344</v>
      </c>
      <c r="AD327" s="2"/>
      <c r="AE327" s="2"/>
      <c r="AF327" s="2"/>
    </row>
    <row r="328" ht="43.5" customHeight="1">
      <c r="A328" s="2"/>
      <c r="B328" s="2" t="s">
        <v>2518</v>
      </c>
      <c r="C328" s="2" t="s">
        <v>2519</v>
      </c>
      <c r="D328" s="2"/>
      <c r="E328" s="2"/>
      <c r="F328" s="2" t="s">
        <v>2520</v>
      </c>
      <c r="G328" s="2" t="s">
        <v>2521</v>
      </c>
      <c r="H328" s="3" t="str">
        <f>HYPERLINK("http://www.pictouchamber.com","http://www.pictouchamber.com")</f>
        <v>http://www.pictouchamber.com</v>
      </c>
      <c r="I328" s="2" t="s">
        <v>2522</v>
      </c>
      <c r="J328" s="2"/>
      <c r="K328" s="2" t="s">
        <v>2523</v>
      </c>
      <c r="L328" s="2" t="s">
        <v>310</v>
      </c>
      <c r="M328" s="2" t="s">
        <v>2524</v>
      </c>
      <c r="N328" s="2"/>
      <c r="O328" s="2" t="s">
        <v>40</v>
      </c>
      <c r="P328" s="2"/>
      <c r="Q328" s="2"/>
      <c r="R328" s="2"/>
      <c r="S328" s="2"/>
      <c r="T328" s="2"/>
      <c r="U328" s="2"/>
      <c r="V328" s="2"/>
      <c r="W328" s="2"/>
      <c r="X328" s="2"/>
      <c r="Y328" s="2"/>
      <c r="Z328" s="2"/>
      <c r="AA328" s="2"/>
      <c r="AB328" s="2">
        <v>45.587203</v>
      </c>
      <c r="AC328" s="2">
        <v>-62.6462</v>
      </c>
      <c r="AD328" s="2"/>
      <c r="AE328" s="2"/>
      <c r="AF328" s="2"/>
    </row>
    <row r="329" ht="43.5" customHeight="1">
      <c r="A329" s="2"/>
      <c r="B329" s="2" t="s">
        <v>2525</v>
      </c>
      <c r="C329" s="2" t="s">
        <v>2526</v>
      </c>
      <c r="D329" s="2"/>
      <c r="E329" s="2"/>
      <c r="F329" s="2"/>
      <c r="G329" s="2" t="s">
        <v>2527</v>
      </c>
      <c r="H329" s="3" t="str">
        <f>HYPERLINK("http://www.pigeonlakechamber.ca","http://www.pigeonlakechamber.ca")</f>
        <v>http://www.pigeonlakechamber.ca</v>
      </c>
      <c r="I329" s="2" t="s">
        <v>2528</v>
      </c>
      <c r="J329" s="2"/>
      <c r="K329" s="2" t="s">
        <v>2529</v>
      </c>
      <c r="L329" s="2" t="s">
        <v>76</v>
      </c>
      <c r="M329" s="2" t="s">
        <v>2530</v>
      </c>
      <c r="N329" s="2"/>
      <c r="O329" s="2" t="s">
        <v>40</v>
      </c>
      <c r="P329" s="2"/>
      <c r="Q329" s="2"/>
      <c r="R329" s="2"/>
      <c r="S329" s="2"/>
      <c r="T329" s="2"/>
      <c r="U329" s="2"/>
      <c r="V329" s="2"/>
      <c r="W329" s="2"/>
      <c r="X329" s="2"/>
      <c r="Y329" s="2"/>
      <c r="Z329" s="2"/>
      <c r="AA329" s="2"/>
      <c r="AB329" s="2">
        <v>52.959327</v>
      </c>
      <c r="AC329" s="2">
        <v>-114.003971</v>
      </c>
      <c r="AD329" s="2"/>
      <c r="AE329" s="2"/>
      <c r="AF329" s="2"/>
    </row>
    <row r="330" ht="43.5" customHeight="1">
      <c r="A330" s="2"/>
      <c r="B330" s="2" t="s">
        <v>2531</v>
      </c>
      <c r="C330" s="2" t="s">
        <v>2532</v>
      </c>
      <c r="D330" s="2" t="s">
        <v>2533</v>
      </c>
      <c r="E330" s="2"/>
      <c r="F330" s="2" t="s">
        <v>2532</v>
      </c>
      <c r="G330" s="2" t="s">
        <v>2534</v>
      </c>
      <c r="H330" s="3" t="str">
        <f>HYPERLINK("http://www.pincher-creek.com","http://www.pincher-creek.com")</f>
        <v>http://www.pincher-creek.com</v>
      </c>
      <c r="I330" s="2" t="s">
        <v>2535</v>
      </c>
      <c r="J330" s="2"/>
      <c r="K330" s="2" t="s">
        <v>2536</v>
      </c>
      <c r="L330" s="2" t="s">
        <v>76</v>
      </c>
      <c r="M330" s="2" t="s">
        <v>2537</v>
      </c>
      <c r="N330" s="2"/>
      <c r="O330" s="2" t="s">
        <v>40</v>
      </c>
      <c r="P330" s="2"/>
      <c r="Q330" s="2"/>
      <c r="R330" s="2"/>
      <c r="S330" s="2"/>
      <c r="T330" s="2"/>
      <c r="U330" s="2"/>
      <c r="V330" s="2"/>
      <c r="W330" s="2"/>
      <c r="X330" s="2"/>
      <c r="Y330" s="2"/>
      <c r="Z330" s="2"/>
      <c r="AA330" s="2"/>
      <c r="AB330" s="2">
        <v>49.4939</v>
      </c>
      <c r="AC330" s="2">
        <v>-113.9499</v>
      </c>
      <c r="AD330" s="2"/>
      <c r="AE330" s="2"/>
      <c r="AF330" s="2"/>
    </row>
    <row r="331" ht="43.5" customHeight="1">
      <c r="A331" s="2"/>
      <c r="B331" s="2" t="s">
        <v>2538</v>
      </c>
      <c r="C331" s="2" t="s">
        <v>2539</v>
      </c>
      <c r="D331" s="2"/>
      <c r="E331" s="2"/>
      <c r="F331" s="2" t="s">
        <v>2540</v>
      </c>
      <c r="G331" s="2" t="s">
        <v>2541</v>
      </c>
      <c r="H331" s="3" t="str">
        <f>HYPERLINK("http://www.placentiachamber.ca","http://www.placentiachamber.ca")</f>
        <v>http://www.placentiachamber.ca</v>
      </c>
      <c r="I331" s="2" t="s">
        <v>2542</v>
      </c>
      <c r="J331" s="2"/>
      <c r="K331" s="2" t="s">
        <v>2543</v>
      </c>
      <c r="L331" s="2" t="s">
        <v>694</v>
      </c>
      <c r="M331" s="2" t="s">
        <v>2544</v>
      </c>
      <c r="N331" s="2"/>
      <c r="O331" s="2" t="s">
        <v>40</v>
      </c>
      <c r="P331" s="2"/>
      <c r="Q331" s="2"/>
      <c r="R331" s="2"/>
      <c r="S331" s="2"/>
      <c r="T331" s="2"/>
      <c r="U331" s="2"/>
      <c r="V331" s="2"/>
      <c r="W331" s="2"/>
      <c r="X331" s="2"/>
      <c r="Y331" s="2"/>
      <c r="Z331" s="2" t="s">
        <v>2545</v>
      </c>
      <c r="AA331" s="2"/>
      <c r="AB331" s="2">
        <v>47.085127</v>
      </c>
      <c r="AC331" s="2">
        <v>-53.889845</v>
      </c>
      <c r="AD331" s="2"/>
      <c r="AE331" s="2"/>
      <c r="AF331" s="2"/>
    </row>
    <row r="332" ht="43.5" customHeight="1">
      <c r="A332" s="2"/>
      <c r="B332" s="2" t="s">
        <v>2546</v>
      </c>
      <c r="C332" s="2" t="s">
        <v>2547</v>
      </c>
      <c r="D332" s="2" t="s">
        <v>2548</v>
      </c>
      <c r="E332" s="2"/>
      <c r="F332" s="2" t="s">
        <v>2549</v>
      </c>
      <c r="G332" s="2" t="s">
        <v>2550</v>
      </c>
      <c r="H332" s="3" t="str">
        <f>HYPERLINK("http://www.transportail.com/","http://www.transportail.com/")</f>
        <v>http://www.transportail.com/</v>
      </c>
      <c r="I332" s="2" t="s">
        <v>2551</v>
      </c>
      <c r="J332" s="2"/>
      <c r="K332" s="2" t="s">
        <v>1500</v>
      </c>
      <c r="L332" s="2" t="s">
        <v>96</v>
      </c>
      <c r="M332" s="2" t="s">
        <v>2552</v>
      </c>
      <c r="N332" s="2"/>
      <c r="O332" s="2" t="s">
        <v>40</v>
      </c>
      <c r="P332" s="2"/>
      <c r="Q332" s="2"/>
      <c r="R332" s="2"/>
      <c r="S332" s="2"/>
      <c r="T332" s="2"/>
      <c r="U332" s="2"/>
      <c r="V332" s="2"/>
      <c r="W332" s="2"/>
      <c r="X332" s="2"/>
      <c r="Y332" s="2"/>
      <c r="Z332" s="2"/>
      <c r="AA332" s="2"/>
      <c r="AB332" s="2">
        <v>45.894215</v>
      </c>
      <c r="AC332" s="2">
        <v>-72.533435</v>
      </c>
      <c r="AD332" s="2"/>
      <c r="AE332" s="2"/>
      <c r="AF332" s="2"/>
    </row>
    <row r="333" ht="43.5" customHeight="1">
      <c r="A333" s="2"/>
      <c r="B333" s="2" t="s">
        <v>2553</v>
      </c>
      <c r="C333" s="2" t="s">
        <v>2554</v>
      </c>
      <c r="D333" s="2"/>
      <c r="E333" s="2"/>
      <c r="F333" s="2" t="s">
        <v>2555</v>
      </c>
      <c r="G333" s="2" t="s">
        <v>2556</v>
      </c>
      <c r="H333" s="3" t="str">
        <f>HYPERLINK("http://www.ponokalive.ca","http://www.ponokalive.ca")</f>
        <v>http://www.ponokalive.ca</v>
      </c>
      <c r="I333" s="2" t="s">
        <v>2557</v>
      </c>
      <c r="J333" s="2"/>
      <c r="K333" s="2" t="s">
        <v>2558</v>
      </c>
      <c r="L333" s="2" t="s">
        <v>76</v>
      </c>
      <c r="M333" s="2" t="s">
        <v>2559</v>
      </c>
      <c r="N333" s="2"/>
      <c r="O333" s="2" t="s">
        <v>40</v>
      </c>
      <c r="P333" s="2"/>
      <c r="Q333" s="2"/>
      <c r="R333" s="2"/>
      <c r="S333" s="2"/>
      <c r="T333" s="2"/>
      <c r="U333" s="2"/>
      <c r="V333" s="2"/>
      <c r="W333" s="2"/>
      <c r="X333" s="2"/>
      <c r="Y333" s="2"/>
      <c r="Z333" s="2"/>
      <c r="AA333" s="2"/>
      <c r="AB333" s="2">
        <v>52.676961</v>
      </c>
      <c r="AC333" s="2">
        <v>-113.589279</v>
      </c>
      <c r="AD333" s="2"/>
      <c r="AE333" s="2"/>
      <c r="AF333" s="2"/>
    </row>
    <row r="334" ht="43.5" customHeight="1">
      <c r="A334" s="2"/>
      <c r="B334" s="2" t="s">
        <v>2560</v>
      </c>
      <c r="C334" s="2" t="s">
        <v>2561</v>
      </c>
      <c r="D334" s="2"/>
      <c r="E334" s="2"/>
      <c r="F334" s="2" t="s">
        <v>2562</v>
      </c>
      <c r="G334" s="2" t="s">
        <v>2563</v>
      </c>
      <c r="H334" s="3" t="str">
        <f>HYPERLINK("http://www.pcwchamber.com","http://www.pcwchamber.com")</f>
        <v>http://www.pcwchamber.com</v>
      </c>
      <c r="I334" s="2" t="s">
        <v>2564</v>
      </c>
      <c r="J334" s="2"/>
      <c r="K334" s="2" t="s">
        <v>2565</v>
      </c>
      <c r="L334" s="2" t="s">
        <v>57</v>
      </c>
      <c r="M334" s="2" t="s">
        <v>2566</v>
      </c>
      <c r="N334" s="2"/>
      <c r="O334" s="2" t="s">
        <v>40</v>
      </c>
      <c r="P334" s="2"/>
      <c r="Q334" s="2"/>
      <c r="R334" s="2"/>
      <c r="S334" s="2"/>
      <c r="T334" s="2"/>
      <c r="U334" s="2"/>
      <c r="V334" s="2"/>
      <c r="W334" s="2"/>
      <c r="X334" s="2"/>
      <c r="Y334" s="2"/>
      <c r="Z334" s="2"/>
      <c r="AA334" s="2"/>
      <c r="AB334" s="2">
        <v>42.900851</v>
      </c>
      <c r="AC334" s="2">
        <v>-79.247786</v>
      </c>
      <c r="AD334" s="2"/>
      <c r="AE334" s="2"/>
      <c r="AF334" s="2"/>
    </row>
    <row r="335" ht="43.5" customHeight="1">
      <c r="A335" s="2"/>
      <c r="B335" s="2" t="s">
        <v>2567</v>
      </c>
      <c r="C335" s="2" t="s">
        <v>2568</v>
      </c>
      <c r="D335" s="2"/>
      <c r="E335" s="2"/>
      <c r="F335" s="2" t="s">
        <v>2569</v>
      </c>
      <c r="G335" s="2" t="s">
        <v>2570</v>
      </c>
      <c r="H335" s="3" t="str">
        <f>HYPERLINK("http://www.ph-chamber.bc.ca","http://www.ph-chamber.bc.ca")</f>
        <v>http://www.ph-chamber.bc.ca</v>
      </c>
      <c r="I335" s="2" t="s">
        <v>2571</v>
      </c>
      <c r="J335" s="2"/>
      <c r="K335" s="2" t="s">
        <v>2572</v>
      </c>
      <c r="L335" s="2" t="s">
        <v>38</v>
      </c>
      <c r="M335" s="2" t="s">
        <v>2573</v>
      </c>
      <c r="N335" s="2"/>
      <c r="O335" s="2" t="s">
        <v>40</v>
      </c>
      <c r="P335" s="2"/>
      <c r="Q335" s="2"/>
      <c r="R335" s="2"/>
      <c r="S335" s="2"/>
      <c r="T335" s="2"/>
      <c r="U335" s="2"/>
      <c r="V335" s="2"/>
      <c r="W335" s="2"/>
      <c r="X335" s="2"/>
      <c r="Y335" s="2"/>
      <c r="Z335" s="2"/>
      <c r="AA335" s="2"/>
      <c r="AB335" s="2">
        <v>50.722881</v>
      </c>
      <c r="AC335" s="2">
        <v>-127.492428</v>
      </c>
      <c r="AD335" s="2"/>
      <c r="AE335" s="2"/>
      <c r="AF335" s="2"/>
    </row>
    <row r="336" ht="43.5" customHeight="1">
      <c r="A336" s="2"/>
      <c r="B336" s="2" t="s">
        <v>2574</v>
      </c>
      <c r="C336" s="2" t="s">
        <v>2575</v>
      </c>
      <c r="D336" s="2"/>
      <c r="E336" s="2"/>
      <c r="F336" s="2" t="s">
        <v>2576</v>
      </c>
      <c r="G336" s="2" t="s">
        <v>2577</v>
      </c>
      <c r="H336" s="3" t="str">
        <f>HYPERLINK("http://www.porthopechamber.com","http://www.porthopechamber.com")</f>
        <v>http://www.porthopechamber.com</v>
      </c>
      <c r="I336" s="2" t="s">
        <v>2578</v>
      </c>
      <c r="J336" s="2"/>
      <c r="K336" s="2" t="s">
        <v>2579</v>
      </c>
      <c r="L336" s="2" t="s">
        <v>57</v>
      </c>
      <c r="M336" s="2" t="s">
        <v>2580</v>
      </c>
      <c r="N336" s="2"/>
      <c r="O336" s="2" t="s">
        <v>40</v>
      </c>
      <c r="P336" s="2"/>
      <c r="Q336" s="2"/>
      <c r="R336" s="2"/>
      <c r="S336" s="2"/>
      <c r="T336" s="2"/>
      <c r="U336" s="2"/>
      <c r="V336" s="2"/>
      <c r="W336" s="2"/>
      <c r="X336" s="2"/>
      <c r="Y336" s="2"/>
      <c r="Z336" s="2"/>
      <c r="AA336" s="2"/>
      <c r="AB336" s="2">
        <v>43.948736</v>
      </c>
      <c r="AC336" s="2">
        <v>-78.293869</v>
      </c>
      <c r="AD336" s="2"/>
      <c r="AE336" s="2"/>
      <c r="AF336" s="2"/>
    </row>
    <row r="337" ht="43.5" customHeight="1">
      <c r="A337" s="2"/>
      <c r="B337" s="2" t="s">
        <v>2581</v>
      </c>
      <c r="C337" s="2" t="s">
        <v>2582</v>
      </c>
      <c r="D337" s="2" t="s">
        <v>2583</v>
      </c>
      <c r="E337" s="2"/>
      <c r="F337" s="2" t="s">
        <v>2584</v>
      </c>
      <c r="G337" s="2" t="s">
        <v>2585</v>
      </c>
      <c r="H337" s="3" t="str">
        <f>HYPERLINK("http://www.portmcneill.net","http://www.portmcneill.net")</f>
        <v>http://www.portmcneill.net</v>
      </c>
      <c r="I337" s="2" t="s">
        <v>2586</v>
      </c>
      <c r="J337" s="2"/>
      <c r="K337" s="2" t="s">
        <v>2587</v>
      </c>
      <c r="L337" s="2" t="s">
        <v>38</v>
      </c>
      <c r="M337" s="2" t="s">
        <v>2588</v>
      </c>
      <c r="N337" s="2"/>
      <c r="O337" s="2" t="s">
        <v>40</v>
      </c>
      <c r="P337" s="2"/>
      <c r="Q337" s="2"/>
      <c r="R337" s="2"/>
      <c r="S337" s="2"/>
      <c r="T337" s="2"/>
      <c r="U337" s="2"/>
      <c r="V337" s="2"/>
      <c r="W337" s="2"/>
      <c r="X337" s="2"/>
      <c r="Y337" s="2"/>
      <c r="Z337" s="2"/>
      <c r="AA337" s="2"/>
      <c r="AB337" s="2">
        <v>50.587372</v>
      </c>
      <c r="AC337" s="2">
        <v>-127.084897</v>
      </c>
      <c r="AD337" s="2"/>
      <c r="AE337" s="2"/>
      <c r="AF337" s="2"/>
    </row>
    <row r="338" ht="43.5" customHeight="1">
      <c r="A338" s="2"/>
      <c r="B338" s="2" t="s">
        <v>2589</v>
      </c>
      <c r="C338" s="2" t="s">
        <v>2590</v>
      </c>
      <c r="D338" s="2"/>
      <c r="E338" s="2"/>
      <c r="F338" s="2" t="s">
        <v>2591</v>
      </c>
      <c r="G338" s="2" t="s">
        <v>2592</v>
      </c>
      <c r="H338" s="3" t="str">
        <f>HYPERLINK("http://www.portagechamber.com","http://www.portagechamber.com")</f>
        <v>http://www.portagechamber.com</v>
      </c>
      <c r="I338" s="2" t="s">
        <v>2593</v>
      </c>
      <c r="J338" s="2"/>
      <c r="K338" s="2" t="s">
        <v>2594</v>
      </c>
      <c r="L338" s="2" t="s">
        <v>86</v>
      </c>
      <c r="M338" s="2" t="s">
        <v>2595</v>
      </c>
      <c r="N338" s="2"/>
      <c r="O338" s="2" t="s">
        <v>40</v>
      </c>
      <c r="P338" s="2"/>
      <c r="Q338" s="2"/>
      <c r="R338" s="2"/>
      <c r="S338" s="2"/>
      <c r="T338" s="2"/>
      <c r="U338" s="2"/>
      <c r="V338" s="2"/>
      <c r="W338" s="2"/>
      <c r="X338" s="2"/>
      <c r="Y338" s="2"/>
      <c r="Z338" s="2"/>
      <c r="AA338" s="2"/>
      <c r="AB338" s="2">
        <v>49.974449</v>
      </c>
      <c r="AC338" s="2">
        <v>-98.289707</v>
      </c>
      <c r="AD338" s="2"/>
      <c r="AE338" s="2"/>
      <c r="AF338" s="2"/>
    </row>
    <row r="339" ht="43.5" customHeight="1">
      <c r="A339" s="2"/>
      <c r="B339" s="2" t="s">
        <v>2596</v>
      </c>
      <c r="C339" s="2" t="s">
        <v>2597</v>
      </c>
      <c r="D339" s="2"/>
      <c r="E339" s="2"/>
      <c r="F339" s="2"/>
      <c r="G339" s="2" t="s">
        <v>2598</v>
      </c>
      <c r="H339" s="3" t="str">
        <f>HYPERLINK("http://www.powellriverchamber.com","http://www.powellriverchamber.com")</f>
        <v>http://www.powellriverchamber.com</v>
      </c>
      <c r="I339" s="2" t="s">
        <v>2599</v>
      </c>
      <c r="J339" s="2"/>
      <c r="K339" s="2" t="s">
        <v>2600</v>
      </c>
      <c r="L339" s="2" t="s">
        <v>38</v>
      </c>
      <c r="M339" s="2" t="s">
        <v>2601</v>
      </c>
      <c r="N339" s="2"/>
      <c r="O339" s="2" t="s">
        <v>40</v>
      </c>
      <c r="P339" s="2"/>
      <c r="Q339" s="2"/>
      <c r="R339" s="2"/>
      <c r="S339" s="2"/>
      <c r="T339" s="2"/>
      <c r="U339" s="2"/>
      <c r="V339" s="2"/>
      <c r="W339" s="2"/>
      <c r="X339" s="2"/>
      <c r="Y339" s="2"/>
      <c r="Z339" s="2" t="s">
        <v>2602</v>
      </c>
      <c r="AA339" s="2"/>
      <c r="AB339" s="2">
        <v>49.836122</v>
      </c>
      <c r="AC339" s="2">
        <v>-124.528347</v>
      </c>
      <c r="AD339" s="2"/>
      <c r="AE339" s="2"/>
      <c r="AF339" s="2"/>
    </row>
    <row r="340" ht="43.5" customHeight="1">
      <c r="A340" s="2"/>
      <c r="B340" s="2" t="s">
        <v>2603</v>
      </c>
      <c r="C340" s="2" t="s">
        <v>2604</v>
      </c>
      <c r="D340" s="2"/>
      <c r="E340" s="2"/>
      <c r="F340" s="2" t="s">
        <v>2605</v>
      </c>
      <c r="G340" s="2" t="s">
        <v>2606</v>
      </c>
      <c r="H340" s="3" t="str">
        <f>HYPERLINK("http://www.precisedesign.ca","http://www.precisedesign.ca")</f>
        <v>http://www.precisedesign.ca</v>
      </c>
      <c r="I340" s="2" t="s">
        <v>2607</v>
      </c>
      <c r="J340" s="2"/>
      <c r="K340" s="2" t="s">
        <v>946</v>
      </c>
      <c r="L340" s="2" t="s">
        <v>310</v>
      </c>
      <c r="M340" s="2" t="s">
        <v>2608</v>
      </c>
      <c r="N340" s="2"/>
      <c r="O340" s="2" t="s">
        <v>40</v>
      </c>
      <c r="P340" s="2"/>
      <c r="Q340" s="2"/>
      <c r="R340" s="2"/>
      <c r="S340" s="2"/>
      <c r="T340" s="2"/>
      <c r="U340" s="2"/>
      <c r="V340" s="2"/>
      <c r="W340" s="2"/>
      <c r="X340" s="2"/>
      <c r="Y340" s="2"/>
      <c r="Z340" s="2" t="s">
        <v>2609</v>
      </c>
      <c r="AA340" s="2"/>
      <c r="AB340" s="2">
        <v>44.694498</v>
      </c>
      <c r="AC340" s="2">
        <v>-63.586657</v>
      </c>
      <c r="AD340" s="2"/>
      <c r="AE340" s="2"/>
      <c r="AF340" s="2"/>
    </row>
    <row r="341" ht="43.5" customHeight="1">
      <c r="A341" s="2"/>
      <c r="B341" s="2" t="s">
        <v>2610</v>
      </c>
      <c r="C341" s="2" t="s">
        <v>2611</v>
      </c>
      <c r="D341" s="2"/>
      <c r="E341" s="2"/>
      <c r="F341" s="2" t="s">
        <v>2612</v>
      </c>
      <c r="G341" s="2" t="s">
        <v>2613</v>
      </c>
      <c r="H341" s="3" t="str">
        <f>HYPERLINK("http://www.princealbertchamber.com","http://www.princealbertchamber.com")</f>
        <v>http://www.princealbertchamber.com</v>
      </c>
      <c r="I341" s="2" t="s">
        <v>2614</v>
      </c>
      <c r="J341" s="2"/>
      <c r="K341" s="2" t="s">
        <v>2615</v>
      </c>
      <c r="L341" s="2" t="s">
        <v>291</v>
      </c>
      <c r="M341" s="2" t="s">
        <v>2616</v>
      </c>
      <c r="N341" s="2"/>
      <c r="O341" s="2" t="s">
        <v>40</v>
      </c>
      <c r="P341" s="2"/>
      <c r="Q341" s="2"/>
      <c r="R341" s="2"/>
      <c r="S341" s="2"/>
      <c r="T341" s="2"/>
      <c r="U341" s="2"/>
      <c r="V341" s="2"/>
      <c r="W341" s="2"/>
      <c r="X341" s="2"/>
      <c r="Y341" s="2"/>
      <c r="Z341" s="2"/>
      <c r="AA341" s="2"/>
      <c r="AB341" s="2">
        <v>53.179406</v>
      </c>
      <c r="AC341" s="2">
        <v>-105.760215</v>
      </c>
      <c r="AD341" s="2"/>
      <c r="AE341" s="2"/>
      <c r="AF341" s="2"/>
    </row>
    <row r="342" ht="43.5" customHeight="1">
      <c r="A342" s="2"/>
      <c r="B342" s="2" t="s">
        <v>2617</v>
      </c>
      <c r="C342" s="2" t="s">
        <v>2618</v>
      </c>
      <c r="D342" s="2"/>
      <c r="E342" s="2"/>
      <c r="F342" s="2" t="s">
        <v>2619</v>
      </c>
      <c r="G342" s="2" t="s">
        <v>2620</v>
      </c>
      <c r="H342" s="3" t="str">
        <f>HYPERLINK("http://www.pgchamber.bc.ca","http://www.pgchamber.bc.ca")</f>
        <v>http://www.pgchamber.bc.ca</v>
      </c>
      <c r="I342" s="2" t="s">
        <v>2621</v>
      </c>
      <c r="J342" s="2"/>
      <c r="K342" s="2" t="s">
        <v>2622</v>
      </c>
      <c r="L342" s="2" t="s">
        <v>38</v>
      </c>
      <c r="M342" s="2" t="s">
        <v>2623</v>
      </c>
      <c r="N342" s="2"/>
      <c r="O342" s="2" t="s">
        <v>40</v>
      </c>
      <c r="P342" s="2"/>
      <c r="Q342" s="2"/>
      <c r="R342" s="2"/>
      <c r="S342" s="2"/>
      <c r="T342" s="2"/>
      <c r="U342" s="2"/>
      <c r="V342" s="2"/>
      <c r="W342" s="2"/>
      <c r="X342" s="2"/>
      <c r="Y342" s="2"/>
      <c r="Z342" s="2"/>
      <c r="AA342" s="2"/>
      <c r="AB342" s="2">
        <v>53.913899</v>
      </c>
      <c r="AC342" s="2">
        <v>-122.75436</v>
      </c>
      <c r="AD342" s="2"/>
      <c r="AE342" s="2"/>
      <c r="AF342" s="2"/>
    </row>
    <row r="343" ht="43.5" customHeight="1">
      <c r="A343" s="2"/>
      <c r="B343" s="2" t="s">
        <v>2624</v>
      </c>
      <c r="C343" s="2" t="s">
        <v>2625</v>
      </c>
      <c r="D343" s="2"/>
      <c r="E343" s="2"/>
      <c r="F343" s="2" t="s">
        <v>2626</v>
      </c>
      <c r="G343" s="2" t="s">
        <v>2627</v>
      </c>
      <c r="H343" s="3" t="str">
        <f>HYPERLINK("http://www.princerupertchamber.ca/","http://www.princerupertchamber.ca/")</f>
        <v>http://www.princerupertchamber.ca/</v>
      </c>
      <c r="I343" s="2" t="s">
        <v>2628</v>
      </c>
      <c r="J343" s="2"/>
      <c r="K343" s="2" t="s">
        <v>2629</v>
      </c>
      <c r="L343" s="2" t="s">
        <v>38</v>
      </c>
      <c r="M343" s="2" t="s">
        <v>2630</v>
      </c>
      <c r="N343" s="2"/>
      <c r="O343" s="2" t="s">
        <v>40</v>
      </c>
      <c r="P343" s="2"/>
      <c r="Q343" s="2"/>
      <c r="R343" s="2"/>
      <c r="S343" s="2"/>
      <c r="T343" s="2"/>
      <c r="U343" s="2"/>
      <c r="V343" s="2"/>
      <c r="W343" s="2"/>
      <c r="X343" s="2"/>
      <c r="Y343" s="2"/>
      <c r="Z343" s="2" t="s">
        <v>1530</v>
      </c>
      <c r="AA343" s="2"/>
      <c r="AB343" s="2">
        <v>54.311852</v>
      </c>
      <c r="AC343" s="2">
        <v>-130.325884</v>
      </c>
      <c r="AD343" s="2"/>
      <c r="AE343" s="2"/>
      <c r="AF343" s="2"/>
    </row>
    <row r="344" ht="43.5" customHeight="1">
      <c r="A344" s="2"/>
      <c r="B344" s="2" t="s">
        <v>2631</v>
      </c>
      <c r="C344" s="2" t="s">
        <v>2632</v>
      </c>
      <c r="D344" s="2"/>
      <c r="E344" s="2"/>
      <c r="F344" s="2" t="s">
        <v>2633</v>
      </c>
      <c r="G344" s="2" t="s">
        <v>2634</v>
      </c>
      <c r="H344" s="3" t="str">
        <f>HYPERLINK("http://princetonchamber.ca","http://princetonchamber.ca")</f>
        <v>http://princetonchamber.ca</v>
      </c>
      <c r="I344" s="2" t="s">
        <v>2635</v>
      </c>
      <c r="J344" s="2"/>
      <c r="K344" s="2" t="s">
        <v>2636</v>
      </c>
      <c r="L344" s="2" t="s">
        <v>38</v>
      </c>
      <c r="M344" s="2" t="s">
        <v>2637</v>
      </c>
      <c r="N344" s="2"/>
      <c r="O344" s="2" t="s">
        <v>40</v>
      </c>
      <c r="P344" s="2"/>
      <c r="Q344" s="2"/>
      <c r="R344" s="2"/>
      <c r="S344" s="2"/>
      <c r="T344" s="2"/>
      <c r="U344" s="2"/>
      <c r="V344" s="2"/>
      <c r="W344" s="2"/>
      <c r="X344" s="2"/>
      <c r="Y344" s="2"/>
      <c r="Z344" s="2"/>
      <c r="AA344" s="2"/>
      <c r="AB344" s="2">
        <v>49.456563</v>
      </c>
      <c r="AC344" s="2">
        <v>-120.507972</v>
      </c>
      <c r="AD344" s="2"/>
      <c r="AE344" s="2"/>
      <c r="AF344" s="2"/>
    </row>
    <row r="345" ht="43.5" customHeight="1">
      <c r="A345" s="2"/>
      <c r="B345" s="2" t="s">
        <v>2638</v>
      </c>
      <c r="C345" s="2" t="s">
        <v>2639</v>
      </c>
      <c r="D345" s="2"/>
      <c r="E345" s="2"/>
      <c r="F345" s="2" t="s">
        <v>2640</v>
      </c>
      <c r="G345" s="2" t="s">
        <v>2641</v>
      </c>
      <c r="H345" s="3" t="str">
        <f>HYPERLINK("http://www.progestion.qc.ca","http://www.progestion.qc.ca")</f>
        <v>http://www.progestion.qc.ca</v>
      </c>
      <c r="I345" s="2" t="s">
        <v>2642</v>
      </c>
      <c r="J345" s="2"/>
      <c r="K345" s="2" t="s">
        <v>427</v>
      </c>
      <c r="L345" s="2" t="s">
        <v>96</v>
      </c>
      <c r="M345" s="2" t="s">
        <v>2643</v>
      </c>
      <c r="N345" s="2"/>
      <c r="O345" s="2" t="s">
        <v>40</v>
      </c>
      <c r="P345" s="2"/>
      <c r="Q345" s="2"/>
      <c r="R345" s="2"/>
      <c r="S345" s="2"/>
      <c r="T345" s="2"/>
      <c r="U345" s="2"/>
      <c r="V345" s="2"/>
      <c r="W345" s="2"/>
      <c r="X345" s="2"/>
      <c r="Y345" s="2"/>
      <c r="Z345" s="2" t="s">
        <v>2644</v>
      </c>
      <c r="AA345" s="2"/>
      <c r="AB345" s="2">
        <v>45.402909</v>
      </c>
      <c r="AC345" s="2">
        <v>-71.891423</v>
      </c>
      <c r="AD345" s="2"/>
      <c r="AE345" s="2"/>
      <c r="AF345" s="2"/>
    </row>
    <row r="346" ht="43.5" customHeight="1">
      <c r="A346" s="2"/>
      <c r="B346" s="2" t="s">
        <v>2645</v>
      </c>
      <c r="C346" s="2" t="s">
        <v>2646</v>
      </c>
      <c r="D346" s="2"/>
      <c r="E346" s="2"/>
      <c r="F346" s="2" t="s">
        <v>2647</v>
      </c>
      <c r="G346" s="2" t="s">
        <v>2648</v>
      </c>
      <c r="H346" s="3" t="str">
        <f>HYPERLINK("http://www.pdac.ca","http://www.pdac.ca")</f>
        <v>http://www.pdac.ca</v>
      </c>
      <c r="I346" s="2" t="s">
        <v>2649</v>
      </c>
      <c r="J346" s="2"/>
      <c r="K346" s="2" t="s">
        <v>114</v>
      </c>
      <c r="L346" s="2" t="s">
        <v>57</v>
      </c>
      <c r="M346" s="2" t="s">
        <v>2650</v>
      </c>
      <c r="N346" s="2"/>
      <c r="O346" s="2" t="s">
        <v>40</v>
      </c>
      <c r="P346" s="2"/>
      <c r="Q346" s="2"/>
      <c r="R346" s="2"/>
      <c r="S346" s="2"/>
      <c r="T346" s="2"/>
      <c r="U346" s="2"/>
      <c r="V346" s="2"/>
      <c r="W346" s="2"/>
      <c r="X346" s="2"/>
      <c r="Y346" s="2"/>
      <c r="Z346" s="2"/>
      <c r="AA346" s="2"/>
      <c r="AB346" s="2">
        <v>43.650039</v>
      </c>
      <c r="AC346" s="2">
        <v>-79.373354</v>
      </c>
      <c r="AD346" s="2"/>
      <c r="AE346" s="2"/>
      <c r="AF346" s="2"/>
    </row>
    <row r="347" ht="43.5" customHeight="1">
      <c r="A347" s="2"/>
      <c r="B347" s="2" t="s">
        <v>2651</v>
      </c>
      <c r="C347" s="2" t="s">
        <v>2652</v>
      </c>
      <c r="D347" s="2"/>
      <c r="E347" s="2"/>
      <c r="F347" s="2" t="s">
        <v>2653</v>
      </c>
      <c r="G347" s="2" t="s">
        <v>2654</v>
      </c>
      <c r="H347" s="3" t="str">
        <f>HYPERLINK("http://www.ptac.org","http://www.ptac.org")</f>
        <v>http://www.ptac.org</v>
      </c>
      <c r="I347" s="2" t="s">
        <v>2655</v>
      </c>
      <c r="J347" s="2"/>
      <c r="K347" s="2" t="s">
        <v>206</v>
      </c>
      <c r="L347" s="2" t="s">
        <v>76</v>
      </c>
      <c r="M347" s="2" t="s">
        <v>2656</v>
      </c>
      <c r="N347" s="2"/>
      <c r="O347" s="2" t="s">
        <v>40</v>
      </c>
      <c r="P347" s="2"/>
      <c r="Q347" s="2"/>
      <c r="R347" s="2"/>
      <c r="S347" s="2"/>
      <c r="T347" s="2"/>
      <c r="U347" s="2"/>
      <c r="V347" s="2"/>
      <c r="W347" s="2"/>
      <c r="X347" s="2"/>
      <c r="Y347" s="2"/>
      <c r="Z347" s="2" t="s">
        <v>2657</v>
      </c>
      <c r="AA347" s="2"/>
      <c r="AB347" s="2">
        <v>51.048959</v>
      </c>
      <c r="AC347" s="2">
        <v>-114.071952</v>
      </c>
      <c r="AD347" s="2"/>
      <c r="AE347" s="2"/>
      <c r="AF347" s="2"/>
    </row>
    <row r="348" ht="43.5" customHeight="1">
      <c r="A348" s="2"/>
      <c r="B348" s="2" t="s">
        <v>2658</v>
      </c>
      <c r="C348" s="2" t="s">
        <v>2659</v>
      </c>
      <c r="D348" s="2"/>
      <c r="E348" s="2"/>
      <c r="F348" s="2" t="s">
        <v>2660</v>
      </c>
      <c r="G348" s="2" t="s">
        <v>2661</v>
      </c>
      <c r="H348" s="3" t="str">
        <f>HYPERLINK("http://www.qualicum.bc.ca","http://www.qualicum.bc.ca")</f>
        <v>http://www.qualicum.bc.ca</v>
      </c>
      <c r="I348" s="2" t="s">
        <v>2662</v>
      </c>
      <c r="J348" s="2"/>
      <c r="K348" s="2" t="s">
        <v>2663</v>
      </c>
      <c r="L348" s="2" t="s">
        <v>38</v>
      </c>
      <c r="M348" s="2" t="s">
        <v>2664</v>
      </c>
      <c r="N348" s="2"/>
      <c r="O348" s="2" t="s">
        <v>40</v>
      </c>
      <c r="P348" s="2"/>
      <c r="Q348" s="2"/>
      <c r="R348" s="2"/>
      <c r="S348" s="2"/>
      <c r="T348" s="2"/>
      <c r="U348" s="2"/>
      <c r="V348" s="2"/>
      <c r="W348" s="2"/>
      <c r="X348" s="2"/>
      <c r="Y348" s="2"/>
      <c r="Z348" s="2"/>
      <c r="AA348" s="2"/>
      <c r="AB348" s="2">
        <v>49.346891</v>
      </c>
      <c r="AC348" s="2">
        <v>-124.443113</v>
      </c>
      <c r="AD348" s="2"/>
      <c r="AE348" s="2"/>
      <c r="AF348" s="2"/>
    </row>
    <row r="349" ht="43.5" customHeight="1">
      <c r="A349" s="2"/>
      <c r="B349" s="2" t="s">
        <v>2665</v>
      </c>
      <c r="C349" s="2" t="s">
        <v>2666</v>
      </c>
      <c r="D349" s="2" t="s">
        <v>2667</v>
      </c>
      <c r="E349" s="2"/>
      <c r="F349" s="2" t="s">
        <v>2668</v>
      </c>
      <c r="G349" s="2" t="s">
        <v>2669</v>
      </c>
      <c r="H349" s="3" t="str">
        <f>HYPERLINK("http://www.rfaq.ca","http://www.rfaq.ca")</f>
        <v>http://www.rfaq.ca</v>
      </c>
      <c r="I349" s="2" t="s">
        <v>2670</v>
      </c>
      <c r="J349" s="2"/>
      <c r="K349" s="2" t="s">
        <v>1085</v>
      </c>
      <c r="L349" s="2" t="s">
        <v>96</v>
      </c>
      <c r="M349" s="2" t="s">
        <v>2671</v>
      </c>
      <c r="N349" s="2"/>
      <c r="O349" s="2" t="s">
        <v>40</v>
      </c>
      <c r="P349" s="2"/>
      <c r="Q349" s="2"/>
      <c r="R349" s="2"/>
      <c r="S349" s="2"/>
      <c r="T349" s="2"/>
      <c r="U349" s="2"/>
      <c r="V349" s="2"/>
      <c r="W349" s="2"/>
      <c r="X349" s="2"/>
      <c r="Y349" s="2"/>
      <c r="Z349" s="2" t="s">
        <v>2672</v>
      </c>
      <c r="AA349" s="2"/>
      <c r="AB349" s="2">
        <v>45.574608</v>
      </c>
      <c r="AC349" s="2">
        <v>-73.463337</v>
      </c>
      <c r="AD349" s="2"/>
      <c r="AE349" s="2"/>
      <c r="AF349" s="2"/>
    </row>
    <row r="350" ht="43.5" customHeight="1">
      <c r="A350" s="2"/>
      <c r="B350" s="2" t="s">
        <v>2673</v>
      </c>
      <c r="C350" s="2" t="s">
        <v>2674</v>
      </c>
      <c r="D350" s="2" t="s">
        <v>2675</v>
      </c>
      <c r="E350" s="2"/>
      <c r="F350" s="2" t="s">
        <v>2676</v>
      </c>
      <c r="G350" s="2" t="s">
        <v>2677</v>
      </c>
      <c r="H350" s="3" t="str">
        <f>HYPERLINK("http://www.afmq.com","http://www.afmq.com")</f>
        <v>http://www.afmq.com</v>
      </c>
      <c r="I350" s="2" t="s">
        <v>2678</v>
      </c>
      <c r="J350" s="2"/>
      <c r="K350" s="2" t="s">
        <v>2679</v>
      </c>
      <c r="L350" s="2" t="s">
        <v>96</v>
      </c>
      <c r="M350" s="2" t="s">
        <v>2680</v>
      </c>
      <c r="N350" s="2"/>
      <c r="O350" s="2" t="s">
        <v>40</v>
      </c>
      <c r="P350" s="2"/>
      <c r="Q350" s="2"/>
      <c r="R350" s="2"/>
      <c r="S350" s="2"/>
      <c r="T350" s="2"/>
      <c r="U350" s="2"/>
      <c r="V350" s="2"/>
      <c r="W350" s="2"/>
      <c r="X350" s="2"/>
      <c r="Y350" s="2"/>
      <c r="Z350" s="2" t="s">
        <v>2681</v>
      </c>
      <c r="AA350" s="2"/>
      <c r="AB350" s="2">
        <v>45.507764</v>
      </c>
      <c r="AC350" s="2">
        <v>-73.561942</v>
      </c>
      <c r="AD350" s="2"/>
      <c r="AE350" s="2"/>
      <c r="AF350" s="2"/>
    </row>
    <row r="351" ht="43.5" customHeight="1">
      <c r="A351" s="2"/>
      <c r="B351" s="2" t="s">
        <v>2682</v>
      </c>
      <c r="C351" s="2" t="s">
        <v>2683</v>
      </c>
      <c r="D351" s="2" t="s">
        <v>2684</v>
      </c>
      <c r="E351" s="2"/>
      <c r="F351" s="2" t="s">
        <v>2685</v>
      </c>
      <c r="G351" s="2"/>
      <c r="H351" s="3" t="str">
        <f>HYPERLINK("http://www.voile.qc.ca/index.php/en/","http://www.voile.qc.ca/index.php/en/")</f>
        <v>http://www.voile.qc.ca/index.php/en/</v>
      </c>
      <c r="I351" s="2" t="s">
        <v>2686</v>
      </c>
      <c r="J351" s="2"/>
      <c r="K351" s="2" t="s">
        <v>2687</v>
      </c>
      <c r="L351" s="2" t="s">
        <v>96</v>
      </c>
      <c r="M351" s="2" t="s">
        <v>2688</v>
      </c>
      <c r="N351" s="2"/>
      <c r="O351" s="2" t="s">
        <v>40</v>
      </c>
      <c r="P351" s="2"/>
      <c r="Q351" s="2"/>
      <c r="R351" s="2"/>
      <c r="S351" s="2"/>
      <c r="T351" s="2"/>
      <c r="U351" s="2"/>
      <c r="V351" s="2"/>
      <c r="W351" s="2"/>
      <c r="X351" s="2"/>
      <c r="Y351" s="2"/>
      <c r="Z351" s="2" t="s">
        <v>2689</v>
      </c>
      <c r="AA351" s="2"/>
      <c r="AB351" s="2">
        <v>45.557744</v>
      </c>
      <c r="AC351" s="2">
        <v>-73.551548</v>
      </c>
      <c r="AD351" s="2"/>
      <c r="AE351" s="2"/>
      <c r="AF351" s="2"/>
    </row>
    <row r="352" ht="43.5" customHeight="1">
      <c r="A352" s="2"/>
      <c r="B352" s="2" t="s">
        <v>2690</v>
      </c>
      <c r="C352" s="2" t="s">
        <v>2691</v>
      </c>
      <c r="D352" s="2"/>
      <c r="E352" s="2"/>
      <c r="F352" s="2" t="s">
        <v>2692</v>
      </c>
      <c r="G352" s="2" t="s">
        <v>2693</v>
      </c>
      <c r="H352" s="3" t="str">
        <f>HYPERLINK("http://www.quebecwoodexport.com","http://www.quebecwoodexport.com")</f>
        <v>http://www.quebecwoodexport.com</v>
      </c>
      <c r="I352" s="2" t="s">
        <v>2694</v>
      </c>
      <c r="J352" s="2"/>
      <c r="K352" s="2" t="s">
        <v>446</v>
      </c>
      <c r="L352" s="2" t="s">
        <v>96</v>
      </c>
      <c r="M352" s="2" t="s">
        <v>2695</v>
      </c>
      <c r="N352" s="2"/>
      <c r="O352" s="2" t="s">
        <v>40</v>
      </c>
      <c r="P352" s="2"/>
      <c r="Q352" s="2"/>
      <c r="R352" s="2"/>
      <c r="S352" s="2"/>
      <c r="T352" s="2"/>
      <c r="U352" s="2"/>
      <c r="V352" s="2"/>
      <c r="W352" s="2"/>
      <c r="X352" s="2"/>
      <c r="Y352" s="2"/>
      <c r="Z352" s="2" t="s">
        <v>2696</v>
      </c>
      <c r="AA352" s="2"/>
      <c r="AB352" s="2">
        <v>46.765812</v>
      </c>
      <c r="AC352" s="2">
        <v>-71.310577</v>
      </c>
      <c r="AD352" s="2"/>
      <c r="AE352" s="2"/>
      <c r="AF352" s="2"/>
    </row>
    <row r="353" ht="43.5" customHeight="1">
      <c r="A353" s="2"/>
      <c r="B353" s="2" t="s">
        <v>2697</v>
      </c>
      <c r="C353" s="2" t="s">
        <v>2698</v>
      </c>
      <c r="D353" s="2"/>
      <c r="E353" s="2"/>
      <c r="F353" s="2" t="s">
        <v>2699</v>
      </c>
      <c r="G353" s="2" t="s">
        <v>2700</v>
      </c>
      <c r="H353" s="3" t="str">
        <f>HYPERLINK("http://www.quesnelchamber.com","http://www.quesnelchamber.com")</f>
        <v>http://www.quesnelchamber.com</v>
      </c>
      <c r="I353" s="2" t="s">
        <v>2701</v>
      </c>
      <c r="J353" s="2"/>
      <c r="K353" s="2" t="s">
        <v>2702</v>
      </c>
      <c r="L353" s="2" t="s">
        <v>38</v>
      </c>
      <c r="M353" s="2" t="s">
        <v>2703</v>
      </c>
      <c r="N353" s="2"/>
      <c r="O353" s="2" t="s">
        <v>40</v>
      </c>
      <c r="P353" s="2"/>
      <c r="Q353" s="2"/>
      <c r="R353" s="2"/>
      <c r="S353" s="2"/>
      <c r="T353" s="2"/>
      <c r="U353" s="2"/>
      <c r="V353" s="2"/>
      <c r="W353" s="2"/>
      <c r="X353" s="2"/>
      <c r="Y353" s="2"/>
      <c r="Z353" s="2"/>
      <c r="AA353" s="2"/>
      <c r="AB353" s="2">
        <v>52.978231</v>
      </c>
      <c r="AC353" s="2">
        <v>-122.492646</v>
      </c>
      <c r="AD353" s="2"/>
      <c r="AE353" s="2"/>
      <c r="AF353" s="2"/>
    </row>
    <row r="354" ht="43.5" customHeight="1">
      <c r="A354" s="2"/>
      <c r="B354" s="2" t="s">
        <v>2704</v>
      </c>
      <c r="C354" s="2" t="s">
        <v>2705</v>
      </c>
      <c r="D354" s="2" t="s">
        <v>2706</v>
      </c>
      <c r="E354" s="2"/>
      <c r="F354" s="2" t="s">
        <v>2707</v>
      </c>
      <c r="G354" s="2" t="s">
        <v>2708</v>
      </c>
      <c r="H354" s="3" t="str">
        <f>HYPERLINK("http://www.radiumhotsprings.com","http://www.radiumhotsprings.com")</f>
        <v>http://www.radiumhotsprings.com</v>
      </c>
      <c r="I354" s="2" t="s">
        <v>2709</v>
      </c>
      <c r="J354" s="2"/>
      <c r="K354" s="2" t="s">
        <v>2710</v>
      </c>
      <c r="L354" s="2" t="s">
        <v>38</v>
      </c>
      <c r="M354" s="2" t="s">
        <v>2711</v>
      </c>
      <c r="N354" s="2"/>
      <c r="O354" s="2" t="s">
        <v>40</v>
      </c>
      <c r="P354" s="2"/>
      <c r="Q354" s="2"/>
      <c r="R354" s="2"/>
      <c r="S354" s="2"/>
      <c r="T354" s="2"/>
      <c r="U354" s="2"/>
      <c r="V354" s="2"/>
      <c r="W354" s="2"/>
      <c r="X354" s="2"/>
      <c r="Y354" s="2"/>
      <c r="Z354" s="2"/>
      <c r="AA354" s="2"/>
      <c r="AB354" s="2">
        <v>50.619247</v>
      </c>
      <c r="AC354" s="2">
        <v>-116.069486</v>
      </c>
      <c r="AD354" s="2"/>
      <c r="AE354" s="2"/>
      <c r="AF354" s="2"/>
    </row>
    <row r="355" ht="43.5" customHeight="1">
      <c r="A355" s="2"/>
      <c r="B355" s="2" t="s">
        <v>2712</v>
      </c>
      <c r="C355" s="2" t="s">
        <v>2713</v>
      </c>
      <c r="D355" s="2"/>
      <c r="E355" s="2"/>
      <c r="F355" s="2" t="s">
        <v>2714</v>
      </c>
      <c r="G355" s="2" t="s">
        <v>2715</v>
      </c>
      <c r="H355" s="3" t="str">
        <f>HYPERLINK("http://www.reddeerchamber.com","http://www.reddeerchamber.com")</f>
        <v>http://www.reddeerchamber.com</v>
      </c>
      <c r="I355" s="2" t="s">
        <v>2716</v>
      </c>
      <c r="J355" s="2"/>
      <c r="K355" s="2" t="s">
        <v>2717</v>
      </c>
      <c r="L355" s="2" t="s">
        <v>76</v>
      </c>
      <c r="M355" s="2" t="s">
        <v>2718</v>
      </c>
      <c r="N355" s="2"/>
      <c r="O355" s="2" t="s">
        <v>40</v>
      </c>
      <c r="P355" s="2"/>
      <c r="Q355" s="2"/>
      <c r="R355" s="2"/>
      <c r="S355" s="2"/>
      <c r="T355" s="2"/>
      <c r="U355" s="2"/>
      <c r="V355" s="2"/>
      <c r="W355" s="2"/>
      <c r="X355" s="2"/>
      <c r="Y355" s="2"/>
      <c r="Z355" s="2" t="s">
        <v>2719</v>
      </c>
      <c r="AA355" s="2"/>
      <c r="AB355" s="2">
        <v>52.249174</v>
      </c>
      <c r="AC355" s="2">
        <v>-113.813901</v>
      </c>
      <c r="AD355" s="2"/>
      <c r="AE355" s="2"/>
      <c r="AF355" s="2"/>
    </row>
    <row r="356" ht="43.5" customHeight="1">
      <c r="A356" s="2"/>
      <c r="B356" s="2" t="s">
        <v>2720</v>
      </c>
      <c r="C356" s="2" t="s">
        <v>2721</v>
      </c>
      <c r="D356" s="2"/>
      <c r="E356" s="2"/>
      <c r="F356" s="2" t="s">
        <v>2722</v>
      </c>
      <c r="G356" s="2" t="s">
        <v>2723</v>
      </c>
      <c r="H356" s="3" t="str">
        <f>HYPERLINK("http://www.reginachamber.com","http://www.reginachamber.com")</f>
        <v>http://www.reginachamber.com</v>
      </c>
      <c r="I356" s="2" t="s">
        <v>2724</v>
      </c>
      <c r="J356" s="2"/>
      <c r="K356" s="2" t="s">
        <v>290</v>
      </c>
      <c r="L356" s="2" t="s">
        <v>291</v>
      </c>
      <c r="M356" s="2" t="s">
        <v>2725</v>
      </c>
      <c r="N356" s="2"/>
      <c r="O356" s="2" t="s">
        <v>40</v>
      </c>
      <c r="P356" s="2"/>
      <c r="Q356" s="2"/>
      <c r="R356" s="2"/>
      <c r="S356" s="2"/>
      <c r="T356" s="2"/>
      <c r="U356" s="2"/>
      <c r="V356" s="2"/>
      <c r="W356" s="2"/>
      <c r="X356" s="2"/>
      <c r="Y356" s="2"/>
      <c r="Z356" s="2"/>
      <c r="AA356" s="2"/>
      <c r="AB356" s="2">
        <v>50.444654</v>
      </c>
      <c r="AC356" s="2">
        <v>-104.61789</v>
      </c>
      <c r="AD356" s="2"/>
      <c r="AE356" s="2"/>
      <c r="AF356" s="2"/>
    </row>
    <row r="357" ht="43.5" customHeight="1">
      <c r="A357" s="2"/>
      <c r="B357" s="2" t="s">
        <v>2726</v>
      </c>
      <c r="C357" s="2" t="s">
        <v>2727</v>
      </c>
      <c r="D357" s="2"/>
      <c r="E357" s="2"/>
      <c r="F357" s="2" t="s">
        <v>2728</v>
      </c>
      <c r="G357" s="2" t="s">
        <v>2729</v>
      </c>
      <c r="H357" s="3" t="str">
        <f>HYPERLINK("http://www.reginaroc.com","http://www.reginaroc.com")</f>
        <v>http://www.reginaroc.com</v>
      </c>
      <c r="I357" s="2" t="s">
        <v>2730</v>
      </c>
      <c r="J357" s="2"/>
      <c r="K357" s="2" t="s">
        <v>290</v>
      </c>
      <c r="L357" s="2" t="s">
        <v>291</v>
      </c>
      <c r="M357" s="2" t="s">
        <v>2731</v>
      </c>
      <c r="N357" s="2"/>
      <c r="O357" s="2" t="s">
        <v>40</v>
      </c>
      <c r="P357" s="2"/>
      <c r="Q357" s="2"/>
      <c r="R357" s="2"/>
      <c r="S357" s="2"/>
      <c r="T357" s="2"/>
      <c r="U357" s="2"/>
      <c r="V357" s="2"/>
      <c r="W357" s="2"/>
      <c r="X357" s="2"/>
      <c r="Y357" s="2"/>
      <c r="Z357" s="2" t="s">
        <v>2732</v>
      </c>
      <c r="AA357" s="2"/>
      <c r="AB357" s="2">
        <v>50.448508</v>
      </c>
      <c r="AC357" s="2">
        <v>-104.607533</v>
      </c>
      <c r="AD357" s="2"/>
      <c r="AE357" s="2"/>
      <c r="AF357" s="2"/>
    </row>
    <row r="358" ht="43.5" customHeight="1">
      <c r="A358" s="2"/>
      <c r="B358" s="2" t="s">
        <v>2733</v>
      </c>
      <c r="C358" s="2" t="s">
        <v>2734</v>
      </c>
      <c r="D358" s="2"/>
      <c r="E358" s="2"/>
      <c r="F358" s="2" t="s">
        <v>2735</v>
      </c>
      <c r="G358" s="2" t="s">
        <v>2736</v>
      </c>
      <c r="H358" s="2" t="s">
        <v>2737</v>
      </c>
      <c r="I358" s="2" t="s">
        <v>2738</v>
      </c>
      <c r="J358" s="2"/>
      <c r="K358" s="2" t="s">
        <v>2739</v>
      </c>
      <c r="L358" s="2" t="s">
        <v>76</v>
      </c>
      <c r="M358" s="2" t="s">
        <v>2740</v>
      </c>
      <c r="N358" s="2"/>
      <c r="O358" s="2" t="s">
        <v>40</v>
      </c>
      <c r="P358" s="2"/>
      <c r="Q358" s="2"/>
      <c r="R358" s="2"/>
      <c r="S358" s="2"/>
      <c r="T358" s="2"/>
      <c r="U358" s="2"/>
      <c r="V358" s="2"/>
      <c r="W358" s="2"/>
      <c r="X358" s="2"/>
      <c r="Y358" s="2"/>
      <c r="Z358" s="2" t="s">
        <v>2741</v>
      </c>
      <c r="AA358" s="2"/>
      <c r="AB358" s="2">
        <v>49.720972</v>
      </c>
      <c r="AC358" s="2">
        <v>-112.799785</v>
      </c>
      <c r="AD358" s="2"/>
      <c r="AE358" s="2"/>
      <c r="AF358" s="2"/>
    </row>
    <row r="359" ht="43.5" customHeight="1">
      <c r="A359" s="2"/>
      <c r="B359" s="2" t="s">
        <v>2742</v>
      </c>
      <c r="C359" s="2" t="s">
        <v>2743</v>
      </c>
      <c r="D359" s="2"/>
      <c r="E359" s="2"/>
      <c r="F359" s="2" t="s">
        <v>2744</v>
      </c>
      <c r="G359" s="2" t="s">
        <v>2745</v>
      </c>
      <c r="H359" s="3" t="str">
        <f>HYPERLINK("http://www.renfrewareachamber.ca","http://www.renfrewareachamber.ca")</f>
        <v>http://www.renfrewareachamber.ca</v>
      </c>
      <c r="I359" s="2" t="s">
        <v>2746</v>
      </c>
      <c r="J359" s="2"/>
      <c r="K359" s="2" t="s">
        <v>2747</v>
      </c>
      <c r="L359" s="2" t="s">
        <v>57</v>
      </c>
      <c r="M359" s="2" t="s">
        <v>2748</v>
      </c>
      <c r="N359" s="2"/>
      <c r="O359" s="2" t="s">
        <v>40</v>
      </c>
      <c r="P359" s="2"/>
      <c r="Q359" s="2"/>
      <c r="R359" s="2"/>
      <c r="S359" s="2"/>
      <c r="T359" s="2"/>
      <c r="U359" s="2"/>
      <c r="V359" s="2"/>
      <c r="W359" s="2"/>
      <c r="X359" s="2"/>
      <c r="Y359" s="2"/>
      <c r="Z359" s="2"/>
      <c r="AA359" s="2"/>
      <c r="AB359" s="2">
        <v>45.472478</v>
      </c>
      <c r="AC359" s="2">
        <v>-76.684569</v>
      </c>
      <c r="AD359" s="2"/>
      <c r="AE359" s="2"/>
      <c r="AF359" s="2"/>
    </row>
    <row r="360" ht="43.5" customHeight="1">
      <c r="A360" s="2"/>
      <c r="B360" s="2" t="s">
        <v>2749</v>
      </c>
      <c r="C360" s="2" t="s">
        <v>2750</v>
      </c>
      <c r="D360" s="2"/>
      <c r="E360" s="2"/>
      <c r="F360" s="2" t="s">
        <v>517</v>
      </c>
      <c r="G360" s="2" t="s">
        <v>2751</v>
      </c>
      <c r="H360" s="3" t="str">
        <f>HYPERLINK("http://www.reseau-environnement.com","http://www.reseau-environnement.com")</f>
        <v>http://www.reseau-environnement.com</v>
      </c>
      <c r="I360" s="2" t="s">
        <v>2752</v>
      </c>
      <c r="J360" s="2"/>
      <c r="K360" s="2" t="s">
        <v>2679</v>
      </c>
      <c r="L360" s="2" t="s">
        <v>96</v>
      </c>
      <c r="M360" s="2" t="s">
        <v>521</v>
      </c>
      <c r="N360" s="2"/>
      <c r="O360" s="2" t="s">
        <v>40</v>
      </c>
      <c r="P360" s="2"/>
      <c r="Q360" s="2"/>
      <c r="R360" s="2"/>
      <c r="S360" s="2"/>
      <c r="T360" s="2"/>
      <c r="U360" s="2"/>
      <c r="V360" s="2"/>
      <c r="W360" s="2"/>
      <c r="X360" s="2"/>
      <c r="Y360" s="2"/>
      <c r="Z360" s="2" t="s">
        <v>2753</v>
      </c>
      <c r="AA360" s="2"/>
      <c r="AB360" s="2">
        <v>45.544294</v>
      </c>
      <c r="AC360" s="2">
        <v>-73.640659</v>
      </c>
      <c r="AD360" s="2"/>
      <c r="AE360" s="2"/>
      <c r="AF360" s="2"/>
    </row>
    <row r="361" ht="43.5" customHeight="1">
      <c r="A361" s="2"/>
      <c r="B361" s="2" t="s">
        <v>2754</v>
      </c>
      <c r="C361" s="2" t="s">
        <v>2755</v>
      </c>
      <c r="D361" s="2"/>
      <c r="E361" s="2"/>
      <c r="F361" s="2" t="s">
        <v>2756</v>
      </c>
      <c r="G361" s="2" t="s">
        <v>2757</v>
      </c>
      <c r="H361" s="3" t="str">
        <f>HYPERLINK("http://www.resourcesuppliers.com","http://www.resourcesuppliers.com")</f>
        <v>http://www.resourcesuppliers.com</v>
      </c>
      <c r="I361" s="2" t="s">
        <v>2758</v>
      </c>
      <c r="J361" s="2"/>
      <c r="K361" s="2" t="s">
        <v>75</v>
      </c>
      <c r="L361" s="2" t="s">
        <v>76</v>
      </c>
      <c r="M361" s="2" t="s">
        <v>2759</v>
      </c>
      <c r="N361" s="2"/>
      <c r="O361" s="2" t="s">
        <v>40</v>
      </c>
      <c r="P361" s="2"/>
      <c r="Q361" s="2"/>
      <c r="R361" s="2"/>
      <c r="S361" s="2"/>
      <c r="T361" s="2"/>
      <c r="U361" s="2"/>
      <c r="V361" s="2"/>
      <c r="W361" s="2"/>
      <c r="X361" s="2"/>
      <c r="Y361" s="2"/>
      <c r="Z361" s="2"/>
      <c r="AA361" s="2"/>
      <c r="AB361" s="2">
        <v>45.544294</v>
      </c>
      <c r="AC361" s="2">
        <v>-73.640659</v>
      </c>
      <c r="AD361" s="2"/>
      <c r="AE361" s="2"/>
      <c r="AF361" s="2"/>
    </row>
    <row r="362" ht="43.5" customHeight="1">
      <c r="A362" s="2"/>
      <c r="B362" s="2" t="s">
        <v>2760</v>
      </c>
      <c r="C362" s="2" t="s">
        <v>2761</v>
      </c>
      <c r="D362" s="2" t="s">
        <v>2762</v>
      </c>
      <c r="E362" s="2"/>
      <c r="F362" s="2" t="s">
        <v>2763</v>
      </c>
      <c r="G362" s="2" t="s">
        <v>2764</v>
      </c>
      <c r="H362" s="3" t="str">
        <f>HYPERLINK("http://www.ressourcesentreprises.org","http://www.ressourcesentreprises.org")</f>
        <v>http://www.ressourcesentreprises.org</v>
      </c>
      <c r="I362" s="2" t="s">
        <v>2765</v>
      </c>
      <c r="J362" s="2"/>
      <c r="K362" s="2" t="s">
        <v>385</v>
      </c>
      <c r="L362" s="2" t="s">
        <v>96</v>
      </c>
      <c r="M362" s="2" t="s">
        <v>2766</v>
      </c>
      <c r="N362" s="2"/>
      <c r="O362" s="2" t="s">
        <v>40</v>
      </c>
      <c r="P362" s="2"/>
      <c r="Q362" s="2"/>
      <c r="R362" s="2"/>
      <c r="S362" s="2"/>
      <c r="T362" s="2"/>
      <c r="U362" s="2"/>
      <c r="V362" s="2"/>
      <c r="W362" s="2"/>
      <c r="X362" s="2"/>
      <c r="Y362" s="2"/>
      <c r="Z362" s="2"/>
      <c r="AA362" s="2"/>
      <c r="AB362" s="2">
        <v>46.796289</v>
      </c>
      <c r="AC362" s="2">
        <v>-71.273084</v>
      </c>
      <c r="AD362" s="2"/>
      <c r="AE362" s="2"/>
      <c r="AF362" s="2"/>
    </row>
    <row r="363" ht="43.5" customHeight="1">
      <c r="A363" s="2"/>
      <c r="B363" s="2" t="s">
        <v>2767</v>
      </c>
      <c r="C363" s="2" t="s">
        <v>2768</v>
      </c>
      <c r="D363" s="2" t="s">
        <v>2769</v>
      </c>
      <c r="E363" s="2"/>
      <c r="F363" s="2" t="s">
        <v>2770</v>
      </c>
      <c r="G363" s="2" t="s">
        <v>2771</v>
      </c>
      <c r="H363" s="3" t="str">
        <f>HYPERLINK("http://www.revelstokechamber.com","http://www.revelstokechamber.com")</f>
        <v>http://www.revelstokechamber.com</v>
      </c>
      <c r="I363" s="2" t="s">
        <v>2772</v>
      </c>
      <c r="J363" s="2"/>
      <c r="K363" s="2" t="s">
        <v>1558</v>
      </c>
      <c r="L363" s="2" t="s">
        <v>38</v>
      </c>
      <c r="M363" s="2" t="s">
        <v>1559</v>
      </c>
      <c r="N363" s="2"/>
      <c r="O363" s="2" t="s">
        <v>40</v>
      </c>
      <c r="P363" s="2"/>
      <c r="Q363" s="2"/>
      <c r="R363" s="2"/>
      <c r="S363" s="2"/>
      <c r="T363" s="2"/>
      <c r="U363" s="2"/>
      <c r="V363" s="2"/>
      <c r="W363" s="2"/>
      <c r="X363" s="2"/>
      <c r="Y363" s="2"/>
      <c r="Z363" s="2"/>
      <c r="AA363" s="2"/>
      <c r="AB363" s="2">
        <v>50.99962</v>
      </c>
      <c r="AC363" s="2">
        <v>-118.197218</v>
      </c>
      <c r="AD363" s="2"/>
      <c r="AE363" s="2"/>
      <c r="AF363" s="2"/>
    </row>
    <row r="364" ht="43.5" customHeight="1">
      <c r="A364" s="2"/>
      <c r="B364" s="2" t="s">
        <v>2773</v>
      </c>
      <c r="C364" s="2" t="s">
        <v>2774</v>
      </c>
      <c r="D364" s="2"/>
      <c r="E364" s="2"/>
      <c r="F364" s="2" t="s">
        <v>2775</v>
      </c>
      <c r="G364" s="2" t="s">
        <v>2776</v>
      </c>
      <c r="H364" s="3" t="str">
        <f>HYPERLINK("http://www.richmondchamber.ca","http://www.richmondchamber.ca")</f>
        <v>http://www.richmondchamber.ca</v>
      </c>
      <c r="I364" s="2" t="s">
        <v>2777</v>
      </c>
      <c r="J364" s="2"/>
      <c r="K364" s="2" t="s">
        <v>2778</v>
      </c>
      <c r="L364" s="2" t="s">
        <v>38</v>
      </c>
      <c r="M364" s="2" t="s">
        <v>2779</v>
      </c>
      <c r="N364" s="2"/>
      <c r="O364" s="2" t="s">
        <v>40</v>
      </c>
      <c r="P364" s="2"/>
      <c r="Q364" s="2"/>
      <c r="R364" s="2"/>
      <c r="S364" s="2"/>
      <c r="T364" s="2"/>
      <c r="U364" s="2"/>
      <c r="V364" s="2"/>
      <c r="W364" s="2"/>
      <c r="X364" s="2"/>
      <c r="Y364" s="2"/>
      <c r="Z364" s="2" t="s">
        <v>2780</v>
      </c>
      <c r="AA364" s="2"/>
      <c r="AB364" s="2">
        <v>49.171617</v>
      </c>
      <c r="AC364" s="2">
        <v>-123.131304</v>
      </c>
      <c r="AD364" s="2"/>
      <c r="AE364" s="2"/>
      <c r="AF364" s="2"/>
    </row>
    <row r="365" ht="43.5" customHeight="1">
      <c r="A365" s="2"/>
      <c r="B365" s="2" t="s">
        <v>2781</v>
      </c>
      <c r="C365" s="2" t="s">
        <v>2782</v>
      </c>
      <c r="D365" s="2"/>
      <c r="E365" s="2"/>
      <c r="F365" s="2" t="s">
        <v>2783</v>
      </c>
      <c r="G365" s="2" t="s">
        <v>2784</v>
      </c>
      <c r="H365" s="3" t="str">
        <f>HYPERLINK("http://www.rhcoc.com","http://www.rhcoc.com")</f>
        <v>http://www.rhcoc.com</v>
      </c>
      <c r="I365" s="2" t="s">
        <v>2785</v>
      </c>
      <c r="J365" s="2"/>
      <c r="K365" s="2" t="s">
        <v>2786</v>
      </c>
      <c r="L365" s="2" t="s">
        <v>57</v>
      </c>
      <c r="M365" s="2" t="s">
        <v>2787</v>
      </c>
      <c r="N365" s="2"/>
      <c r="O365" s="2" t="s">
        <v>40</v>
      </c>
      <c r="P365" s="2"/>
      <c r="Q365" s="2"/>
      <c r="R365" s="2"/>
      <c r="S365" s="2"/>
      <c r="T365" s="2"/>
      <c r="U365" s="2"/>
      <c r="V365" s="2"/>
      <c r="W365" s="2"/>
      <c r="X365" s="2"/>
      <c r="Y365" s="2"/>
      <c r="Z365" s="2"/>
      <c r="AA365" s="2"/>
      <c r="AB365" s="2">
        <v>43.863093</v>
      </c>
      <c r="AC365" s="2">
        <v>-79.431138</v>
      </c>
      <c r="AD365" s="2"/>
      <c r="AE365" s="2"/>
      <c r="AF365" s="2"/>
    </row>
    <row r="366" ht="43.5" customHeight="1">
      <c r="A366" s="2"/>
      <c r="B366" s="2" t="s">
        <v>2788</v>
      </c>
      <c r="C366" s="2" t="s">
        <v>2789</v>
      </c>
      <c r="D366" s="2"/>
      <c r="E366" s="2"/>
      <c r="F366" s="2" t="s">
        <v>2790</v>
      </c>
      <c r="G366" s="2" t="s">
        <v>2791</v>
      </c>
      <c r="H366" s="3" t="str">
        <f>HYPERLINK("http://www.rockychamber.org","http://www.rockychamber.org")</f>
        <v>http://www.rockychamber.org</v>
      </c>
      <c r="I366" s="2" t="s">
        <v>2792</v>
      </c>
      <c r="J366" s="2"/>
      <c r="K366" s="2" t="s">
        <v>2793</v>
      </c>
      <c r="L366" s="2" t="s">
        <v>76</v>
      </c>
      <c r="M366" s="2" t="s">
        <v>2794</v>
      </c>
      <c r="N366" s="2"/>
      <c r="O366" s="2" t="s">
        <v>40</v>
      </c>
      <c r="P366" s="2"/>
      <c r="Q366" s="2"/>
      <c r="R366" s="2"/>
      <c r="S366" s="2"/>
      <c r="T366" s="2"/>
      <c r="U366" s="2"/>
      <c r="V366" s="2"/>
      <c r="W366" s="2"/>
      <c r="X366" s="2"/>
      <c r="Y366" s="2"/>
      <c r="Z366" s="2"/>
      <c r="AA366" s="2"/>
      <c r="AB366" s="2">
        <v>52.379516</v>
      </c>
      <c r="AC366" s="2">
        <v>-114.915979</v>
      </c>
      <c r="AD366" s="2"/>
      <c r="AE366" s="2"/>
      <c r="AF366" s="2"/>
    </row>
    <row r="367" ht="43.5" customHeight="1">
      <c r="A367" s="2"/>
      <c r="B367" s="2" t="s">
        <v>2795</v>
      </c>
      <c r="C367" s="2" t="s">
        <v>2796</v>
      </c>
      <c r="D367" s="2" t="s">
        <v>2797</v>
      </c>
      <c r="E367" s="2"/>
      <c r="F367" s="2" t="s">
        <v>2798</v>
      </c>
      <c r="G367" s="2" t="s">
        <v>2799</v>
      </c>
      <c r="H367" s="3" t="str">
        <f>HYPERLINK("http://www.rcabc.org","http://www.rcabc.org")</f>
        <v>http://www.rcabc.org</v>
      </c>
      <c r="I367" s="2" t="s">
        <v>2800</v>
      </c>
      <c r="J367" s="2"/>
      <c r="K367" s="2" t="s">
        <v>1390</v>
      </c>
      <c r="L367" s="2" t="s">
        <v>38</v>
      </c>
      <c r="M367" s="2" t="s">
        <v>2801</v>
      </c>
      <c r="N367" s="2"/>
      <c r="O367" s="2" t="s">
        <v>40</v>
      </c>
      <c r="P367" s="2"/>
      <c r="Q367" s="2"/>
      <c r="R367" s="2"/>
      <c r="S367" s="2"/>
      <c r="T367" s="2"/>
      <c r="U367" s="2"/>
      <c r="V367" s="2"/>
      <c r="W367" s="2"/>
      <c r="X367" s="2"/>
      <c r="Y367" s="2"/>
      <c r="Z367" s="2" t="s">
        <v>2802</v>
      </c>
      <c r="AA367" s="2"/>
      <c r="AB367" s="2">
        <v>49.179547</v>
      </c>
      <c r="AC367" s="2">
        <v>-122.664</v>
      </c>
      <c r="AD367" s="2"/>
      <c r="AE367" s="2"/>
      <c r="AF367" s="2"/>
    </row>
    <row r="368" ht="43.5" customHeight="1">
      <c r="A368" s="2"/>
      <c r="B368" s="2" t="s">
        <v>2803</v>
      </c>
      <c r="C368" s="2" t="s">
        <v>2804</v>
      </c>
      <c r="D368" s="2"/>
      <c r="E368" s="2"/>
      <c r="F368" s="2" t="s">
        <v>2805</v>
      </c>
      <c r="G368" s="2" t="s">
        <v>2806</v>
      </c>
      <c r="H368" s="3" t="str">
        <f>HYPERLINK("http://www.washagorotary.ca","http://www.washagorotary.ca")</f>
        <v>http://www.washagorotary.ca</v>
      </c>
      <c r="I368" s="2" t="s">
        <v>2807</v>
      </c>
      <c r="J368" s="2"/>
      <c r="K368" s="2" t="s">
        <v>2808</v>
      </c>
      <c r="L368" s="2" t="s">
        <v>57</v>
      </c>
      <c r="M368" s="2" t="s">
        <v>2809</v>
      </c>
      <c r="N368" s="2"/>
      <c r="O368" s="2" t="s">
        <v>40</v>
      </c>
      <c r="P368" s="2"/>
      <c r="Q368" s="2"/>
      <c r="R368" s="2"/>
      <c r="S368" s="2"/>
      <c r="T368" s="2"/>
      <c r="U368" s="2"/>
      <c r="V368" s="2"/>
      <c r="W368" s="2"/>
      <c r="X368" s="2"/>
      <c r="Y368" s="2"/>
      <c r="Z368" s="2" t="s">
        <v>2810</v>
      </c>
      <c r="AA368" s="2"/>
      <c r="AB368" s="2">
        <v>44.751023</v>
      </c>
      <c r="AC368" s="2">
        <v>-79.334764</v>
      </c>
      <c r="AD368" s="2"/>
      <c r="AE368" s="2"/>
      <c r="AF368" s="2"/>
    </row>
    <row r="369" ht="43.5" customHeight="1">
      <c r="A369" s="2"/>
      <c r="B369" s="2" t="s">
        <v>2811</v>
      </c>
      <c r="C369" s="2" t="s">
        <v>2812</v>
      </c>
      <c r="D369" s="2"/>
      <c r="E369" s="2"/>
      <c r="F369" s="2" t="s">
        <v>2813</v>
      </c>
      <c r="G369" s="2" t="s">
        <v>2814</v>
      </c>
      <c r="H369" s="3" t="str">
        <f>HYPERLINK("http://www.raic.org","http://www.raic.org")</f>
        <v>http://www.raic.org</v>
      </c>
      <c r="I369" s="2" t="s">
        <v>2815</v>
      </c>
      <c r="J369" s="2"/>
      <c r="K369" s="2" t="s">
        <v>56</v>
      </c>
      <c r="L369" s="2" t="s">
        <v>57</v>
      </c>
      <c r="M369" s="2" t="s">
        <v>2816</v>
      </c>
      <c r="N369" s="2"/>
      <c r="O369" s="2" t="s">
        <v>40</v>
      </c>
      <c r="P369" s="2"/>
      <c r="Q369" s="2"/>
      <c r="R369" s="2"/>
      <c r="S369" s="2"/>
      <c r="T369" s="2"/>
      <c r="U369" s="2"/>
      <c r="V369" s="2"/>
      <c r="W369" s="2"/>
      <c r="X369" s="2"/>
      <c r="Y369" s="2"/>
      <c r="Z369" s="2" t="s">
        <v>2817</v>
      </c>
      <c r="AA369" s="2"/>
      <c r="AB369" s="2">
        <v>45.429539</v>
      </c>
      <c r="AC369" s="2">
        <v>-75.694503</v>
      </c>
      <c r="AD369" s="2"/>
      <c r="AE369" s="2"/>
      <c r="AF369" s="2"/>
    </row>
    <row r="370" ht="43.5" customHeight="1">
      <c r="A370" s="2"/>
      <c r="B370" s="2" t="s">
        <v>2818</v>
      </c>
      <c r="C370" s="2" t="s">
        <v>2819</v>
      </c>
      <c r="D370" s="2"/>
      <c r="E370" s="2"/>
      <c r="F370" s="2" t="s">
        <v>2820</v>
      </c>
      <c r="G370" s="2" t="s">
        <v>2821</v>
      </c>
      <c r="H370" s="3" t="str">
        <f>HYPERLINK("http://www.peninsulachamber.ca","http://www.peninsulachamber.ca")</f>
        <v>http://www.peninsulachamber.ca</v>
      </c>
      <c r="I370" s="2" t="s">
        <v>2822</v>
      </c>
      <c r="J370" s="2"/>
      <c r="K370" s="2" t="s">
        <v>2823</v>
      </c>
      <c r="L370" s="2" t="s">
        <v>38</v>
      </c>
      <c r="M370" s="2" t="s">
        <v>2824</v>
      </c>
      <c r="N370" s="2"/>
      <c r="O370" s="2" t="s">
        <v>40</v>
      </c>
      <c r="P370" s="2"/>
      <c r="Q370" s="2"/>
      <c r="R370" s="2"/>
      <c r="S370" s="2"/>
      <c r="T370" s="2"/>
      <c r="U370" s="2"/>
      <c r="V370" s="2"/>
      <c r="W370" s="2"/>
      <c r="X370" s="2"/>
      <c r="Y370" s="2"/>
      <c r="Z370" s="2"/>
      <c r="AA370" s="2"/>
      <c r="AB370" s="2">
        <v>48.648935</v>
      </c>
      <c r="AC370" s="2">
        <v>-123.39824</v>
      </c>
      <c r="AD370" s="2"/>
      <c r="AE370" s="2"/>
      <c r="AF370" s="2"/>
    </row>
    <row r="371" ht="43.5" customHeight="1">
      <c r="A371" s="2"/>
      <c r="B371" s="2" t="s">
        <v>2825</v>
      </c>
      <c r="C371" s="2" t="s">
        <v>2826</v>
      </c>
      <c r="D371" s="2"/>
      <c r="E371" s="2"/>
      <c r="F371" s="2"/>
      <c r="G371" s="2" t="s">
        <v>2827</v>
      </c>
      <c r="H371" s="3" t="str">
        <f>HYPERLINK("http://www.safedesigncouncil.org","http://www.safedesigncouncil.org")</f>
        <v>http://www.safedesigncouncil.org</v>
      </c>
      <c r="I371" s="2" t="s">
        <v>2828</v>
      </c>
      <c r="J371" s="2"/>
      <c r="K371" s="2" t="s">
        <v>206</v>
      </c>
      <c r="L371" s="2" t="s">
        <v>76</v>
      </c>
      <c r="M371" s="2" t="s">
        <v>2829</v>
      </c>
      <c r="N371" s="2"/>
      <c r="O371" s="2" t="s">
        <v>40</v>
      </c>
      <c r="P371" s="2"/>
      <c r="Q371" s="2"/>
      <c r="R371" s="2"/>
      <c r="S371" s="2"/>
      <c r="T371" s="2"/>
      <c r="U371" s="2"/>
      <c r="V371" s="2"/>
      <c r="W371" s="2"/>
      <c r="X371" s="2"/>
      <c r="Y371" s="2"/>
      <c r="Z371" s="2" t="s">
        <v>2830</v>
      </c>
      <c r="AA371" s="2"/>
      <c r="AB371" s="2">
        <v>51.037469</v>
      </c>
      <c r="AC371" s="2">
        <v>-114.068187</v>
      </c>
      <c r="AD371" s="2"/>
      <c r="AE371" s="2"/>
      <c r="AF371" s="2"/>
    </row>
    <row r="372" ht="43.5" customHeight="1">
      <c r="A372" s="2"/>
      <c r="B372" s="2" t="s">
        <v>2831</v>
      </c>
      <c r="C372" s="2" t="s">
        <v>2832</v>
      </c>
      <c r="D372" s="2"/>
      <c r="E372" s="2"/>
      <c r="F372" s="2" t="s">
        <v>2833</v>
      </c>
      <c r="G372" s="2" t="s">
        <v>2834</v>
      </c>
      <c r="H372" s="3" t="str">
        <f>HYPERLINK("http://www.thechambersj.com","http://www.thechambersj.com")</f>
        <v>http://www.thechambersj.com</v>
      </c>
      <c r="I372" s="2" t="s">
        <v>2835</v>
      </c>
      <c r="J372" s="2"/>
      <c r="K372" s="2" t="s">
        <v>2836</v>
      </c>
      <c r="L372" s="2" t="s">
        <v>328</v>
      </c>
      <c r="M372" s="2" t="s">
        <v>2837</v>
      </c>
      <c r="N372" s="2"/>
      <c r="O372" s="2" t="s">
        <v>40</v>
      </c>
      <c r="P372" s="2"/>
      <c r="Q372" s="2"/>
      <c r="R372" s="2"/>
      <c r="S372" s="2"/>
      <c r="T372" s="2"/>
      <c r="U372" s="2"/>
      <c r="V372" s="2"/>
      <c r="W372" s="2"/>
      <c r="X372" s="2"/>
      <c r="Y372" s="2"/>
      <c r="Z372" s="2" t="s">
        <v>2838</v>
      </c>
      <c r="AA372" s="2"/>
      <c r="AB372" s="2">
        <v>45.272972</v>
      </c>
      <c r="AC372" s="2">
        <v>-66.060797</v>
      </c>
      <c r="AD372" s="2"/>
      <c r="AE372" s="2"/>
      <c r="AF372" s="2"/>
    </row>
    <row r="373" ht="43.5" customHeight="1">
      <c r="A373" s="2"/>
      <c r="B373" s="2" t="s">
        <v>2839</v>
      </c>
      <c r="C373" s="2" t="s">
        <v>2840</v>
      </c>
      <c r="D373" s="2"/>
      <c r="E373" s="2"/>
      <c r="F373" s="2" t="s">
        <v>2840</v>
      </c>
      <c r="G373" s="2" t="s">
        <v>2841</v>
      </c>
      <c r="H373" s="3" t="str">
        <f>HYPERLINK("http://www.salmo.net","http://www.salmo.net")</f>
        <v>http://www.salmo.net</v>
      </c>
      <c r="I373" s="2" t="s">
        <v>2842</v>
      </c>
      <c r="J373" s="2"/>
      <c r="K373" s="2" t="s">
        <v>2843</v>
      </c>
      <c r="L373" s="2" t="s">
        <v>38</v>
      </c>
      <c r="M373" s="2" t="s">
        <v>2844</v>
      </c>
      <c r="N373" s="2"/>
      <c r="O373" s="2" t="s">
        <v>40</v>
      </c>
      <c r="P373" s="2"/>
      <c r="Q373" s="2"/>
      <c r="R373" s="2"/>
      <c r="S373" s="2"/>
      <c r="T373" s="2"/>
      <c r="U373" s="2"/>
      <c r="V373" s="2"/>
      <c r="W373" s="2"/>
      <c r="X373" s="2"/>
      <c r="Y373" s="2"/>
      <c r="Z373" s="2"/>
      <c r="AA373" s="2"/>
      <c r="AB373" s="2">
        <v>49.194871</v>
      </c>
      <c r="AC373" s="2">
        <v>-117.279212</v>
      </c>
      <c r="AD373" s="2"/>
      <c r="AE373" s="2"/>
      <c r="AF373" s="2"/>
    </row>
    <row r="374" ht="43.5" customHeight="1">
      <c r="A374" s="2"/>
      <c r="B374" s="2" t="s">
        <v>2845</v>
      </c>
      <c r="C374" s="2" t="s">
        <v>2846</v>
      </c>
      <c r="D374" s="2"/>
      <c r="E374" s="2"/>
      <c r="F374" s="2"/>
      <c r="G374" s="2" t="s">
        <v>2847</v>
      </c>
      <c r="H374" s="3" t="str">
        <f>HYPERLINK("http://www.sachamber.bc.ca","http://www.sachamber.bc.ca")</f>
        <v>http://www.sachamber.bc.ca</v>
      </c>
      <c r="I374" s="2" t="s">
        <v>2848</v>
      </c>
      <c r="J374" s="2"/>
      <c r="K374" s="2" t="s">
        <v>2849</v>
      </c>
      <c r="L374" s="2" t="s">
        <v>38</v>
      </c>
      <c r="M374" s="2" t="s">
        <v>2850</v>
      </c>
      <c r="N374" s="2"/>
      <c r="O374" s="2" t="s">
        <v>40</v>
      </c>
      <c r="P374" s="2"/>
      <c r="Q374" s="2"/>
      <c r="R374" s="2"/>
      <c r="S374" s="2"/>
      <c r="T374" s="2"/>
      <c r="U374" s="2"/>
      <c r="V374" s="2"/>
      <c r="W374" s="2"/>
      <c r="X374" s="2"/>
      <c r="Y374" s="2"/>
      <c r="Z374" s="2"/>
      <c r="AA374" s="2"/>
      <c r="AB374" s="2">
        <v>50.700352</v>
      </c>
      <c r="AC374" s="2">
        <v>-119.284594</v>
      </c>
      <c r="AD374" s="2"/>
      <c r="AE374" s="2"/>
      <c r="AF374" s="2"/>
    </row>
    <row r="375" ht="43.5" customHeight="1">
      <c r="A375" s="2"/>
      <c r="B375" s="2" t="s">
        <v>2851</v>
      </c>
      <c r="C375" s="2" t="s">
        <v>2852</v>
      </c>
      <c r="D375" s="2"/>
      <c r="E375" s="2"/>
      <c r="F375" s="2" t="s">
        <v>2853</v>
      </c>
      <c r="G375" s="2" t="s">
        <v>2854</v>
      </c>
      <c r="H375" s="3" t="str">
        <f>HYPERLINK("http://www.saltspringchamber.com","http://www.saltspringchamber.com")</f>
        <v>http://www.saltspringchamber.com</v>
      </c>
      <c r="I375" s="2" t="s">
        <v>2855</v>
      </c>
      <c r="J375" s="2"/>
      <c r="K375" s="2" t="s">
        <v>2856</v>
      </c>
      <c r="L375" s="2" t="s">
        <v>38</v>
      </c>
      <c r="M375" s="2" t="s">
        <v>2857</v>
      </c>
      <c r="N375" s="2"/>
      <c r="O375" s="2" t="s">
        <v>40</v>
      </c>
      <c r="P375" s="2"/>
      <c r="Q375" s="2"/>
      <c r="R375" s="2"/>
      <c r="S375" s="2"/>
      <c r="T375" s="2"/>
      <c r="U375" s="2"/>
      <c r="V375" s="2"/>
      <c r="W375" s="2"/>
      <c r="X375" s="2"/>
      <c r="Y375" s="2"/>
      <c r="Z375" s="2"/>
      <c r="AA375" s="2"/>
      <c r="AB375" s="2">
        <v>48.853372</v>
      </c>
      <c r="AC375" s="2">
        <v>-123.499729</v>
      </c>
      <c r="AD375" s="2"/>
      <c r="AE375" s="2"/>
      <c r="AF375" s="2"/>
    </row>
    <row r="376" ht="43.5" customHeight="1">
      <c r="A376" s="2"/>
      <c r="B376" s="2" t="s">
        <v>2858</v>
      </c>
      <c r="C376" s="2" t="s">
        <v>2859</v>
      </c>
      <c r="D376" s="2"/>
      <c r="E376" s="2"/>
      <c r="F376" s="2" t="s">
        <v>2860</v>
      </c>
      <c r="G376" s="2" t="s">
        <v>2861</v>
      </c>
      <c r="H376" s="3" t="str">
        <f>HYPERLINK("http://www.sarnialambtonchamber.com","http://www.sarnialambtonchamber.com")</f>
        <v>http://www.sarnialambtonchamber.com</v>
      </c>
      <c r="I376" s="2" t="s">
        <v>2862</v>
      </c>
      <c r="J376" s="2"/>
      <c r="K376" s="2" t="s">
        <v>2863</v>
      </c>
      <c r="L376" s="2" t="s">
        <v>57</v>
      </c>
      <c r="M376" s="2" t="s">
        <v>2864</v>
      </c>
      <c r="N376" s="2"/>
      <c r="O376" s="2" t="s">
        <v>40</v>
      </c>
      <c r="P376" s="2"/>
      <c r="Q376" s="2"/>
      <c r="R376" s="2"/>
      <c r="S376" s="2"/>
      <c r="T376" s="2"/>
      <c r="U376" s="2"/>
      <c r="V376" s="2"/>
      <c r="W376" s="2"/>
      <c r="X376" s="2"/>
      <c r="Y376" s="2"/>
      <c r="Z376" s="2" t="s">
        <v>2865</v>
      </c>
      <c r="AA376" s="2"/>
      <c r="AB376" s="2">
        <v>42.984399</v>
      </c>
      <c r="AC376" s="2">
        <v>-82.400055</v>
      </c>
      <c r="AD376" s="2"/>
      <c r="AE376" s="2"/>
      <c r="AF376" s="2"/>
    </row>
    <row r="377" ht="43.5" customHeight="1">
      <c r="A377" s="2"/>
      <c r="B377" s="2" t="s">
        <v>2866</v>
      </c>
      <c r="C377" s="2" t="s">
        <v>2867</v>
      </c>
      <c r="D377" s="2"/>
      <c r="E377" s="2"/>
      <c r="F377" s="2" t="s">
        <v>2868</v>
      </c>
      <c r="G377" s="2" t="s">
        <v>2869</v>
      </c>
      <c r="H377" s="3" t="str">
        <f>HYPERLINK("http://www.abilitiescouncil.sk.ca","http://www.abilitiescouncil.sk.ca")</f>
        <v>http://www.abilitiescouncil.sk.ca</v>
      </c>
      <c r="I377" s="2" t="s">
        <v>2870</v>
      </c>
      <c r="J377" s="2" t="s">
        <v>2871</v>
      </c>
      <c r="K377" s="2" t="s">
        <v>2872</v>
      </c>
      <c r="L377" s="2" t="s">
        <v>291</v>
      </c>
      <c r="M377" s="2" t="s">
        <v>2873</v>
      </c>
      <c r="N377" s="2"/>
      <c r="O377" s="2" t="s">
        <v>40</v>
      </c>
      <c r="P377" s="2"/>
      <c r="Q377" s="2"/>
      <c r="R377" s="2"/>
      <c r="S377" s="2"/>
      <c r="T377" s="2"/>
      <c r="U377" s="2"/>
      <c r="V377" s="2"/>
      <c r="W377" s="2"/>
      <c r="X377" s="2"/>
      <c r="Y377" s="2"/>
      <c r="Z377" s="2" t="s">
        <v>2874</v>
      </c>
      <c r="AA377" s="2"/>
      <c r="AB377" s="2">
        <v>51.228202</v>
      </c>
      <c r="AC377" s="2">
        <v>-102.471246</v>
      </c>
      <c r="AD377" s="2"/>
      <c r="AE377" s="2"/>
      <c r="AF377" s="2"/>
    </row>
    <row r="378" ht="43.5" customHeight="1">
      <c r="A378" s="2"/>
      <c r="B378" s="2" t="s">
        <v>2866</v>
      </c>
      <c r="C378" s="2" t="s">
        <v>2875</v>
      </c>
      <c r="D378" s="2"/>
      <c r="E378" s="2"/>
      <c r="F378" s="2" t="s">
        <v>2876</v>
      </c>
      <c r="G378" s="2" t="s">
        <v>2877</v>
      </c>
      <c r="H378" s="3" t="str">
        <f>HYPERLINK("http://www.abilitiescouncil.sk.ca/","http://www.abilitiescouncil.sk.ca/")</f>
        <v>http://www.abilitiescouncil.sk.ca/</v>
      </c>
      <c r="I378" s="2" t="s">
        <v>2878</v>
      </c>
      <c r="J378" s="2"/>
      <c r="K378" s="2" t="s">
        <v>290</v>
      </c>
      <c r="L378" s="2" t="s">
        <v>291</v>
      </c>
      <c r="M378" s="2" t="s">
        <v>2879</v>
      </c>
      <c r="N378" s="2"/>
      <c r="O378" s="2" t="s">
        <v>40</v>
      </c>
      <c r="P378" s="2"/>
      <c r="Q378" s="2"/>
      <c r="R378" s="2"/>
      <c r="S378" s="2"/>
      <c r="T378" s="2"/>
      <c r="U378" s="2"/>
      <c r="V378" s="2"/>
      <c r="W378" s="2"/>
      <c r="X378" s="2"/>
      <c r="Y378" s="2"/>
      <c r="Z378" s="2"/>
      <c r="AA378" s="2"/>
      <c r="AB378" s="2">
        <v>50.46529</v>
      </c>
      <c r="AC378" s="2">
        <v>-104.582789</v>
      </c>
      <c r="AD378" s="2"/>
      <c r="AE378" s="2"/>
      <c r="AF378" s="2"/>
    </row>
    <row r="379" ht="43.5" customHeight="1">
      <c r="A379" s="2"/>
      <c r="B379" s="2" t="s">
        <v>2880</v>
      </c>
      <c r="C379" s="2" t="s">
        <v>2881</v>
      </c>
      <c r="D379" s="2"/>
      <c r="E379" s="2"/>
      <c r="F379" s="2" t="s">
        <v>2882</v>
      </c>
      <c r="G379" s="2" t="s">
        <v>2883</v>
      </c>
      <c r="H379" s="3" t="str">
        <f>HYPERLINK("http://www.abilitiescouncil.sk.ca","http://www.abilitiescouncil.sk.ca")</f>
        <v>http://www.abilitiescouncil.sk.ca</v>
      </c>
      <c r="I379" s="2" t="s">
        <v>2884</v>
      </c>
      <c r="J379" s="2"/>
      <c r="K379" s="2" t="s">
        <v>2885</v>
      </c>
      <c r="L379" s="2" t="s">
        <v>291</v>
      </c>
      <c r="M379" s="2" t="s">
        <v>2886</v>
      </c>
      <c r="N379" s="2"/>
      <c r="O379" s="2" t="s">
        <v>40</v>
      </c>
      <c r="P379" s="2"/>
      <c r="Q379" s="2"/>
      <c r="R379" s="2"/>
      <c r="S379" s="2"/>
      <c r="T379" s="2"/>
      <c r="U379" s="2"/>
      <c r="V379" s="2"/>
      <c r="W379" s="2"/>
      <c r="X379" s="2"/>
      <c r="Y379" s="2"/>
      <c r="Z379" s="2"/>
      <c r="AA379" s="2"/>
      <c r="AB379" s="2">
        <v>52.111216</v>
      </c>
      <c r="AC379" s="2">
        <v>-106.673718</v>
      </c>
      <c r="AD379" s="2"/>
      <c r="AE379" s="2"/>
      <c r="AF379" s="2"/>
    </row>
    <row r="380" ht="43.5" customHeight="1">
      <c r="A380" s="2"/>
      <c r="B380" s="2" t="s">
        <v>2887</v>
      </c>
      <c r="C380" s="2" t="s">
        <v>2888</v>
      </c>
      <c r="D380" s="2"/>
      <c r="E380" s="2"/>
      <c r="F380" s="2" t="s">
        <v>2889</v>
      </c>
      <c r="G380" s="2" t="s">
        <v>2890</v>
      </c>
      <c r="H380" s="3" t="str">
        <f>HYPERLINK("http://www.saskchamber.com","http://www.saskchamber.com")</f>
        <v>http://www.saskchamber.com</v>
      </c>
      <c r="I380" s="2" t="s">
        <v>2891</v>
      </c>
      <c r="J380" s="2"/>
      <c r="K380" s="2" t="s">
        <v>290</v>
      </c>
      <c r="L380" s="2" t="s">
        <v>291</v>
      </c>
      <c r="M380" s="2" t="s">
        <v>2892</v>
      </c>
      <c r="N380" s="2"/>
      <c r="O380" s="2" t="s">
        <v>40</v>
      </c>
      <c r="P380" s="2"/>
      <c r="Q380" s="2"/>
      <c r="R380" s="2"/>
      <c r="S380" s="2"/>
      <c r="T380" s="2"/>
      <c r="U380" s="2"/>
      <c r="V380" s="2"/>
      <c r="W380" s="2"/>
      <c r="X380" s="2"/>
      <c r="Y380" s="2"/>
      <c r="Z380" s="2"/>
      <c r="AA380" s="2"/>
      <c r="AB380" s="2">
        <v>50.448248</v>
      </c>
      <c r="AC380" s="2">
        <v>-104.606748</v>
      </c>
      <c r="AD380" s="2"/>
      <c r="AE380" s="2"/>
      <c r="AF380" s="2"/>
    </row>
    <row r="381" ht="43.5" customHeight="1">
      <c r="A381" s="2"/>
      <c r="B381" s="2" t="s">
        <v>2893</v>
      </c>
      <c r="C381" s="2" t="s">
        <v>2894</v>
      </c>
      <c r="D381" s="2"/>
      <c r="E381" s="2"/>
      <c r="F381" s="2" t="s">
        <v>2895</v>
      </c>
      <c r="G381" s="2" t="s">
        <v>2896</v>
      </c>
      <c r="H381" s="3" t="str">
        <f>HYPERLINK("http://www.seda.sk.ca","http://www.seda.sk.ca")</f>
        <v>http://www.seda.sk.ca</v>
      </c>
      <c r="I381" s="2" t="s">
        <v>2897</v>
      </c>
      <c r="J381" s="2"/>
      <c r="K381" s="2" t="s">
        <v>2885</v>
      </c>
      <c r="L381" s="2" t="s">
        <v>291</v>
      </c>
      <c r="M381" s="2" t="s">
        <v>2898</v>
      </c>
      <c r="N381" s="2"/>
      <c r="O381" s="2" t="s">
        <v>40</v>
      </c>
      <c r="P381" s="2"/>
      <c r="Q381" s="2"/>
      <c r="R381" s="2"/>
      <c r="S381" s="2"/>
      <c r="T381" s="2"/>
      <c r="U381" s="2"/>
      <c r="V381" s="2"/>
      <c r="W381" s="2"/>
      <c r="X381" s="2"/>
      <c r="Y381" s="2"/>
      <c r="Z381" s="2" t="s">
        <v>2899</v>
      </c>
      <c r="AA381" s="2"/>
      <c r="AB381" s="2">
        <v>52.127865</v>
      </c>
      <c r="AC381" s="2">
        <v>-106.662657</v>
      </c>
      <c r="AD381" s="2"/>
      <c r="AE381" s="2"/>
      <c r="AF381" s="2"/>
    </row>
    <row r="382" ht="43.5" customHeight="1">
      <c r="A382" s="2"/>
      <c r="B382" s="2" t="s">
        <v>2900</v>
      </c>
      <c r="C382" s="2" t="s">
        <v>2901</v>
      </c>
      <c r="D382" s="2"/>
      <c r="E382" s="2"/>
      <c r="F382" s="2" t="s">
        <v>2902</v>
      </c>
      <c r="G382" s="2" t="s">
        <v>2903</v>
      </c>
      <c r="H382" s="3" t="str">
        <f>HYPERLINK("http://www.saskhorse.ca","http://www.saskhorse.ca")</f>
        <v>http://www.saskhorse.ca</v>
      </c>
      <c r="I382" s="2" t="s">
        <v>2904</v>
      </c>
      <c r="J382" s="2"/>
      <c r="K382" s="2" t="s">
        <v>290</v>
      </c>
      <c r="L382" s="2" t="s">
        <v>291</v>
      </c>
      <c r="M382" s="2" t="s">
        <v>2905</v>
      </c>
      <c r="N382" s="2"/>
      <c r="O382" s="2" t="s">
        <v>40</v>
      </c>
      <c r="P382" s="2"/>
      <c r="Q382" s="2"/>
      <c r="R382" s="2"/>
      <c r="S382" s="2"/>
      <c r="T382" s="2"/>
      <c r="U382" s="2"/>
      <c r="V382" s="2"/>
      <c r="W382" s="2"/>
      <c r="X382" s="2"/>
      <c r="Y382" s="2"/>
      <c r="Z382" s="2" t="s">
        <v>2906</v>
      </c>
      <c r="AA382" s="2"/>
      <c r="AB382" s="2">
        <v>50.446964</v>
      </c>
      <c r="AC382" s="2">
        <v>-104.612695</v>
      </c>
      <c r="AD382" s="2"/>
      <c r="AE382" s="2"/>
      <c r="AF382" s="2"/>
    </row>
    <row r="383" ht="43.5" customHeight="1">
      <c r="A383" s="2"/>
      <c r="B383" s="2" t="s">
        <v>2907</v>
      </c>
      <c r="C383" s="2" t="s">
        <v>2908</v>
      </c>
      <c r="D383" s="2" t="s">
        <v>2909</v>
      </c>
      <c r="E383" s="2"/>
      <c r="F383" s="2" t="s">
        <v>2910</v>
      </c>
      <c r="G383" s="2" t="s">
        <v>2911</v>
      </c>
      <c r="H383" s="3" t="str">
        <f>HYPERLINK("http://www.smpia.sk.ca","http://www.smpia.sk.ca")</f>
        <v>http://www.smpia.sk.ca</v>
      </c>
      <c r="I383" s="2" t="s">
        <v>2912</v>
      </c>
      <c r="J383" s="2"/>
      <c r="K383" s="2" t="s">
        <v>290</v>
      </c>
      <c r="L383" s="2" t="s">
        <v>291</v>
      </c>
      <c r="M383" s="2" t="s">
        <v>2913</v>
      </c>
      <c r="N383" s="2"/>
      <c r="O383" s="2" t="s">
        <v>40</v>
      </c>
      <c r="P383" s="2"/>
      <c r="Q383" s="2"/>
      <c r="R383" s="2"/>
      <c r="S383" s="2"/>
      <c r="T383" s="2"/>
      <c r="U383" s="2"/>
      <c r="V383" s="2"/>
      <c r="W383" s="2"/>
      <c r="X383" s="2"/>
      <c r="Y383" s="2"/>
      <c r="Z383" s="2" t="s">
        <v>2914</v>
      </c>
      <c r="AA383" s="2"/>
      <c r="AB383" s="2">
        <v>50.440056</v>
      </c>
      <c r="AC383" s="2">
        <v>-104.60794</v>
      </c>
      <c r="AD383" s="2"/>
      <c r="AE383" s="2"/>
      <c r="AF383" s="2"/>
    </row>
    <row r="384" ht="43.5" customHeight="1">
      <c r="A384" s="2"/>
      <c r="B384" s="2" t="s">
        <v>2915</v>
      </c>
      <c r="C384" s="2" t="s">
        <v>2916</v>
      </c>
      <c r="D384" s="2" t="s">
        <v>2917</v>
      </c>
      <c r="E384" s="2"/>
      <c r="F384" s="2" t="s">
        <v>2918</v>
      </c>
      <c r="G384" s="2" t="s">
        <v>2919</v>
      </c>
      <c r="H384" s="3" t="str">
        <f>HYPERLINK("http://www.sasktrade.sk.ca","http://www.sasktrade.sk.ca")</f>
        <v>http://www.sasktrade.sk.ca</v>
      </c>
      <c r="I384" s="2" t="s">
        <v>2920</v>
      </c>
      <c r="J384" s="2"/>
      <c r="K384" s="2" t="s">
        <v>290</v>
      </c>
      <c r="L384" s="2" t="s">
        <v>291</v>
      </c>
      <c r="M384" s="2" t="s">
        <v>2921</v>
      </c>
      <c r="N384" s="2"/>
      <c r="O384" s="2" t="s">
        <v>40</v>
      </c>
      <c r="P384" s="2"/>
      <c r="Q384" s="2"/>
      <c r="R384" s="2"/>
      <c r="S384" s="2"/>
      <c r="T384" s="2"/>
      <c r="U384" s="2"/>
      <c r="V384" s="2"/>
      <c r="W384" s="2"/>
      <c r="X384" s="2"/>
      <c r="Y384" s="2"/>
      <c r="Z384" s="2" t="s">
        <v>2922</v>
      </c>
      <c r="AA384" s="2"/>
      <c r="AB384" s="2">
        <v>50.450125</v>
      </c>
      <c r="AC384" s="2">
        <v>-104.609112</v>
      </c>
      <c r="AD384" s="2"/>
      <c r="AE384" s="2"/>
      <c r="AF384" s="2"/>
    </row>
    <row r="385" ht="43.5" customHeight="1">
      <c r="A385" s="2"/>
      <c r="B385" s="2" t="s">
        <v>2923</v>
      </c>
      <c r="C385" s="2" t="s">
        <v>2924</v>
      </c>
      <c r="D385" s="2" t="s">
        <v>2925</v>
      </c>
      <c r="E385" s="2"/>
      <c r="F385" s="2" t="s">
        <v>2926</v>
      </c>
      <c r="G385" s="2" t="s">
        <v>2927</v>
      </c>
      <c r="H385" s="3" t="str">
        <f>HYPERLINK("http://www.saugeenshores.ca","http://www.saugeenshores.ca")</f>
        <v>http://www.saugeenshores.ca</v>
      </c>
      <c r="I385" s="2" t="s">
        <v>2928</v>
      </c>
      <c r="J385" s="2"/>
      <c r="K385" s="2" t="s">
        <v>2929</v>
      </c>
      <c r="L385" s="2" t="s">
        <v>57</v>
      </c>
      <c r="M385" s="2" t="s">
        <v>2930</v>
      </c>
      <c r="N385" s="2"/>
      <c r="O385" s="2" t="s">
        <v>40</v>
      </c>
      <c r="P385" s="2"/>
      <c r="Q385" s="2"/>
      <c r="R385" s="2"/>
      <c r="S385" s="2"/>
      <c r="T385" s="2"/>
      <c r="U385" s="2"/>
      <c r="V385" s="2"/>
      <c r="W385" s="2"/>
      <c r="X385" s="2"/>
      <c r="Y385" s="2"/>
      <c r="Z385" s="2" t="s">
        <v>2931</v>
      </c>
      <c r="AA385" s="2"/>
      <c r="AB385" s="2">
        <v>44.434869</v>
      </c>
      <c r="AC385" s="2">
        <v>-81.389952</v>
      </c>
      <c r="AD385" s="2"/>
      <c r="AE385" s="2"/>
      <c r="AF385" s="2"/>
    </row>
    <row r="386" ht="43.5" customHeight="1">
      <c r="A386" s="2"/>
      <c r="B386" s="2" t="s">
        <v>2932</v>
      </c>
      <c r="C386" s="2" t="s">
        <v>2933</v>
      </c>
      <c r="D386" s="2"/>
      <c r="E386" s="2"/>
      <c r="F386" s="2" t="s">
        <v>2934</v>
      </c>
      <c r="G386" s="2" t="s">
        <v>2935</v>
      </c>
      <c r="H386" s="3" t="str">
        <f>HYPERLINK("http://www.ssmcoc.com","http://www.ssmcoc.com")</f>
        <v>http://www.ssmcoc.com</v>
      </c>
      <c r="I386" s="2" t="s">
        <v>2936</v>
      </c>
      <c r="J386" s="2"/>
      <c r="K386" s="2" t="s">
        <v>2937</v>
      </c>
      <c r="L386" s="2" t="s">
        <v>57</v>
      </c>
      <c r="M386" s="2" t="s">
        <v>2938</v>
      </c>
      <c r="N386" s="2"/>
      <c r="O386" s="2" t="s">
        <v>40</v>
      </c>
      <c r="P386" s="2"/>
      <c r="Q386" s="2"/>
      <c r="R386" s="2"/>
      <c r="S386" s="2"/>
      <c r="T386" s="2"/>
      <c r="U386" s="2"/>
      <c r="V386" s="2"/>
      <c r="W386" s="2"/>
      <c r="X386" s="2"/>
      <c r="Y386" s="2"/>
      <c r="Z386" s="2"/>
      <c r="AA386" s="2"/>
      <c r="AB386" s="2">
        <v>46.509659</v>
      </c>
      <c r="AC386" s="2">
        <v>-84.333025</v>
      </c>
      <c r="AD386" s="2"/>
      <c r="AE386" s="2"/>
      <c r="AF386" s="2"/>
    </row>
    <row r="387" ht="43.5" customHeight="1">
      <c r="A387" s="2"/>
      <c r="B387" s="2" t="s">
        <v>2939</v>
      </c>
      <c r="C387" s="2" t="s">
        <v>2940</v>
      </c>
      <c r="D387" s="2" t="s">
        <v>2941</v>
      </c>
      <c r="E387" s="2"/>
      <c r="F387" s="2" t="s">
        <v>2942</v>
      </c>
      <c r="G387" s="2" t="s">
        <v>2943</v>
      </c>
      <c r="H387" s="3" t="str">
        <f>HYPERLINK("http://www.savethechildren.ca","http://www.savethechildren.ca")</f>
        <v>http://www.savethechildren.ca</v>
      </c>
      <c r="I387" s="2" t="s">
        <v>2944</v>
      </c>
      <c r="J387" s="2"/>
      <c r="K387" s="2" t="s">
        <v>1508</v>
      </c>
      <c r="L387" s="2" t="s">
        <v>57</v>
      </c>
      <c r="M387" s="2" t="s">
        <v>2945</v>
      </c>
      <c r="N387" s="2"/>
      <c r="O387" s="2" t="s">
        <v>40</v>
      </c>
      <c r="P387" s="2"/>
      <c r="Q387" s="2"/>
      <c r="R387" s="2"/>
      <c r="S387" s="2"/>
      <c r="T387" s="2"/>
      <c r="U387" s="2"/>
      <c r="V387" s="2"/>
      <c r="W387" s="2"/>
      <c r="X387" s="2"/>
      <c r="Y387" s="2"/>
      <c r="Z387" s="2" t="s">
        <v>2946</v>
      </c>
      <c r="AA387" s="2"/>
      <c r="AB387" s="2">
        <v>43.746565</v>
      </c>
      <c r="AC387" s="2">
        <v>-79.406576</v>
      </c>
      <c r="AD387" s="2"/>
      <c r="AE387" s="2"/>
      <c r="AF387" s="2"/>
    </row>
    <row r="388" ht="43.5" customHeight="1">
      <c r="A388" s="2"/>
      <c r="B388" s="2" t="s">
        <v>2947</v>
      </c>
      <c r="C388" s="2" t="s">
        <v>2948</v>
      </c>
      <c r="D388" s="2"/>
      <c r="E388" s="2"/>
      <c r="F388" s="2" t="s">
        <v>2949</v>
      </c>
      <c r="G388" s="2" t="s">
        <v>2950</v>
      </c>
      <c r="H388" s="3" t="str">
        <f>HYPERLINK("http://www.scienceatlantic.ca","http://www.scienceatlantic.ca")</f>
        <v>http://www.scienceatlantic.ca</v>
      </c>
      <c r="I388" s="2" t="s">
        <v>2951</v>
      </c>
      <c r="J388" s="2"/>
      <c r="K388" s="2" t="s">
        <v>668</v>
      </c>
      <c r="L388" s="2" t="s">
        <v>310</v>
      </c>
      <c r="M388" s="2" t="s">
        <v>2952</v>
      </c>
      <c r="N388" s="2"/>
      <c r="O388" s="2" t="s">
        <v>40</v>
      </c>
      <c r="P388" s="2"/>
      <c r="Q388" s="2"/>
      <c r="R388" s="2"/>
      <c r="S388" s="2"/>
      <c r="T388" s="2"/>
      <c r="U388" s="2"/>
      <c r="V388" s="2"/>
      <c r="W388" s="2"/>
      <c r="X388" s="2"/>
      <c r="Y388" s="2"/>
      <c r="Z388" s="2" t="s">
        <v>2953</v>
      </c>
      <c r="AA388" s="2"/>
      <c r="AB388" s="2">
        <v>44.635725</v>
      </c>
      <c r="AC388" s="2">
        <v>-63.594442</v>
      </c>
      <c r="AD388" s="2"/>
      <c r="AE388" s="2"/>
      <c r="AF388" s="2"/>
    </row>
    <row r="389" ht="43.5" customHeight="1">
      <c r="A389" s="2"/>
      <c r="B389" s="2" t="s">
        <v>2954</v>
      </c>
      <c r="C389" s="2" t="s">
        <v>2955</v>
      </c>
      <c r="D389" s="2"/>
      <c r="E389" s="2"/>
      <c r="F389" s="2" t="s">
        <v>2956</v>
      </c>
      <c r="G389" s="2" t="s">
        <v>2957</v>
      </c>
      <c r="H389" s="3" t="str">
        <f>HYPERLINK("http://www.seima.sk.ca","http://www.seima.sk.ca")</f>
        <v>http://www.seima.sk.ca</v>
      </c>
      <c r="I389" s="2" t="s">
        <v>2958</v>
      </c>
      <c r="J389" s="2"/>
      <c r="K389" s="2" t="s">
        <v>290</v>
      </c>
      <c r="L389" s="2" t="s">
        <v>291</v>
      </c>
      <c r="M389" s="2" t="s">
        <v>2959</v>
      </c>
      <c r="N389" s="2"/>
      <c r="O389" s="2" t="s">
        <v>40</v>
      </c>
      <c r="P389" s="2"/>
      <c r="Q389" s="2"/>
      <c r="R389" s="2"/>
      <c r="S389" s="2"/>
      <c r="T389" s="2"/>
      <c r="U389" s="2"/>
      <c r="V389" s="2"/>
      <c r="W389" s="2"/>
      <c r="X389" s="2"/>
      <c r="Y389" s="2"/>
      <c r="Z389" s="2" t="s">
        <v>2960</v>
      </c>
      <c r="AA389" s="2"/>
      <c r="AB389" s="2">
        <v>50.441595</v>
      </c>
      <c r="AC389" s="2">
        <v>-104.616173</v>
      </c>
      <c r="AD389" s="2"/>
      <c r="AE389" s="2"/>
      <c r="AF389" s="2"/>
    </row>
    <row r="390" ht="43.5" customHeight="1">
      <c r="A390" s="2"/>
      <c r="B390" s="2" t="s">
        <v>2961</v>
      </c>
      <c r="C390" s="2" t="s">
        <v>2962</v>
      </c>
      <c r="D390" s="2"/>
      <c r="E390" s="2"/>
      <c r="F390" s="2" t="s">
        <v>2963</v>
      </c>
      <c r="G390" s="2" t="s">
        <v>2964</v>
      </c>
      <c r="H390" s="3" t="str">
        <f>HYPERLINK("http://www.selkirkbiz.ca","http://www.selkirkbiz.ca")</f>
        <v>http://www.selkirkbiz.ca</v>
      </c>
      <c r="I390" s="2" t="s">
        <v>2965</v>
      </c>
      <c r="J390" s="2"/>
      <c r="K390" s="2" t="s">
        <v>2966</v>
      </c>
      <c r="L390" s="2" t="s">
        <v>86</v>
      </c>
      <c r="M390" s="2" t="s">
        <v>2967</v>
      </c>
      <c r="N390" s="2"/>
      <c r="O390" s="2" t="s">
        <v>40</v>
      </c>
      <c r="P390" s="2"/>
      <c r="Q390" s="2"/>
      <c r="R390" s="2"/>
      <c r="S390" s="2"/>
      <c r="T390" s="2"/>
      <c r="U390" s="2"/>
      <c r="V390" s="2"/>
      <c r="W390" s="2"/>
      <c r="X390" s="2"/>
      <c r="Y390" s="2"/>
      <c r="Z390" s="2" t="s">
        <v>2968</v>
      </c>
      <c r="AA390" s="2"/>
      <c r="AB390" s="2">
        <v>50.142515</v>
      </c>
      <c r="AC390" s="2">
        <v>-96.871493</v>
      </c>
      <c r="AD390" s="2"/>
      <c r="AE390" s="2"/>
      <c r="AF390" s="2"/>
    </row>
    <row r="391" ht="43.5" customHeight="1">
      <c r="A391" s="2"/>
      <c r="B391" s="2" t="s">
        <v>2969</v>
      </c>
      <c r="C391" s="2" t="s">
        <v>2970</v>
      </c>
      <c r="D391" s="2"/>
      <c r="E391" s="2"/>
      <c r="F391" s="2"/>
      <c r="G391" s="2" t="s">
        <v>2971</v>
      </c>
      <c r="H391" s="3" t="str">
        <f>HYPERLINK("http://www.semaphoresolutions.com","http://www.semaphoresolutions.com")</f>
        <v>http://www.semaphoresolutions.com</v>
      </c>
      <c r="I391" s="2" t="s">
        <v>2972</v>
      </c>
      <c r="J391" s="2"/>
      <c r="K391" s="2" t="s">
        <v>736</v>
      </c>
      <c r="L391" s="2" t="s">
        <v>38</v>
      </c>
      <c r="M391" s="2" t="s">
        <v>2973</v>
      </c>
      <c r="N391" s="2"/>
      <c r="O391" s="2" t="s">
        <v>40</v>
      </c>
      <c r="P391" s="2"/>
      <c r="Q391" s="2"/>
      <c r="R391" s="2"/>
      <c r="S391" s="2"/>
      <c r="T391" s="2"/>
      <c r="U391" s="2"/>
      <c r="V391" s="2"/>
      <c r="W391" s="2"/>
      <c r="X391" s="2"/>
      <c r="Y391" s="2"/>
      <c r="Z391" s="2" t="s">
        <v>2974</v>
      </c>
      <c r="AA391" s="2"/>
      <c r="AB391" s="2">
        <v>48.426873</v>
      </c>
      <c r="AC391" s="2">
        <v>-123.36375</v>
      </c>
      <c r="AD391" s="2"/>
      <c r="AE391" s="2"/>
      <c r="AF391" s="2"/>
    </row>
    <row r="392" ht="43.5" customHeight="1">
      <c r="A392" s="2"/>
      <c r="B392" s="2" t="s">
        <v>2975</v>
      </c>
      <c r="C392" s="2" t="s">
        <v>2976</v>
      </c>
      <c r="D392" s="2" t="s">
        <v>2977</v>
      </c>
      <c r="E392" s="2"/>
      <c r="F392" s="2" t="s">
        <v>2978</v>
      </c>
      <c r="G392" s="2" t="s">
        <v>2979</v>
      </c>
      <c r="H392" s="3" t="str">
        <f>HYPERLINK("http://www.sherwoodparkchamber.com","http://www.sherwoodparkchamber.com")</f>
        <v>http://www.sherwoodparkchamber.com</v>
      </c>
      <c r="I392" s="2" t="s">
        <v>2980</v>
      </c>
      <c r="J392" s="2"/>
      <c r="K392" s="2" t="s">
        <v>158</v>
      </c>
      <c r="L392" s="2" t="s">
        <v>76</v>
      </c>
      <c r="M392" s="2" t="s">
        <v>2981</v>
      </c>
      <c r="N392" s="2"/>
      <c r="O392" s="2" t="s">
        <v>40</v>
      </c>
      <c r="P392" s="2"/>
      <c r="Q392" s="2"/>
      <c r="R392" s="2"/>
      <c r="S392" s="2"/>
      <c r="T392" s="2"/>
      <c r="U392" s="2"/>
      <c r="V392" s="2"/>
      <c r="W392" s="2"/>
      <c r="X392" s="2"/>
      <c r="Y392" s="2"/>
      <c r="Z392" s="2"/>
      <c r="AA392" s="2"/>
      <c r="AB392" s="2">
        <v>53.511183</v>
      </c>
      <c r="AC392" s="2">
        <v>-113.329951</v>
      </c>
      <c r="AD392" s="2"/>
      <c r="AE392" s="2"/>
      <c r="AF392" s="2"/>
    </row>
    <row r="393" ht="43.5" customHeight="1">
      <c r="A393" s="2"/>
      <c r="B393" s="2" t="s">
        <v>2982</v>
      </c>
      <c r="C393" s="2" t="s">
        <v>2983</v>
      </c>
      <c r="D393" s="2"/>
      <c r="E393" s="2"/>
      <c r="F393" s="2" t="s">
        <v>2984</v>
      </c>
      <c r="G393" s="2" t="s">
        <v>2985</v>
      </c>
      <c r="H393" s="3" t="str">
        <f>HYPERLINK("http://www.shoecanada.com","http://www.shoecanada.com")</f>
        <v>http://www.shoecanada.com</v>
      </c>
      <c r="I393" s="2" t="s">
        <v>2986</v>
      </c>
      <c r="J393" s="2"/>
      <c r="K393" s="2" t="s">
        <v>2987</v>
      </c>
      <c r="L393" s="2" t="s">
        <v>96</v>
      </c>
      <c r="M393" s="2" t="s">
        <v>2988</v>
      </c>
      <c r="N393" s="2"/>
      <c r="O393" s="2" t="s">
        <v>40</v>
      </c>
      <c r="P393" s="2"/>
      <c r="Q393" s="2"/>
      <c r="R393" s="2"/>
      <c r="S393" s="2"/>
      <c r="T393" s="2"/>
      <c r="U393" s="2"/>
      <c r="V393" s="2"/>
      <c r="W393" s="2"/>
      <c r="X393" s="2"/>
      <c r="Y393" s="2"/>
      <c r="Z393" s="2"/>
      <c r="AA393" s="2"/>
      <c r="AB393" s="2">
        <v>45.417343</v>
      </c>
      <c r="AC393" s="2">
        <v>-73.917928</v>
      </c>
      <c r="AD393" s="2"/>
      <c r="AE393" s="2"/>
      <c r="AF393" s="2"/>
    </row>
    <row r="394" ht="43.5" customHeight="1">
      <c r="A394" s="2"/>
      <c r="B394" s="2" t="s">
        <v>2989</v>
      </c>
      <c r="C394" s="2" t="s">
        <v>2990</v>
      </c>
      <c r="D394" s="2"/>
      <c r="E394" s="2"/>
      <c r="F394" s="2" t="s">
        <v>2991</v>
      </c>
      <c r="G394" s="2" t="s">
        <v>2992</v>
      </c>
      <c r="H394" s="3" t="str">
        <f>HYPERLINK("http://www.sicamouschamber.bc.ca","http://www.sicamouschamber.bc.ca")</f>
        <v>http://www.sicamouschamber.bc.ca</v>
      </c>
      <c r="I394" s="2" t="s">
        <v>2993</v>
      </c>
      <c r="J394" s="2"/>
      <c r="K394" s="2" t="s">
        <v>2994</v>
      </c>
      <c r="L394" s="2" t="s">
        <v>38</v>
      </c>
      <c r="M394" s="2" t="s">
        <v>2995</v>
      </c>
      <c r="N394" s="2"/>
      <c r="O394" s="2" t="s">
        <v>40</v>
      </c>
      <c r="P394" s="2"/>
      <c r="Q394" s="2"/>
      <c r="R394" s="2"/>
      <c r="S394" s="2"/>
      <c r="T394" s="2"/>
      <c r="U394" s="2"/>
      <c r="V394" s="2"/>
      <c r="W394" s="2"/>
      <c r="X394" s="2"/>
      <c r="Y394" s="2"/>
      <c r="Z394" s="2" t="s">
        <v>2996</v>
      </c>
      <c r="AA394" s="2"/>
      <c r="AB394" s="2">
        <v>50.836732</v>
      </c>
      <c r="AC394" s="2">
        <v>-118.98273</v>
      </c>
      <c r="AD394" s="2"/>
      <c r="AE394" s="2"/>
      <c r="AF394" s="2"/>
    </row>
    <row r="395" ht="43.5" customHeight="1">
      <c r="A395" s="2"/>
      <c r="B395" s="2" t="s">
        <v>2997</v>
      </c>
      <c r="C395" s="2" t="s">
        <v>2998</v>
      </c>
      <c r="D395" s="2"/>
      <c r="E395" s="2"/>
      <c r="F395" s="2" t="s">
        <v>2999</v>
      </c>
      <c r="G395" s="2" t="s">
        <v>3000</v>
      </c>
      <c r="H395" s="3" t="str">
        <f>HYPERLINK("http://www.simcoechamber.on.ca","http://www.simcoechamber.on.ca")</f>
        <v>http://www.simcoechamber.on.ca</v>
      </c>
      <c r="I395" s="2" t="s">
        <v>3001</v>
      </c>
      <c r="J395" s="2"/>
      <c r="K395" s="2" t="s">
        <v>3002</v>
      </c>
      <c r="L395" s="2" t="s">
        <v>57</v>
      </c>
      <c r="M395" s="2" t="s">
        <v>3003</v>
      </c>
      <c r="N395" s="2"/>
      <c r="O395" s="2" t="s">
        <v>40</v>
      </c>
      <c r="P395" s="2"/>
      <c r="Q395" s="2"/>
      <c r="R395" s="2"/>
      <c r="S395" s="2"/>
      <c r="T395" s="2"/>
      <c r="U395" s="2"/>
      <c r="V395" s="2"/>
      <c r="W395" s="2"/>
      <c r="X395" s="2"/>
      <c r="Y395" s="2"/>
      <c r="Z395" s="2" t="s">
        <v>3004</v>
      </c>
      <c r="AA395" s="2"/>
      <c r="AB395" s="2">
        <v>42.845709</v>
      </c>
      <c r="AC395" s="2">
        <v>-80.313999</v>
      </c>
      <c r="AD395" s="2"/>
      <c r="AE395" s="2"/>
      <c r="AF395" s="2"/>
    </row>
    <row r="396" ht="43.5" customHeight="1">
      <c r="A396" s="2"/>
      <c r="B396" s="2" t="s">
        <v>3005</v>
      </c>
      <c r="C396" s="2" t="s">
        <v>3006</v>
      </c>
      <c r="D396" s="2"/>
      <c r="E396" s="2"/>
      <c r="F396" s="2" t="s">
        <v>3007</v>
      </c>
      <c r="G396" s="2" t="s">
        <v>3008</v>
      </c>
      <c r="H396" s="3" t="str">
        <f>HYPERLINK("http://www.slavelakechamber.com","http://www.slavelakechamber.com")</f>
        <v>http://www.slavelakechamber.com</v>
      </c>
      <c r="I396" s="2" t="s">
        <v>3009</v>
      </c>
      <c r="J396" s="2"/>
      <c r="K396" s="2" t="s">
        <v>3010</v>
      </c>
      <c r="L396" s="2" t="s">
        <v>76</v>
      </c>
      <c r="M396" s="2" t="s">
        <v>3011</v>
      </c>
      <c r="N396" s="2"/>
      <c r="O396" s="2" t="s">
        <v>40</v>
      </c>
      <c r="P396" s="2"/>
      <c r="Q396" s="2"/>
      <c r="R396" s="2"/>
      <c r="S396" s="2"/>
      <c r="T396" s="2"/>
      <c r="U396" s="2"/>
      <c r="V396" s="2"/>
      <c r="W396" s="2"/>
      <c r="X396" s="2"/>
      <c r="Y396" s="2"/>
      <c r="Z396" s="2"/>
      <c r="AA396" s="2"/>
      <c r="AB396" s="2">
        <v>55.506631</v>
      </c>
      <c r="AC396" s="2">
        <v>-114.923868</v>
      </c>
      <c r="AD396" s="2"/>
      <c r="AE396" s="2"/>
      <c r="AF396" s="2"/>
    </row>
    <row r="397" ht="43.5" customHeight="1">
      <c r="A397" s="2"/>
      <c r="B397" s="2" t="s">
        <v>3012</v>
      </c>
      <c r="C397" s="2" t="s">
        <v>3013</v>
      </c>
      <c r="D397" s="2" t="s">
        <v>3014</v>
      </c>
      <c r="E397" s="2"/>
      <c r="F397" s="2" t="s">
        <v>3015</v>
      </c>
      <c r="G397" s="2" t="s">
        <v>3016</v>
      </c>
      <c r="H397" s="3" t="str">
        <f>HYPERLINK("http://www.smitherschamber.com","http://www.smitherschamber.com")</f>
        <v>http://www.smitherschamber.com</v>
      </c>
      <c r="I397" s="2" t="s">
        <v>3017</v>
      </c>
      <c r="J397" s="2"/>
      <c r="K397" s="2" t="s">
        <v>3018</v>
      </c>
      <c r="L397" s="2" t="s">
        <v>38</v>
      </c>
      <c r="M397" s="2" t="s">
        <v>3019</v>
      </c>
      <c r="N397" s="2"/>
      <c r="O397" s="2" t="s">
        <v>40</v>
      </c>
      <c r="P397" s="2"/>
      <c r="Q397" s="2"/>
      <c r="R397" s="2"/>
      <c r="S397" s="2"/>
      <c r="T397" s="2"/>
      <c r="U397" s="2"/>
      <c r="V397" s="2"/>
      <c r="W397" s="2"/>
      <c r="X397" s="2"/>
      <c r="Y397" s="2"/>
      <c r="Z397" s="2"/>
      <c r="AA397" s="2"/>
      <c r="AB397" s="2">
        <v>54.783012</v>
      </c>
      <c r="AC397" s="2">
        <v>-127.166487</v>
      </c>
      <c r="AD397" s="2"/>
      <c r="AE397" s="2"/>
      <c r="AF397" s="2"/>
    </row>
    <row r="398" ht="43.5" customHeight="1">
      <c r="A398" s="2"/>
      <c r="B398" s="2" t="s">
        <v>3020</v>
      </c>
      <c r="C398" s="2" t="s">
        <v>3021</v>
      </c>
      <c r="D398" s="2"/>
      <c r="E398" s="2"/>
      <c r="F398" s="2"/>
      <c r="G398" s="2" t="s">
        <v>3022</v>
      </c>
      <c r="H398" s="3" t="str">
        <f>HYPERLINK("http://www.smokylakeCHAMBER.COM","http://www.smokylakeCHAMBER.COM")</f>
        <v>http://www.smokylakeCHAMBER.COM</v>
      </c>
      <c r="I398" s="2" t="s">
        <v>3023</v>
      </c>
      <c r="J398" s="2"/>
      <c r="K398" s="2" t="s">
        <v>3024</v>
      </c>
      <c r="L398" s="2" t="s">
        <v>76</v>
      </c>
      <c r="M398" s="2" t="s">
        <v>3025</v>
      </c>
      <c r="N398" s="2"/>
      <c r="O398" s="2" t="s">
        <v>40</v>
      </c>
      <c r="P398" s="2"/>
      <c r="Q398" s="2"/>
      <c r="R398" s="2"/>
      <c r="S398" s="2"/>
      <c r="T398" s="2"/>
      <c r="U398" s="2"/>
      <c r="V398" s="2"/>
      <c r="W398" s="2"/>
      <c r="X398" s="2"/>
      <c r="Y398" s="2"/>
      <c r="Z398" s="2" t="s">
        <v>3026</v>
      </c>
      <c r="AA398" s="2"/>
      <c r="AB398" s="2">
        <v>54.112364</v>
      </c>
      <c r="AC398" s="2">
        <v>-112.475907</v>
      </c>
      <c r="AD398" s="2"/>
      <c r="AE398" s="2"/>
      <c r="AF398" s="2"/>
    </row>
    <row r="399" ht="43.5" customHeight="1">
      <c r="A399" s="2"/>
      <c r="B399" s="2" t="s">
        <v>3027</v>
      </c>
      <c r="C399" s="2" t="s">
        <v>3028</v>
      </c>
      <c r="D399" s="2" t="s">
        <v>3029</v>
      </c>
      <c r="E399" s="2"/>
      <c r="F399" s="2" t="s">
        <v>3030</v>
      </c>
      <c r="G399" s="2" t="s">
        <v>3031</v>
      </c>
      <c r="H399" s="3" t="str">
        <f>HYPERLINK("http://www.socam.net","http://www.socam.net")</f>
        <v>http://www.socam.net</v>
      </c>
      <c r="I399" s="5" t="s">
        <v>3032</v>
      </c>
      <c r="J399" s="2" t="s">
        <v>3033</v>
      </c>
      <c r="K399" s="2" t="s">
        <v>3034</v>
      </c>
      <c r="L399" s="2" t="s">
        <v>96</v>
      </c>
      <c r="M399" s="6" t="s">
        <v>3035</v>
      </c>
      <c r="N399" s="2"/>
      <c r="O399" s="2" t="s">
        <v>40</v>
      </c>
      <c r="P399" s="2"/>
      <c r="Q399" s="2"/>
      <c r="R399" s="2"/>
      <c r="S399" s="2"/>
      <c r="T399" s="2"/>
      <c r="U399" s="2"/>
      <c r="V399" s="2"/>
      <c r="W399" s="2"/>
      <c r="X399" s="2"/>
      <c r="Y399" s="2"/>
      <c r="Z399" s="2"/>
      <c r="AA399" s="2"/>
      <c r="AB399" s="2">
        <v>46.856371</v>
      </c>
      <c r="AC399" s="2">
        <v>-71.351499</v>
      </c>
      <c r="AD399" s="2"/>
      <c r="AE399" s="2"/>
      <c r="AF399" s="2"/>
    </row>
    <row r="400" ht="43.5" customHeight="1">
      <c r="A400" s="2"/>
      <c r="B400" s="2" t="s">
        <v>3036</v>
      </c>
      <c r="C400" s="2" t="s">
        <v>3037</v>
      </c>
      <c r="D400" s="2"/>
      <c r="E400" s="2"/>
      <c r="F400" s="2"/>
      <c r="G400" s="2" t="s">
        <v>3038</v>
      </c>
      <c r="H400" s="3" t="str">
        <f>HYPERLINK("http://www.sqbc.qc.ca/","http://www.sqbc.qc.ca/")</f>
        <v>http://www.sqbc.qc.ca/</v>
      </c>
      <c r="I400" s="2" t="s">
        <v>3039</v>
      </c>
      <c r="J400" s="2"/>
      <c r="K400" s="2" t="s">
        <v>2687</v>
      </c>
      <c r="L400" s="2" t="s">
        <v>96</v>
      </c>
      <c r="M400" s="2" t="s">
        <v>3040</v>
      </c>
      <c r="N400" s="2"/>
      <c r="O400" s="2" t="s">
        <v>40</v>
      </c>
      <c r="P400" s="2"/>
      <c r="Q400" s="2"/>
      <c r="R400" s="2"/>
      <c r="S400" s="2"/>
      <c r="T400" s="2"/>
      <c r="U400" s="2"/>
      <c r="V400" s="2"/>
      <c r="W400" s="2"/>
      <c r="X400" s="2"/>
      <c r="Y400" s="2"/>
      <c r="Z400" s="2" t="s">
        <v>3041</v>
      </c>
      <c r="AA400" s="2"/>
      <c r="AB400" s="2">
        <v>45.532519</v>
      </c>
      <c r="AC400" s="2">
        <v>-73.714105</v>
      </c>
      <c r="AD400" s="2"/>
      <c r="AE400" s="2"/>
      <c r="AF400" s="2"/>
    </row>
    <row r="401" ht="43.5" customHeight="1">
      <c r="A401" s="2"/>
      <c r="B401" s="2" t="s">
        <v>3042</v>
      </c>
      <c r="C401" s="2" t="s">
        <v>3043</v>
      </c>
      <c r="D401" s="2"/>
      <c r="E401" s="2"/>
      <c r="F401" s="2" t="s">
        <v>3044</v>
      </c>
      <c r="G401" s="2" t="s">
        <v>3045</v>
      </c>
      <c r="H401" s="3" t="str">
        <f>HYPERLINK("http://www.southcariboochamber.org","http://www.southcariboochamber.org")</f>
        <v>http://www.southcariboochamber.org</v>
      </c>
      <c r="I401" s="2" t="s">
        <v>3046</v>
      </c>
      <c r="J401" s="2"/>
      <c r="K401" s="2" t="s">
        <v>3047</v>
      </c>
      <c r="L401" s="2" t="s">
        <v>38</v>
      </c>
      <c r="M401" s="2" t="s">
        <v>3048</v>
      </c>
      <c r="N401" s="2"/>
      <c r="O401" s="2" t="s">
        <v>40</v>
      </c>
      <c r="P401" s="2"/>
      <c r="Q401" s="2"/>
      <c r="R401" s="2"/>
      <c r="S401" s="2"/>
      <c r="T401" s="2"/>
      <c r="U401" s="2"/>
      <c r="V401" s="2"/>
      <c r="W401" s="2"/>
      <c r="X401" s="2"/>
      <c r="Y401" s="2"/>
      <c r="Z401" s="2" t="s">
        <v>1530</v>
      </c>
      <c r="AA401" s="2"/>
      <c r="AB401" s="2">
        <v>51.642613</v>
      </c>
      <c r="AC401" s="2">
        <v>-121.295688</v>
      </c>
      <c r="AD401" s="2"/>
      <c r="AE401" s="2"/>
      <c r="AF401" s="2"/>
    </row>
    <row r="402" ht="43.5" customHeight="1">
      <c r="A402" s="2"/>
      <c r="B402" s="2" t="s">
        <v>3049</v>
      </c>
      <c r="C402" s="2" t="s">
        <v>3050</v>
      </c>
      <c r="D402" s="2"/>
      <c r="E402" s="2"/>
      <c r="F402" s="2"/>
      <c r="G402" s="2" t="s">
        <v>3051</v>
      </c>
      <c r="H402" s="3" t="str">
        <f>HYPERLINK("http://www.southcowichanchamber.com","http://www.southcowichanchamber.com")</f>
        <v>http://www.southcowichanchamber.com</v>
      </c>
      <c r="I402" s="2" t="s">
        <v>3052</v>
      </c>
      <c r="J402" s="2"/>
      <c r="K402" s="2" t="s">
        <v>3053</v>
      </c>
      <c r="L402" s="2" t="s">
        <v>38</v>
      </c>
      <c r="M402" s="2" t="s">
        <v>3054</v>
      </c>
      <c r="N402" s="2"/>
      <c r="O402" s="2" t="s">
        <v>40</v>
      </c>
      <c r="P402" s="2"/>
      <c r="Q402" s="2"/>
      <c r="R402" s="2"/>
      <c r="S402" s="2"/>
      <c r="T402" s="2"/>
      <c r="U402" s="2"/>
      <c r="V402" s="2"/>
      <c r="W402" s="2"/>
      <c r="X402" s="2"/>
      <c r="Y402" s="2"/>
      <c r="Z402" s="2" t="s">
        <v>3055</v>
      </c>
      <c r="AA402" s="2"/>
      <c r="AB402" s="2">
        <v>48.65134</v>
      </c>
      <c r="AC402" s="2">
        <v>-123.558528</v>
      </c>
      <c r="AD402" s="2"/>
      <c r="AE402" s="2"/>
      <c r="AF402" s="2"/>
    </row>
    <row r="403" ht="43.5" customHeight="1">
      <c r="A403" s="2"/>
      <c r="B403" s="2" t="s">
        <v>3056</v>
      </c>
      <c r="C403" s="2" t="s">
        <v>3057</v>
      </c>
      <c r="D403" s="2"/>
      <c r="E403" s="2"/>
      <c r="F403" s="2" t="s">
        <v>3058</v>
      </c>
      <c r="G403" s="2" t="s">
        <v>3059</v>
      </c>
      <c r="H403" s="2" t="s">
        <v>3060</v>
      </c>
      <c r="I403" s="2" t="s">
        <v>3061</v>
      </c>
      <c r="J403" s="2"/>
      <c r="K403" s="2" t="s">
        <v>3062</v>
      </c>
      <c r="L403" s="2" t="s">
        <v>57</v>
      </c>
      <c r="M403" s="2" t="s">
        <v>3063</v>
      </c>
      <c r="N403" s="2"/>
      <c r="O403" s="2" t="s">
        <v>40</v>
      </c>
      <c r="P403" s="2"/>
      <c r="Q403" s="2"/>
      <c r="R403" s="2"/>
      <c r="S403" s="2"/>
      <c r="T403" s="2"/>
      <c r="U403" s="2"/>
      <c r="V403" s="2"/>
      <c r="W403" s="2"/>
      <c r="X403" s="2"/>
      <c r="Y403" s="2"/>
      <c r="Z403" s="2"/>
      <c r="AA403" s="2"/>
      <c r="AB403" s="2">
        <v>44.901249</v>
      </c>
      <c r="AC403" s="2">
        <v>-75.182132</v>
      </c>
      <c r="AD403" s="2"/>
      <c r="AE403" s="2"/>
      <c r="AF403" s="2"/>
    </row>
    <row r="404" ht="43.5" customHeight="1">
      <c r="A404" s="2"/>
      <c r="B404" s="2" t="s">
        <v>3064</v>
      </c>
      <c r="C404" s="2" t="s">
        <v>3065</v>
      </c>
      <c r="D404" s="2" t="s">
        <v>3066</v>
      </c>
      <c r="E404" s="2"/>
      <c r="F404" s="2" t="s">
        <v>3067</v>
      </c>
      <c r="G404" s="2" t="s">
        <v>3068</v>
      </c>
      <c r="H404" s="3" t="str">
        <f>HYPERLINK("http://www.sochamber.ca","http://www.sochamber.ca")</f>
        <v>http://www.sochamber.ca</v>
      </c>
      <c r="I404" s="2" t="s">
        <v>3069</v>
      </c>
      <c r="J404" s="2"/>
      <c r="K404" s="2" t="s">
        <v>3070</v>
      </c>
      <c r="L404" s="2" t="s">
        <v>38</v>
      </c>
      <c r="M404" s="2" t="s">
        <v>3071</v>
      </c>
      <c r="N404" s="2"/>
      <c r="O404" s="2" t="s">
        <v>40</v>
      </c>
      <c r="P404" s="2"/>
      <c r="Q404" s="2"/>
      <c r="R404" s="2"/>
      <c r="S404" s="2"/>
      <c r="T404" s="2"/>
      <c r="U404" s="2"/>
      <c r="V404" s="2"/>
      <c r="W404" s="2"/>
      <c r="X404" s="2"/>
      <c r="Y404" s="2"/>
      <c r="Z404" s="2" t="s">
        <v>3072</v>
      </c>
      <c r="AA404" s="2"/>
      <c r="AB404" s="2">
        <v>49.18544</v>
      </c>
      <c r="AC404" s="2">
        <v>-119.549561</v>
      </c>
      <c r="AD404" s="2"/>
      <c r="AE404" s="2"/>
      <c r="AF404" s="2"/>
    </row>
    <row r="405" ht="43.5" customHeight="1">
      <c r="A405" s="2"/>
      <c r="B405" s="2" t="s">
        <v>3073</v>
      </c>
      <c r="C405" s="2" t="s">
        <v>3074</v>
      </c>
      <c r="D405" s="2"/>
      <c r="E405" s="2"/>
      <c r="F405" s="2" t="s">
        <v>3075</v>
      </c>
      <c r="G405" s="2" t="s">
        <v>3076</v>
      </c>
      <c r="H405" s="3" t="str">
        <f>HYPERLINK("http://www.sswrchamber.ca","http://www.sswrchamber.ca")</f>
        <v>http://www.sswrchamber.ca</v>
      </c>
      <c r="I405" s="2" t="s">
        <v>3077</v>
      </c>
      <c r="J405" s="2"/>
      <c r="K405" s="2" t="s">
        <v>3078</v>
      </c>
      <c r="L405" s="2" t="s">
        <v>38</v>
      </c>
      <c r="M405" s="2" t="s">
        <v>3079</v>
      </c>
      <c r="N405" s="2"/>
      <c r="O405" s="2" t="s">
        <v>40</v>
      </c>
      <c r="P405" s="2"/>
      <c r="Q405" s="2"/>
      <c r="R405" s="2"/>
      <c r="S405" s="2"/>
      <c r="T405" s="2"/>
      <c r="U405" s="2"/>
      <c r="V405" s="2"/>
      <c r="W405" s="2"/>
      <c r="X405" s="2"/>
      <c r="Y405" s="2"/>
      <c r="Z405" s="2"/>
      <c r="AA405" s="2"/>
      <c r="AB405" s="2">
        <v>49.029086</v>
      </c>
      <c r="AC405" s="2">
        <v>-122.803521</v>
      </c>
      <c r="AD405" s="2"/>
      <c r="AE405" s="2"/>
      <c r="AF405" s="2"/>
    </row>
    <row r="406" ht="43.5" customHeight="1">
      <c r="A406" s="2"/>
      <c r="B406" s="2" t="s">
        <v>3080</v>
      </c>
      <c r="C406" s="2" t="s">
        <v>3081</v>
      </c>
      <c r="D406" s="2"/>
      <c r="E406" s="2"/>
      <c r="F406" s="2" t="s">
        <v>3082</v>
      </c>
      <c r="G406" s="2" t="s">
        <v>3083</v>
      </c>
      <c r="H406" s="3" t="str">
        <f>HYPERLINK("http://www.sica.bc.ca","http://www.sica.bc.ca")</f>
        <v>http://www.sica.bc.ca</v>
      </c>
      <c r="I406" s="2" t="s">
        <v>3084</v>
      </c>
      <c r="J406" s="2"/>
      <c r="K406" s="2" t="s">
        <v>1822</v>
      </c>
      <c r="L406" s="2" t="s">
        <v>38</v>
      </c>
      <c r="M406" s="2" t="s">
        <v>3085</v>
      </c>
      <c r="N406" s="2"/>
      <c r="O406" s="2" t="s">
        <v>40</v>
      </c>
      <c r="P406" s="2"/>
      <c r="Q406" s="2"/>
      <c r="R406" s="2"/>
      <c r="S406" s="2"/>
      <c r="T406" s="2"/>
      <c r="U406" s="2"/>
      <c r="V406" s="2"/>
      <c r="W406" s="2"/>
      <c r="X406" s="2"/>
      <c r="Y406" s="2"/>
      <c r="Z406" s="2" t="s">
        <v>3086</v>
      </c>
      <c r="AA406" s="2"/>
      <c r="AB406" s="2">
        <v>49.91549</v>
      </c>
      <c r="AC406" s="2">
        <v>-119.387717</v>
      </c>
      <c r="AD406" s="2"/>
      <c r="AE406" s="2"/>
      <c r="AF406" s="2"/>
    </row>
    <row r="407" ht="43.5" customHeight="1">
      <c r="A407" s="2"/>
      <c r="B407" s="2" t="s">
        <v>3087</v>
      </c>
      <c r="C407" s="2" t="s">
        <v>3088</v>
      </c>
      <c r="D407" s="2" t="s">
        <v>3089</v>
      </c>
      <c r="E407" s="2"/>
      <c r="F407" s="2" t="s">
        <v>3090</v>
      </c>
      <c r="G407" s="2" t="s">
        <v>3091</v>
      </c>
      <c r="H407" s="3" t="str">
        <f>HYPERLINK("http://www.sparwoodchamber.bc.ca","http://www.sparwoodchamber.bc.ca")</f>
        <v>http://www.sparwoodchamber.bc.ca</v>
      </c>
      <c r="I407" s="2" t="s">
        <v>3092</v>
      </c>
      <c r="J407" s="2"/>
      <c r="K407" s="2" t="s">
        <v>3093</v>
      </c>
      <c r="L407" s="2" t="s">
        <v>38</v>
      </c>
      <c r="M407" s="2" t="s">
        <v>3094</v>
      </c>
      <c r="N407" s="2"/>
      <c r="O407" s="2" t="s">
        <v>40</v>
      </c>
      <c r="P407" s="2"/>
      <c r="Q407" s="2"/>
      <c r="R407" s="2"/>
      <c r="S407" s="2"/>
      <c r="T407" s="2"/>
      <c r="U407" s="2"/>
      <c r="V407" s="2"/>
      <c r="W407" s="2"/>
      <c r="X407" s="2"/>
      <c r="Y407" s="2"/>
      <c r="Z407" s="2"/>
      <c r="AA407" s="2"/>
      <c r="AB407" s="2">
        <v>49.734207</v>
      </c>
      <c r="AC407" s="2">
        <v>-114.86999</v>
      </c>
      <c r="AD407" s="2"/>
      <c r="AE407" s="2"/>
      <c r="AF407" s="2"/>
    </row>
    <row r="408" ht="43.5" customHeight="1">
      <c r="A408" s="2"/>
      <c r="B408" s="2" t="s">
        <v>3095</v>
      </c>
      <c r="C408" s="2" t="s">
        <v>3096</v>
      </c>
      <c r="D408" s="2"/>
      <c r="E408" s="2"/>
      <c r="F408" s="2" t="s">
        <v>3097</v>
      </c>
      <c r="G408" s="2" t="s">
        <v>3098</v>
      </c>
      <c r="H408" s="3" t="str">
        <f>HYPERLINK("http://www.sprucegrovechamber.com","http://www.sprucegrovechamber.com")</f>
        <v>http://www.sprucegrovechamber.com</v>
      </c>
      <c r="I408" s="2" t="s">
        <v>3099</v>
      </c>
      <c r="J408" s="2"/>
      <c r="K408" s="2" t="s">
        <v>3100</v>
      </c>
      <c r="L408" s="2" t="s">
        <v>76</v>
      </c>
      <c r="M408" s="2" t="s">
        <v>3101</v>
      </c>
      <c r="N408" s="2"/>
      <c r="O408" s="2" t="s">
        <v>40</v>
      </c>
      <c r="P408" s="2"/>
      <c r="Q408" s="2"/>
      <c r="R408" s="2"/>
      <c r="S408" s="2"/>
      <c r="T408" s="2"/>
      <c r="U408" s="2"/>
      <c r="V408" s="2"/>
      <c r="W408" s="2"/>
      <c r="X408" s="2"/>
      <c r="Y408" s="2"/>
      <c r="Z408" s="2"/>
      <c r="AA408" s="2"/>
      <c r="AB408" s="2">
        <v>53.540471</v>
      </c>
      <c r="AC408" s="2">
        <v>-113.935906</v>
      </c>
      <c r="AD408" s="2"/>
      <c r="AE408" s="2"/>
      <c r="AF408" s="2"/>
    </row>
    <row r="409" ht="43.5" customHeight="1">
      <c r="A409" s="2"/>
      <c r="B409" s="2" t="s">
        <v>3102</v>
      </c>
      <c r="C409" s="2" t="s">
        <v>3103</v>
      </c>
      <c r="D409" s="2"/>
      <c r="E409" s="2"/>
      <c r="F409" s="2" t="s">
        <v>3104</v>
      </c>
      <c r="G409" s="2" t="s">
        <v>3105</v>
      </c>
      <c r="H409" s="3" t="str">
        <f>HYPERLINK("http://www.stalbertchamber.com","http://www.stalbertchamber.com")</f>
        <v>http://www.stalbertchamber.com</v>
      </c>
      <c r="I409" s="2" t="s">
        <v>3106</v>
      </c>
      <c r="J409" s="2"/>
      <c r="K409" s="2" t="s">
        <v>3107</v>
      </c>
      <c r="L409" s="2" t="s">
        <v>76</v>
      </c>
      <c r="M409" s="2" t="s">
        <v>3108</v>
      </c>
      <c r="N409" s="2"/>
      <c r="O409" s="2" t="s">
        <v>40</v>
      </c>
      <c r="P409" s="2"/>
      <c r="Q409" s="2"/>
      <c r="R409" s="2"/>
      <c r="S409" s="2"/>
      <c r="T409" s="2"/>
      <c r="U409" s="2"/>
      <c r="V409" s="2"/>
      <c r="W409" s="2"/>
      <c r="X409" s="2"/>
      <c r="Y409" s="2"/>
      <c r="Z409" s="2"/>
      <c r="AA409" s="2"/>
      <c r="AB409" s="2">
        <v>53.619709</v>
      </c>
      <c r="AC409" s="2">
        <v>-113.604207</v>
      </c>
      <c r="AD409" s="2"/>
      <c r="AE409" s="2"/>
      <c r="AF409" s="2"/>
    </row>
    <row r="410" ht="43.5" customHeight="1">
      <c r="A410" s="2"/>
      <c r="B410" s="2" t="s">
        <v>3109</v>
      </c>
      <c r="C410" s="2" t="s">
        <v>3110</v>
      </c>
      <c r="D410" s="2"/>
      <c r="E410" s="2"/>
      <c r="F410" s="2"/>
      <c r="G410" s="2" t="s">
        <v>3111</v>
      </c>
      <c r="H410" s="3" t="str">
        <f>HYPERLINK("http://www.standrewsbythesea.ca","http://www.standrewsbythesea.ca")</f>
        <v>http://www.standrewsbythesea.ca</v>
      </c>
      <c r="I410" s="2" t="s">
        <v>3112</v>
      </c>
      <c r="J410" s="2"/>
      <c r="K410" s="2" t="s">
        <v>3113</v>
      </c>
      <c r="L410" s="2" t="s">
        <v>328</v>
      </c>
      <c r="M410" s="2" t="s">
        <v>3114</v>
      </c>
      <c r="N410" s="2"/>
      <c r="O410" s="2" t="s">
        <v>40</v>
      </c>
      <c r="P410" s="2"/>
      <c r="Q410" s="2"/>
      <c r="R410" s="2"/>
      <c r="S410" s="2"/>
      <c r="T410" s="2"/>
      <c r="U410" s="2"/>
      <c r="V410" s="2"/>
      <c r="W410" s="2"/>
      <c r="X410" s="2"/>
      <c r="Y410" s="2"/>
      <c r="Z410" s="2"/>
      <c r="AA410" s="2"/>
      <c r="AB410" s="2">
        <v>45.073058</v>
      </c>
      <c r="AC410" s="2">
        <v>-67.05106</v>
      </c>
      <c r="AD410" s="2"/>
      <c r="AE410" s="2"/>
      <c r="AF410" s="2"/>
    </row>
    <row r="411" ht="43.5" customHeight="1">
      <c r="A411" s="2"/>
      <c r="B411" s="2" t="s">
        <v>3115</v>
      </c>
      <c r="C411" s="2" t="s">
        <v>3116</v>
      </c>
      <c r="D411" s="2"/>
      <c r="E411" s="2"/>
      <c r="F411" s="2" t="s">
        <v>3117</v>
      </c>
      <c r="G411" s="2" t="s">
        <v>3118</v>
      </c>
      <c r="H411" s="3" t="str">
        <f>HYPERLINK("http://www.sjrvtribalcouncil.com","http://www.sjrvtribalcouncil.com")</f>
        <v>http://www.sjrvtribalcouncil.com</v>
      </c>
      <c r="I411" s="2" t="s">
        <v>3119</v>
      </c>
      <c r="J411" s="2"/>
      <c r="K411" s="2" t="s">
        <v>3120</v>
      </c>
      <c r="L411" s="2" t="s">
        <v>328</v>
      </c>
      <c r="M411" s="2" t="s">
        <v>3121</v>
      </c>
      <c r="N411" s="2"/>
      <c r="O411" s="2" t="s">
        <v>40</v>
      </c>
      <c r="P411" s="2"/>
      <c r="Q411" s="2"/>
      <c r="R411" s="2"/>
      <c r="S411" s="2"/>
      <c r="T411" s="2"/>
      <c r="U411" s="2"/>
      <c r="V411" s="2"/>
      <c r="W411" s="2"/>
      <c r="X411" s="2"/>
      <c r="Y411" s="2"/>
      <c r="Z411" s="2"/>
      <c r="AA411" s="2"/>
      <c r="AB411" s="2">
        <v>46.109049</v>
      </c>
      <c r="AC411" s="2">
        <v>-67.577535</v>
      </c>
      <c r="AD411" s="2"/>
      <c r="AE411" s="2"/>
      <c r="AF411" s="2"/>
    </row>
    <row r="412" ht="43.5" customHeight="1">
      <c r="A412" s="2"/>
      <c r="B412" s="2" t="s">
        <v>3122</v>
      </c>
      <c r="C412" s="2" t="s">
        <v>3123</v>
      </c>
      <c r="D412" s="2" t="s">
        <v>3124</v>
      </c>
      <c r="E412" s="2"/>
      <c r="F412" s="2" t="s">
        <v>3125</v>
      </c>
      <c r="G412" s="2" t="s">
        <v>3126</v>
      </c>
      <c r="H412" s="3" t="str">
        <f>HYPERLINK("http://www.stjoseph.com","http://www.stjoseph.com")</f>
        <v>http://www.stjoseph.com</v>
      </c>
      <c r="I412" s="2" t="s">
        <v>3127</v>
      </c>
      <c r="J412" s="2"/>
      <c r="K412" s="2" t="s">
        <v>3128</v>
      </c>
      <c r="L412" s="2" t="s">
        <v>57</v>
      </c>
      <c r="M412" s="2" t="s">
        <v>3129</v>
      </c>
      <c r="N412" s="2"/>
      <c r="O412" s="2" t="s">
        <v>40</v>
      </c>
      <c r="P412" s="2"/>
      <c r="Q412" s="2"/>
      <c r="R412" s="2"/>
      <c r="S412" s="2"/>
      <c r="T412" s="2"/>
      <c r="U412" s="2"/>
      <c r="V412" s="2"/>
      <c r="W412" s="2"/>
      <c r="X412" s="2"/>
      <c r="Y412" s="2"/>
      <c r="Z412" s="2" t="s">
        <v>3130</v>
      </c>
      <c r="AA412" s="2"/>
      <c r="AB412" s="2">
        <v>43.80388</v>
      </c>
      <c r="AC412" s="2">
        <v>-79.523799</v>
      </c>
      <c r="AD412" s="2"/>
      <c r="AE412" s="2"/>
      <c r="AF412" s="2"/>
    </row>
    <row r="413" ht="43.5" customHeight="1">
      <c r="A413" s="2"/>
      <c r="B413" s="2" t="s">
        <v>3131</v>
      </c>
      <c r="C413" s="2" t="s">
        <v>3132</v>
      </c>
      <c r="D413" s="2"/>
      <c r="E413" s="2"/>
      <c r="F413" s="2" t="s">
        <v>3132</v>
      </c>
      <c r="G413" s="2" t="s">
        <v>3133</v>
      </c>
      <c r="H413" s="3" t="str">
        <f>HYPERLINK("http://www.stpaulchamber.ca","http://www.stpaulchamber.ca")</f>
        <v>http://www.stpaulchamber.ca</v>
      </c>
      <c r="I413" s="2" t="s">
        <v>3134</v>
      </c>
      <c r="J413" s="2"/>
      <c r="K413" s="2" t="s">
        <v>3135</v>
      </c>
      <c r="L413" s="2" t="s">
        <v>76</v>
      </c>
      <c r="M413" s="2" t="s">
        <v>3136</v>
      </c>
      <c r="N413" s="2"/>
      <c r="O413" s="2" t="s">
        <v>40</v>
      </c>
      <c r="P413" s="2"/>
      <c r="Q413" s="2"/>
      <c r="R413" s="2"/>
      <c r="S413" s="2"/>
      <c r="T413" s="2"/>
      <c r="U413" s="2"/>
      <c r="V413" s="2"/>
      <c r="W413" s="2"/>
      <c r="X413" s="2"/>
      <c r="Y413" s="2"/>
      <c r="Z413" s="2"/>
      <c r="AA413" s="2"/>
      <c r="AB413" s="2">
        <v>53.991538</v>
      </c>
      <c r="AC413" s="2">
        <v>-111.291996</v>
      </c>
      <c r="AD413" s="2"/>
      <c r="AE413" s="2"/>
      <c r="AF413" s="2"/>
    </row>
    <row r="414" ht="43.5" customHeight="1">
      <c r="A414" s="2"/>
      <c r="B414" s="2" t="s">
        <v>3137</v>
      </c>
      <c r="C414" s="2" t="s">
        <v>3138</v>
      </c>
      <c r="D414" s="2"/>
      <c r="E414" s="2"/>
      <c r="F414" s="2" t="s">
        <v>3139</v>
      </c>
      <c r="G414" s="2" t="s">
        <v>3140</v>
      </c>
      <c r="H414" s="3" t="str">
        <f>HYPERLINK("http://www.ststephenchamber.com","http://www.ststephenchamber.com")</f>
        <v>http://www.ststephenchamber.com</v>
      </c>
      <c r="I414" s="2" t="s">
        <v>3141</v>
      </c>
      <c r="J414" s="2"/>
      <c r="K414" s="2" t="s">
        <v>3142</v>
      </c>
      <c r="L414" s="2" t="s">
        <v>328</v>
      </c>
      <c r="M414" s="2" t="s">
        <v>3143</v>
      </c>
      <c r="N414" s="2"/>
      <c r="O414" s="2" t="s">
        <v>40</v>
      </c>
      <c r="P414" s="2"/>
      <c r="Q414" s="2"/>
      <c r="R414" s="2"/>
      <c r="S414" s="2"/>
      <c r="T414" s="2"/>
      <c r="U414" s="2"/>
      <c r="V414" s="2"/>
      <c r="W414" s="2"/>
      <c r="X414" s="2"/>
      <c r="Y414" s="2"/>
      <c r="Z414" s="2" t="s">
        <v>3144</v>
      </c>
      <c r="AA414" s="2"/>
      <c r="AB414" s="2">
        <v>45.186128</v>
      </c>
      <c r="AC414" s="2">
        <v>-67.316173</v>
      </c>
      <c r="AD414" s="2"/>
      <c r="AE414" s="2"/>
      <c r="AF414" s="2"/>
    </row>
    <row r="415" ht="43.5" customHeight="1">
      <c r="A415" s="2"/>
      <c r="B415" s="2" t="s">
        <v>3145</v>
      </c>
      <c r="C415" s="2" t="s">
        <v>3146</v>
      </c>
      <c r="D415" s="2"/>
      <c r="E415" s="2"/>
      <c r="F415" s="2" t="s">
        <v>3147</v>
      </c>
      <c r="G415" s="2" t="s">
        <v>3148</v>
      </c>
      <c r="H415" s="3" t="str">
        <f>HYPERLINK("http://www.stthomaschamber.ca","http://www.stthomaschamber.ca")</f>
        <v>http://www.stthomaschamber.ca</v>
      </c>
      <c r="I415" s="2" t="s">
        <v>3149</v>
      </c>
      <c r="J415" s="2"/>
      <c r="K415" s="2" t="s">
        <v>3150</v>
      </c>
      <c r="L415" s="2" t="s">
        <v>57</v>
      </c>
      <c r="M415" s="2" t="s">
        <v>3151</v>
      </c>
      <c r="N415" s="2"/>
      <c r="O415" s="2" t="s">
        <v>40</v>
      </c>
      <c r="P415" s="2"/>
      <c r="Q415" s="2"/>
      <c r="R415" s="2"/>
      <c r="S415" s="2"/>
      <c r="T415" s="2"/>
      <c r="U415" s="2"/>
      <c r="V415" s="2"/>
      <c r="W415" s="2"/>
      <c r="X415" s="2"/>
      <c r="Y415" s="2"/>
      <c r="Z415" s="2" t="s">
        <v>3152</v>
      </c>
      <c r="AA415" s="2"/>
      <c r="AB415" s="2">
        <v>42.793337</v>
      </c>
      <c r="AC415" s="2">
        <v>-81.163837</v>
      </c>
      <c r="AD415" s="2"/>
      <c r="AE415" s="2"/>
      <c r="AF415" s="2"/>
    </row>
    <row r="416" ht="43.5" customHeight="1">
      <c r="A416" s="2"/>
      <c r="B416" s="2" t="s">
        <v>3153</v>
      </c>
      <c r="C416" s="2" t="s">
        <v>3154</v>
      </c>
      <c r="D416" s="2" t="s">
        <v>3155</v>
      </c>
      <c r="E416" s="2"/>
      <c r="F416" s="2" t="s">
        <v>3156</v>
      </c>
      <c r="G416" s="2" t="s">
        <v>3157</v>
      </c>
      <c r="H416" s="3" t="str">
        <f>HYPERLINK("http://www.stettlerboardoftrade.com/","http://www.stettlerboardoftrade.com/")</f>
        <v>http://www.stettlerboardoftrade.com/</v>
      </c>
      <c r="I416" s="2" t="s">
        <v>3158</v>
      </c>
      <c r="J416" s="2"/>
      <c r="K416" s="2" t="s">
        <v>3159</v>
      </c>
      <c r="L416" s="2" t="s">
        <v>76</v>
      </c>
      <c r="M416" s="2" t="s">
        <v>3160</v>
      </c>
      <c r="N416" s="2"/>
      <c r="O416" s="2" t="s">
        <v>40</v>
      </c>
      <c r="P416" s="2"/>
      <c r="Q416" s="2"/>
      <c r="R416" s="2"/>
      <c r="S416" s="2"/>
      <c r="T416" s="2"/>
      <c r="U416" s="2"/>
      <c r="V416" s="2"/>
      <c r="W416" s="2"/>
      <c r="X416" s="2"/>
      <c r="Y416" s="2"/>
      <c r="Z416" s="2"/>
      <c r="AA416" s="2"/>
      <c r="AB416" s="2">
        <v>52.325619</v>
      </c>
      <c r="AC416" s="2">
        <v>-112.734374</v>
      </c>
      <c r="AD416" s="2"/>
      <c r="AE416" s="2"/>
      <c r="AF416" s="2"/>
    </row>
    <row r="417" ht="43.5" customHeight="1">
      <c r="A417" s="2"/>
      <c r="B417" s="2" t="s">
        <v>3161</v>
      </c>
      <c r="C417" s="2" t="s">
        <v>3162</v>
      </c>
      <c r="D417" s="2"/>
      <c r="E417" s="2"/>
      <c r="F417" s="2" t="s">
        <v>3163</v>
      </c>
      <c r="G417" s="2" t="s">
        <v>3164</v>
      </c>
      <c r="H417" s="3" t="str">
        <f>HYPERLINK("http://www.chamberstoneycreek.com","http://www.chamberstoneycreek.com")</f>
        <v>http://www.chamberstoneycreek.com</v>
      </c>
      <c r="I417" s="2" t="s">
        <v>3165</v>
      </c>
      <c r="J417" s="2"/>
      <c r="K417" s="2" t="s">
        <v>3166</v>
      </c>
      <c r="L417" s="2" t="s">
        <v>57</v>
      </c>
      <c r="M417" s="2" t="s">
        <v>3167</v>
      </c>
      <c r="N417" s="2"/>
      <c r="O417" s="2" t="s">
        <v>40</v>
      </c>
      <c r="P417" s="2"/>
      <c r="Q417" s="2"/>
      <c r="R417" s="2"/>
      <c r="S417" s="2"/>
      <c r="T417" s="2"/>
      <c r="U417" s="2"/>
      <c r="V417" s="2"/>
      <c r="W417" s="2"/>
      <c r="X417" s="2"/>
      <c r="Y417" s="2"/>
      <c r="Z417" s="2"/>
      <c r="AA417" s="2"/>
      <c r="AB417" s="2">
        <v>43.215409</v>
      </c>
      <c r="AC417" s="2">
        <v>-79.756849</v>
      </c>
      <c r="AD417" s="2"/>
      <c r="AE417" s="2"/>
      <c r="AF417" s="2"/>
    </row>
    <row r="418" ht="43.5" customHeight="1">
      <c r="A418" s="2"/>
      <c r="B418" s="2" t="s">
        <v>3168</v>
      </c>
      <c r="C418" s="2" t="s">
        <v>3169</v>
      </c>
      <c r="D418" s="2"/>
      <c r="E418" s="2"/>
      <c r="F418" s="2" t="s">
        <v>3170</v>
      </c>
      <c r="G418" s="2" t="s">
        <v>3171</v>
      </c>
      <c r="H418" s="3" t="str">
        <f>HYPERLINK("http://www.stonyplainchamber.ca","http://www.stonyplainchamber.ca")</f>
        <v>http://www.stonyplainchamber.ca</v>
      </c>
      <c r="I418" s="2" t="s">
        <v>3172</v>
      </c>
      <c r="J418" s="2"/>
      <c r="K418" s="2" t="s">
        <v>3173</v>
      </c>
      <c r="L418" s="2" t="s">
        <v>76</v>
      </c>
      <c r="M418" s="2" t="s">
        <v>3174</v>
      </c>
      <c r="N418" s="2"/>
      <c r="O418" s="2" t="s">
        <v>40</v>
      </c>
      <c r="P418" s="2"/>
      <c r="Q418" s="2"/>
      <c r="R418" s="2"/>
      <c r="S418" s="2"/>
      <c r="T418" s="2"/>
      <c r="U418" s="2"/>
      <c r="V418" s="2"/>
      <c r="W418" s="2"/>
      <c r="X418" s="2"/>
      <c r="Y418" s="2"/>
      <c r="Z418" s="2"/>
      <c r="AA418" s="2"/>
      <c r="AB418" s="2">
        <v>53.535599</v>
      </c>
      <c r="AC418" s="2">
        <v>-114.003983</v>
      </c>
      <c r="AD418" s="2"/>
      <c r="AE418" s="2"/>
      <c r="AF418" s="2"/>
    </row>
    <row r="419" ht="43.5" customHeight="1">
      <c r="A419" s="2"/>
      <c r="B419" s="2" t="s">
        <v>3175</v>
      </c>
      <c r="C419" s="2" t="s">
        <v>3176</v>
      </c>
      <c r="D419" s="2"/>
      <c r="E419" s="2"/>
      <c r="F419" s="2" t="s">
        <v>3177</v>
      </c>
      <c r="G419" s="2" t="s">
        <v>3178</v>
      </c>
      <c r="H419" s="3" t="str">
        <f>HYPERLINK("http://www.stratfordchamber.com","http://www.stratfordchamber.com")</f>
        <v>http://www.stratfordchamber.com</v>
      </c>
      <c r="I419" s="2" t="s">
        <v>3179</v>
      </c>
      <c r="J419" s="2"/>
      <c r="K419" s="2" t="s">
        <v>3180</v>
      </c>
      <c r="L419" s="2" t="s">
        <v>57</v>
      </c>
      <c r="M419" s="2" t="s">
        <v>3181</v>
      </c>
      <c r="N419" s="2"/>
      <c r="O419" s="2" t="s">
        <v>40</v>
      </c>
      <c r="P419" s="2"/>
      <c r="Q419" s="2"/>
      <c r="R419" s="2"/>
      <c r="S419" s="2"/>
      <c r="T419" s="2"/>
      <c r="U419" s="2"/>
      <c r="V419" s="2"/>
      <c r="W419" s="2"/>
      <c r="X419" s="2"/>
      <c r="Y419" s="2"/>
      <c r="Z419" s="2"/>
      <c r="AA419" s="2"/>
      <c r="AB419" s="2">
        <v>43.354348</v>
      </c>
      <c r="AC419" s="2">
        <v>-80.994751</v>
      </c>
      <c r="AD419" s="2"/>
      <c r="AE419" s="2"/>
      <c r="AF419" s="2"/>
    </row>
    <row r="420" ht="43.5" customHeight="1">
      <c r="A420" s="2"/>
      <c r="B420" s="2" t="s">
        <v>3182</v>
      </c>
      <c r="C420" s="2" t="s">
        <v>3183</v>
      </c>
      <c r="D420" s="2"/>
      <c r="E420" s="2"/>
      <c r="F420" s="2" t="s">
        <v>3184</v>
      </c>
      <c r="G420" s="2" t="s">
        <v>3185</v>
      </c>
      <c r="H420" s="3" t="str">
        <f>HYPERLINK("http://www.succi.com","http://www.succi.com")</f>
        <v>http://www.succi.com</v>
      </c>
      <c r="I420" s="2" t="s">
        <v>3186</v>
      </c>
      <c r="J420" s="2"/>
      <c r="K420" s="2" t="s">
        <v>3187</v>
      </c>
      <c r="L420" s="2" t="s">
        <v>57</v>
      </c>
      <c r="M420" s="2" t="s">
        <v>3188</v>
      </c>
      <c r="N420" s="2"/>
      <c r="O420" s="2" t="s">
        <v>40</v>
      </c>
      <c r="P420" s="2"/>
      <c r="Q420" s="2"/>
      <c r="R420" s="2"/>
      <c r="S420" s="2"/>
      <c r="T420" s="2"/>
      <c r="U420" s="2"/>
      <c r="V420" s="2"/>
      <c r="W420" s="2"/>
      <c r="X420" s="2"/>
      <c r="Y420" s="2"/>
      <c r="Z420" s="2"/>
      <c r="AA420" s="2"/>
      <c r="AB420" s="2">
        <v>48.402002</v>
      </c>
      <c r="AC420" s="2">
        <v>-89.270654</v>
      </c>
      <c r="AD420" s="2"/>
      <c r="AE420" s="2"/>
      <c r="AF420" s="2"/>
    </row>
    <row r="421" ht="43.5" customHeight="1">
      <c r="A421" s="2"/>
      <c r="B421" s="2" t="s">
        <v>3189</v>
      </c>
      <c r="C421" s="2" t="s">
        <v>3190</v>
      </c>
      <c r="D421" s="2"/>
      <c r="E421" s="2"/>
      <c r="F421" s="2" t="s">
        <v>3191</v>
      </c>
      <c r="G421" s="2" t="s">
        <v>3192</v>
      </c>
      <c r="H421" s="3" t="str">
        <f>HYPERLINK("http://www.summerlandchamber.com","http://www.summerlandchamber.com")</f>
        <v>http://www.summerlandchamber.com</v>
      </c>
      <c r="I421" s="2" t="s">
        <v>3193</v>
      </c>
      <c r="J421" s="2"/>
      <c r="K421" s="2" t="s">
        <v>3194</v>
      </c>
      <c r="L421" s="2" t="s">
        <v>38</v>
      </c>
      <c r="M421" s="2" t="s">
        <v>3195</v>
      </c>
      <c r="N421" s="2"/>
      <c r="O421" s="2" t="s">
        <v>40</v>
      </c>
      <c r="P421" s="2"/>
      <c r="Q421" s="2"/>
      <c r="R421" s="2"/>
      <c r="S421" s="2"/>
      <c r="T421" s="2"/>
      <c r="U421" s="2"/>
      <c r="V421" s="2"/>
      <c r="W421" s="2"/>
      <c r="X421" s="2"/>
      <c r="Y421" s="2"/>
      <c r="Z421" s="2"/>
      <c r="AA421" s="2"/>
      <c r="AB421" s="2">
        <v>49.611071</v>
      </c>
      <c r="AC421" s="2">
        <v>-119.678458</v>
      </c>
      <c r="AD421" s="2"/>
      <c r="AE421" s="2"/>
      <c r="AF421" s="2"/>
    </row>
    <row r="422" ht="43.5" customHeight="1">
      <c r="A422" s="2"/>
      <c r="B422" s="2" t="s">
        <v>3196</v>
      </c>
      <c r="C422" s="2" t="s">
        <v>3197</v>
      </c>
      <c r="D422" s="2" t="s">
        <v>3198</v>
      </c>
      <c r="E422" s="2"/>
      <c r="F422" s="2" t="s">
        <v>3199</v>
      </c>
      <c r="G422" s="2" t="s">
        <v>3200</v>
      </c>
      <c r="H422" s="3" t="str">
        <f>HYPERLINK("http://www.scmao.ca","http://www.scmao.ca")</f>
        <v>http://www.scmao.ca</v>
      </c>
      <c r="I422" s="2" t="s">
        <v>3201</v>
      </c>
      <c r="J422" s="2"/>
      <c r="K422" s="2" t="s">
        <v>114</v>
      </c>
      <c r="L422" s="2" t="s">
        <v>57</v>
      </c>
      <c r="M422" s="2" t="s">
        <v>3202</v>
      </c>
      <c r="N422" s="2"/>
      <c r="O422" s="2" t="s">
        <v>40</v>
      </c>
      <c r="P422" s="2"/>
      <c r="Q422" s="2"/>
      <c r="R422" s="2"/>
      <c r="S422" s="2"/>
      <c r="T422" s="2"/>
      <c r="U422" s="2"/>
      <c r="V422" s="2"/>
      <c r="W422" s="2"/>
      <c r="X422" s="2"/>
      <c r="Y422" s="2"/>
      <c r="Z422" s="2" t="s">
        <v>3203</v>
      </c>
      <c r="AA422" s="2"/>
      <c r="AB422" s="2">
        <v>43.655404</v>
      </c>
      <c r="AC422" s="2">
        <v>-79.381929</v>
      </c>
      <c r="AD422" s="2"/>
      <c r="AE422" s="2"/>
      <c r="AF422" s="2"/>
    </row>
    <row r="423" ht="43.5" customHeight="1">
      <c r="A423" s="2"/>
      <c r="B423" s="2" t="s">
        <v>3204</v>
      </c>
      <c r="C423" s="2" t="s">
        <v>3205</v>
      </c>
      <c r="D423" s="2"/>
      <c r="E423" s="2"/>
      <c r="F423" s="2" t="s">
        <v>3206</v>
      </c>
      <c r="G423" s="2" t="s">
        <v>3207</v>
      </c>
      <c r="H423" s="3" t="str">
        <f>HYPERLINK("http://www.businessinsurrey.com","http://www.businessinsurrey.com")</f>
        <v>http://www.businessinsurrey.com</v>
      </c>
      <c r="I423" s="2" t="s">
        <v>3208</v>
      </c>
      <c r="J423" s="2"/>
      <c r="K423" s="2" t="s">
        <v>3209</v>
      </c>
      <c r="L423" s="2" t="s">
        <v>38</v>
      </c>
      <c r="M423" s="2" t="s">
        <v>3210</v>
      </c>
      <c r="N423" s="2"/>
      <c r="O423" s="2" t="s">
        <v>40</v>
      </c>
      <c r="P423" s="2"/>
      <c r="Q423" s="2"/>
      <c r="R423" s="2"/>
      <c r="S423" s="2"/>
      <c r="T423" s="2"/>
      <c r="U423" s="2"/>
      <c r="V423" s="2"/>
      <c r="W423" s="2"/>
      <c r="X423" s="2"/>
      <c r="Y423" s="2"/>
      <c r="Z423" s="2" t="s">
        <v>3211</v>
      </c>
      <c r="AA423" s="2"/>
      <c r="AB423" s="2">
        <v>49.191768</v>
      </c>
      <c r="AC423" s="2">
        <v>-122.8221</v>
      </c>
      <c r="AD423" s="2"/>
      <c r="AE423" s="2"/>
      <c r="AF423" s="2"/>
    </row>
    <row r="424" ht="43.5" customHeight="1">
      <c r="A424" s="2"/>
      <c r="B424" s="2" t="s">
        <v>3212</v>
      </c>
      <c r="C424" s="2" t="s">
        <v>3213</v>
      </c>
      <c r="D424" s="2"/>
      <c r="E424" s="2"/>
      <c r="F424" s="2" t="s">
        <v>3214</v>
      </c>
      <c r="G424" s="2" t="s">
        <v>3215</v>
      </c>
      <c r="H424" s="2" t="s">
        <v>3216</v>
      </c>
      <c r="I424" s="2" t="s">
        <v>3217</v>
      </c>
      <c r="J424" s="2"/>
      <c r="K424" s="2" t="s">
        <v>3218</v>
      </c>
      <c r="L424" s="2" t="s">
        <v>328</v>
      </c>
      <c r="M424" s="2" t="s">
        <v>3219</v>
      </c>
      <c r="N424" s="2"/>
      <c r="O424" s="2" t="s">
        <v>40</v>
      </c>
      <c r="P424" s="2"/>
      <c r="Q424" s="2"/>
      <c r="R424" s="2"/>
      <c r="S424" s="2"/>
      <c r="T424" s="2"/>
      <c r="U424" s="2"/>
      <c r="V424" s="2"/>
      <c r="W424" s="2"/>
      <c r="X424" s="2"/>
      <c r="Y424" s="2"/>
      <c r="Z424" s="2"/>
      <c r="AA424" s="2"/>
      <c r="AB424" s="2">
        <v>45.722471</v>
      </c>
      <c r="AC424" s="2">
        <v>-65.512891</v>
      </c>
      <c r="AD424" s="2"/>
      <c r="AE424" s="2"/>
      <c r="AF424" s="2"/>
    </row>
    <row r="425" ht="43.5" customHeight="1">
      <c r="A425" s="2"/>
      <c r="B425" s="2" t="s">
        <v>3220</v>
      </c>
      <c r="C425" s="2" t="s">
        <v>3221</v>
      </c>
      <c r="D425" s="2"/>
      <c r="E425" s="2"/>
      <c r="F425" s="2" t="s">
        <v>3222</v>
      </c>
      <c r="G425" s="2" t="s">
        <v>3223</v>
      </c>
      <c r="H425" s="3" t="str">
        <f>HYPERLINK("http://www.sussexco-op.ca","http://www.sussexco-op.ca")</f>
        <v>http://www.sussexco-op.ca</v>
      </c>
      <c r="I425" s="2" t="s">
        <v>3224</v>
      </c>
      <c r="J425" s="2"/>
      <c r="K425" s="2" t="s">
        <v>3218</v>
      </c>
      <c r="L425" s="2" t="s">
        <v>328</v>
      </c>
      <c r="M425" s="2" t="s">
        <v>3219</v>
      </c>
      <c r="N425" s="2"/>
      <c r="O425" s="2" t="s">
        <v>40</v>
      </c>
      <c r="P425" s="2"/>
      <c r="Q425" s="2"/>
      <c r="R425" s="2"/>
      <c r="S425" s="2"/>
      <c r="T425" s="2"/>
      <c r="U425" s="2"/>
      <c r="V425" s="2"/>
      <c r="W425" s="2"/>
      <c r="X425" s="2"/>
      <c r="Y425" s="2"/>
      <c r="Z425" s="2"/>
      <c r="AA425" s="2"/>
      <c r="AB425" s="2">
        <v>45.719186</v>
      </c>
      <c r="AC425" s="2">
        <v>-65.518865</v>
      </c>
      <c r="AD425" s="2"/>
      <c r="AE425" s="2"/>
      <c r="AF425" s="2"/>
    </row>
    <row r="426" ht="43.5" customHeight="1">
      <c r="A426" s="2"/>
      <c r="B426" s="2" t="s">
        <v>3225</v>
      </c>
      <c r="C426" s="2" t="s">
        <v>3226</v>
      </c>
      <c r="D426" s="2"/>
      <c r="E426" s="2"/>
      <c r="F426" s="2" t="s">
        <v>3227</v>
      </c>
      <c r="G426" s="2" t="s">
        <v>3228</v>
      </c>
      <c r="H426" s="3" t="str">
        <f>HYPERLINK("http://www.swiftcurrentchamber.ca","http://www.swiftcurrentchamber.ca")</f>
        <v>http://www.swiftcurrentchamber.ca</v>
      </c>
      <c r="I426" s="2" t="s">
        <v>3229</v>
      </c>
      <c r="J426" s="2"/>
      <c r="K426" s="2" t="s">
        <v>3230</v>
      </c>
      <c r="L426" s="2" t="s">
        <v>291</v>
      </c>
      <c r="M426" s="2" t="s">
        <v>3231</v>
      </c>
      <c r="N426" s="2"/>
      <c r="O426" s="2" t="s">
        <v>40</v>
      </c>
      <c r="P426" s="2"/>
      <c r="Q426" s="2"/>
      <c r="R426" s="2"/>
      <c r="S426" s="2"/>
      <c r="T426" s="2"/>
      <c r="U426" s="2"/>
      <c r="V426" s="2"/>
      <c r="W426" s="2"/>
      <c r="X426" s="2"/>
      <c r="Y426" s="2"/>
      <c r="Z426" s="2" t="s">
        <v>3232</v>
      </c>
      <c r="AA426" s="2"/>
      <c r="AB426" s="2">
        <v>50.284387</v>
      </c>
      <c r="AC426" s="2">
        <v>-107.79838</v>
      </c>
      <c r="AD426" s="2"/>
      <c r="AE426" s="2"/>
      <c r="AF426" s="2"/>
    </row>
    <row r="427" ht="43.5" customHeight="1">
      <c r="A427" s="2"/>
      <c r="B427" s="2" t="s">
        <v>3233</v>
      </c>
      <c r="C427" s="2" t="s">
        <v>3234</v>
      </c>
      <c r="D427" s="2"/>
      <c r="E427" s="2"/>
      <c r="F427" s="2" t="s">
        <v>3235</v>
      </c>
      <c r="G427" s="2" t="s">
        <v>3236</v>
      </c>
      <c r="H427" s="3" t="str">
        <f>HYPERLINK("http://destinationtaber.com/","http://destinationtaber.com/")</f>
        <v>http://destinationtaber.com/</v>
      </c>
      <c r="I427" s="2" t="s">
        <v>3237</v>
      </c>
      <c r="J427" s="2"/>
      <c r="K427" s="2" t="s">
        <v>3238</v>
      </c>
      <c r="L427" s="2" t="s">
        <v>76</v>
      </c>
      <c r="M427" s="2" t="s">
        <v>3239</v>
      </c>
      <c r="N427" s="2"/>
      <c r="O427" s="2" t="s">
        <v>40</v>
      </c>
      <c r="P427" s="2"/>
      <c r="Q427" s="2"/>
      <c r="R427" s="2"/>
      <c r="S427" s="2"/>
      <c r="T427" s="2"/>
      <c r="U427" s="2"/>
      <c r="V427" s="2"/>
      <c r="W427" s="2"/>
      <c r="X427" s="2"/>
      <c r="Y427" s="2"/>
      <c r="Z427" s="2"/>
      <c r="AA427" s="2"/>
      <c r="AB427" s="2">
        <v>49.782975</v>
      </c>
      <c r="AC427" s="2">
        <v>-112.150649</v>
      </c>
      <c r="AD427" s="2"/>
      <c r="AE427" s="2"/>
      <c r="AF427" s="2"/>
    </row>
    <row r="428" ht="43.5" customHeight="1">
      <c r="A428" s="2"/>
      <c r="B428" s="2" t="s">
        <v>3240</v>
      </c>
      <c r="C428" s="2" t="s">
        <v>3241</v>
      </c>
      <c r="D428" s="2"/>
      <c r="E428" s="2"/>
      <c r="F428" s="2" t="s">
        <v>3242</v>
      </c>
      <c r="G428" s="2" t="s">
        <v>3243</v>
      </c>
      <c r="H428" s="3" t="str">
        <f>HYPERLINK("http://www.taiwantrade.org.tw","http://www.taiwantrade.org.tw")</f>
        <v>http://www.taiwantrade.org.tw</v>
      </c>
      <c r="I428" s="2" t="s">
        <v>3244</v>
      </c>
      <c r="J428" s="2"/>
      <c r="K428" s="2" t="s">
        <v>114</v>
      </c>
      <c r="L428" s="2" t="s">
        <v>57</v>
      </c>
      <c r="M428" s="2" t="s">
        <v>3245</v>
      </c>
      <c r="N428" s="2"/>
      <c r="O428" s="2" t="s">
        <v>40</v>
      </c>
      <c r="P428" s="2"/>
      <c r="Q428" s="2"/>
      <c r="R428" s="2"/>
      <c r="S428" s="2"/>
      <c r="T428" s="2"/>
      <c r="U428" s="2"/>
      <c r="V428" s="2"/>
      <c r="W428" s="2"/>
      <c r="X428" s="2"/>
      <c r="Y428" s="2"/>
      <c r="Z428" s="2" t="s">
        <v>3246</v>
      </c>
      <c r="AA428" s="2"/>
      <c r="AB428" s="2">
        <v>43.652795</v>
      </c>
      <c r="AC428" s="2">
        <v>-79.378889</v>
      </c>
      <c r="AD428" s="2"/>
      <c r="AE428" s="2"/>
      <c r="AF428" s="2"/>
    </row>
    <row r="429" ht="43.5" customHeight="1">
      <c r="A429" s="2"/>
      <c r="B429" s="2" t="s">
        <v>3247</v>
      </c>
      <c r="C429" s="2" t="s">
        <v>3248</v>
      </c>
      <c r="D429" s="2"/>
      <c r="E429" s="2"/>
      <c r="F429" s="2" t="s">
        <v>3249</v>
      </c>
      <c r="G429" s="2" t="s">
        <v>3250</v>
      </c>
      <c r="H429" s="3" t="str">
        <f>HYPERLINK("http://www.taiwantradeshows.com.tw","http://www.taiwantradeshows.com.tw")</f>
        <v>http://www.taiwantradeshows.com.tw</v>
      </c>
      <c r="I429" s="2" t="s">
        <v>3251</v>
      </c>
      <c r="J429" s="2"/>
      <c r="K429" s="2" t="s">
        <v>139</v>
      </c>
      <c r="L429" s="2" t="s">
        <v>38</v>
      </c>
      <c r="M429" s="2" t="s">
        <v>3252</v>
      </c>
      <c r="N429" s="2"/>
      <c r="O429" s="2" t="s">
        <v>40</v>
      </c>
      <c r="P429" s="2"/>
      <c r="Q429" s="2"/>
      <c r="R429" s="2"/>
      <c r="S429" s="2"/>
      <c r="T429" s="2"/>
      <c r="U429" s="2"/>
      <c r="V429" s="2"/>
      <c r="W429" s="2"/>
      <c r="X429" s="2"/>
      <c r="Y429" s="2"/>
      <c r="Z429" s="2" t="s">
        <v>3253</v>
      </c>
      <c r="AA429" s="2"/>
      <c r="AB429" s="2">
        <v>49.281918</v>
      </c>
      <c r="AC429" s="2">
        <v>-123.118051</v>
      </c>
      <c r="AD429" s="2"/>
      <c r="AE429" s="2"/>
      <c r="AF429" s="2"/>
    </row>
    <row r="430" ht="43.5" customHeight="1">
      <c r="A430" s="2"/>
      <c r="B430" s="2" t="s">
        <v>3254</v>
      </c>
      <c r="C430" s="2" t="s">
        <v>3255</v>
      </c>
      <c r="D430" s="2" t="s">
        <v>3256</v>
      </c>
      <c r="E430" s="2"/>
      <c r="F430" s="2" t="s">
        <v>3257</v>
      </c>
      <c r="G430" s="2" t="s">
        <v>3258</v>
      </c>
      <c r="H430" s="3" t="str">
        <f>HYPERLINK("http://www.managingyourassets.com","http://www.managingyourassets.com")</f>
        <v>http://www.managingyourassets.com</v>
      </c>
      <c r="I430" s="2" t="s">
        <v>3259</v>
      </c>
      <c r="J430" s="2"/>
      <c r="K430" s="2" t="s">
        <v>1508</v>
      </c>
      <c r="L430" s="2" t="s">
        <v>57</v>
      </c>
      <c r="M430" s="2" t="s">
        <v>3260</v>
      </c>
      <c r="N430" s="2"/>
      <c r="O430" s="2" t="s">
        <v>40</v>
      </c>
      <c r="P430" s="2"/>
      <c r="Q430" s="2"/>
      <c r="R430" s="2"/>
      <c r="S430" s="2"/>
      <c r="T430" s="2"/>
      <c r="U430" s="2"/>
      <c r="V430" s="2"/>
      <c r="W430" s="2"/>
      <c r="X430" s="2"/>
      <c r="Y430" s="2"/>
      <c r="Z430" s="2" t="s">
        <v>3261</v>
      </c>
      <c r="AA430" s="2"/>
      <c r="AB430" s="2">
        <v>43.772552</v>
      </c>
      <c r="AC430" s="2">
        <v>-79.469102</v>
      </c>
      <c r="AD430" s="2"/>
      <c r="AE430" s="2"/>
      <c r="AF430" s="2"/>
    </row>
    <row r="431" ht="43.5" customHeight="1">
      <c r="A431" s="2"/>
      <c r="B431" s="2" t="s">
        <v>3262</v>
      </c>
      <c r="C431" s="2" t="s">
        <v>3263</v>
      </c>
      <c r="D431" s="2" t="s">
        <v>3264</v>
      </c>
      <c r="E431" s="2"/>
      <c r="F431" s="2" t="s">
        <v>3265</v>
      </c>
      <c r="G431" s="2" t="s">
        <v>3266</v>
      </c>
      <c r="H431" s="3" t="str">
        <f>HYPERLINK("http://www.terracechamber.com","http://www.terracechamber.com")</f>
        <v>http://www.terracechamber.com</v>
      </c>
      <c r="I431" s="2" t="s">
        <v>3267</v>
      </c>
      <c r="J431" s="2"/>
      <c r="K431" s="2" t="s">
        <v>3268</v>
      </c>
      <c r="L431" s="2" t="s">
        <v>38</v>
      </c>
      <c r="M431" s="2" t="s">
        <v>3269</v>
      </c>
      <c r="N431" s="2"/>
      <c r="O431" s="2" t="s">
        <v>40</v>
      </c>
      <c r="P431" s="2"/>
      <c r="Q431" s="2"/>
      <c r="R431" s="2"/>
      <c r="S431" s="2"/>
      <c r="T431" s="2"/>
      <c r="U431" s="2"/>
      <c r="V431" s="2"/>
      <c r="W431" s="2"/>
      <c r="X431" s="2"/>
      <c r="Y431" s="2"/>
      <c r="Z431" s="2"/>
      <c r="AA431" s="2"/>
      <c r="AB431" s="2">
        <v>54.516661</v>
      </c>
      <c r="AC431" s="2">
        <v>-128.586301</v>
      </c>
      <c r="AD431" s="2"/>
      <c r="AE431" s="2"/>
      <c r="AF431" s="2"/>
    </row>
    <row r="432" ht="43.5" customHeight="1">
      <c r="A432" s="2"/>
      <c r="B432" s="2" t="s">
        <v>3270</v>
      </c>
      <c r="C432" s="2" t="s">
        <v>3271</v>
      </c>
      <c r="D432" s="2"/>
      <c r="E432" s="2"/>
      <c r="F432" s="2" t="s">
        <v>3272</v>
      </c>
      <c r="G432" s="2" t="s">
        <v>3273</v>
      </c>
      <c r="H432" s="3" t="str">
        <f>HYPERLINK("http://www.textilart.ca/","http://www.textilart.ca/")</f>
        <v>http://www.textilart.ca/</v>
      </c>
      <c r="I432" s="2" t="s">
        <v>3274</v>
      </c>
      <c r="J432" s="2"/>
      <c r="K432" s="2" t="s">
        <v>418</v>
      </c>
      <c r="L432" s="2" t="s">
        <v>96</v>
      </c>
      <c r="M432" s="2" t="s">
        <v>3275</v>
      </c>
      <c r="N432" s="2"/>
      <c r="O432" s="2" t="s">
        <v>40</v>
      </c>
      <c r="P432" s="2"/>
      <c r="Q432" s="2"/>
      <c r="R432" s="2"/>
      <c r="S432" s="2"/>
      <c r="T432" s="2"/>
      <c r="U432" s="2"/>
      <c r="V432" s="2"/>
      <c r="W432" s="2"/>
      <c r="X432" s="2"/>
      <c r="Y432" s="2"/>
      <c r="Z432" s="2" t="s">
        <v>3276</v>
      </c>
      <c r="AA432" s="2"/>
      <c r="AB432" s="2">
        <v>45.578568</v>
      </c>
      <c r="AC432" s="2">
        <v>-73.74355</v>
      </c>
      <c r="AD432" s="2"/>
      <c r="AE432" s="2"/>
      <c r="AF432" s="2"/>
    </row>
    <row r="433" ht="43.5" customHeight="1">
      <c r="A433" s="2"/>
      <c r="B433" s="2" t="s">
        <v>3277</v>
      </c>
      <c r="C433" s="2" t="s">
        <v>3278</v>
      </c>
      <c r="D433" s="2"/>
      <c r="E433" s="2"/>
      <c r="F433" s="2" t="s">
        <v>3279</v>
      </c>
      <c r="G433" s="2" t="s">
        <v>3280</v>
      </c>
      <c r="H433" s="2" t="s">
        <v>3281</v>
      </c>
      <c r="I433" s="2" t="s">
        <v>3282</v>
      </c>
      <c r="J433" s="2"/>
      <c r="K433" s="2" t="s">
        <v>114</v>
      </c>
      <c r="L433" s="2" t="s">
        <v>57</v>
      </c>
      <c r="M433" s="2" t="s">
        <v>3283</v>
      </c>
      <c r="N433" s="2"/>
      <c r="O433" s="2" t="s">
        <v>40</v>
      </c>
      <c r="P433" s="2"/>
      <c r="Q433" s="2"/>
      <c r="R433" s="2"/>
      <c r="S433" s="2"/>
      <c r="T433" s="2"/>
      <c r="U433" s="2"/>
      <c r="V433" s="2"/>
      <c r="W433" s="2"/>
      <c r="X433" s="2"/>
      <c r="Y433" s="2"/>
      <c r="Z433" s="2" t="s">
        <v>3284</v>
      </c>
      <c r="AA433" s="2"/>
      <c r="AB433" s="2">
        <v>43.65048</v>
      </c>
      <c r="AC433" s="2">
        <v>-79.37737</v>
      </c>
      <c r="AD433" s="2"/>
      <c r="AE433" s="2"/>
      <c r="AF433" s="2"/>
    </row>
    <row r="434" ht="43.5" customHeight="1">
      <c r="A434" s="2"/>
      <c r="B434" s="2" t="s">
        <v>3285</v>
      </c>
      <c r="C434" s="2" t="s">
        <v>3286</v>
      </c>
      <c r="D434" s="2"/>
      <c r="E434" s="2"/>
      <c r="F434" s="2"/>
      <c r="G434" s="2" t="s">
        <v>3287</v>
      </c>
      <c r="H434" s="3" t="str">
        <f>HYPERLINK("http://www.beavertononlakesimcoe.com","http://www.beavertononlakesimcoe.com")</f>
        <v>http://www.beavertononlakesimcoe.com</v>
      </c>
      <c r="I434" s="2" t="s">
        <v>3288</v>
      </c>
      <c r="J434" s="2"/>
      <c r="K434" s="2" t="s">
        <v>3289</v>
      </c>
      <c r="L434" s="2" t="s">
        <v>57</v>
      </c>
      <c r="M434" s="2" t="s">
        <v>3290</v>
      </c>
      <c r="N434" s="2"/>
      <c r="O434" s="2" t="s">
        <v>40</v>
      </c>
      <c r="P434" s="2"/>
      <c r="Q434" s="2"/>
      <c r="R434" s="2"/>
      <c r="S434" s="2"/>
      <c r="T434" s="2"/>
      <c r="U434" s="2"/>
      <c r="V434" s="2"/>
      <c r="W434" s="2"/>
      <c r="X434" s="2"/>
      <c r="Y434" s="2"/>
      <c r="Z434" s="2"/>
      <c r="AA434" s="2"/>
      <c r="AB434" s="2">
        <v>44.428486</v>
      </c>
      <c r="AC434" s="2">
        <v>-79.154537</v>
      </c>
      <c r="AD434" s="2"/>
      <c r="AE434" s="2"/>
      <c r="AF434" s="2"/>
    </row>
    <row r="435" ht="43.5" customHeight="1">
      <c r="A435" s="2"/>
      <c r="B435" s="2" t="s">
        <v>3291</v>
      </c>
      <c r="C435" s="2" t="s">
        <v>3292</v>
      </c>
      <c r="D435" s="2"/>
      <c r="E435" s="2"/>
      <c r="F435" s="2" t="s">
        <v>3293</v>
      </c>
      <c r="G435" s="2" t="s">
        <v>3294</v>
      </c>
      <c r="H435" s="3" t="str">
        <f>HYPERLINK("http://www.bramptonbot.com","http://www.bramptonbot.com")</f>
        <v>http://www.bramptonbot.com</v>
      </c>
      <c r="I435" s="2" t="s">
        <v>3295</v>
      </c>
      <c r="J435" s="2"/>
      <c r="K435" s="2" t="s">
        <v>1280</v>
      </c>
      <c r="L435" s="2" t="s">
        <v>57</v>
      </c>
      <c r="M435" s="2" t="s">
        <v>3296</v>
      </c>
      <c r="N435" s="2"/>
      <c r="O435" s="2" t="s">
        <v>40</v>
      </c>
      <c r="P435" s="2"/>
      <c r="Q435" s="2"/>
      <c r="R435" s="2"/>
      <c r="S435" s="2"/>
      <c r="T435" s="2"/>
      <c r="U435" s="2"/>
      <c r="V435" s="2"/>
      <c r="W435" s="2"/>
      <c r="X435" s="2"/>
      <c r="Y435" s="2"/>
      <c r="Z435" s="2" t="s">
        <v>3297</v>
      </c>
      <c r="AA435" s="2"/>
      <c r="AB435" s="2">
        <v>43.686819</v>
      </c>
      <c r="AC435" s="2">
        <v>-79.759104</v>
      </c>
      <c r="AD435" s="2"/>
      <c r="AE435" s="2"/>
      <c r="AF435" s="2"/>
    </row>
    <row r="436" ht="43.5" customHeight="1">
      <c r="A436" s="2"/>
      <c r="B436" s="2" t="s">
        <v>3298</v>
      </c>
      <c r="C436" s="2" t="s">
        <v>3299</v>
      </c>
      <c r="D436" s="2"/>
      <c r="E436" s="2"/>
      <c r="F436" s="2" t="s">
        <v>3300</v>
      </c>
      <c r="G436" s="2" t="s">
        <v>3301</v>
      </c>
      <c r="H436" s="3" t="str">
        <f>HYPERLINK("http://www.calgarychamber.com","http://www.calgarychamber.com")</f>
        <v>http://www.calgarychamber.com</v>
      </c>
      <c r="I436" s="2" t="s">
        <v>3302</v>
      </c>
      <c r="J436" s="2"/>
      <c r="K436" s="2" t="s">
        <v>206</v>
      </c>
      <c r="L436" s="2" t="s">
        <v>76</v>
      </c>
      <c r="M436" s="2" t="s">
        <v>3303</v>
      </c>
      <c r="N436" s="2"/>
      <c r="O436" s="2" t="s">
        <v>40</v>
      </c>
      <c r="P436" s="2"/>
      <c r="Q436" s="2"/>
      <c r="R436" s="2"/>
      <c r="S436" s="2"/>
      <c r="T436" s="2"/>
      <c r="U436" s="2"/>
      <c r="V436" s="2"/>
      <c r="W436" s="2"/>
      <c r="X436" s="2"/>
      <c r="Y436" s="2"/>
      <c r="Z436" s="2"/>
      <c r="AA436" s="2"/>
      <c r="AB436" s="2">
        <v>51.045369</v>
      </c>
      <c r="AC436" s="2">
        <v>-114.058482</v>
      </c>
      <c r="AD436" s="2"/>
      <c r="AE436" s="2"/>
      <c r="AF436" s="2"/>
    </row>
    <row r="437" ht="43.5" customHeight="1">
      <c r="A437" s="2"/>
      <c r="B437" s="2" t="s">
        <v>3304</v>
      </c>
      <c r="C437" s="2" t="s">
        <v>3305</v>
      </c>
      <c r="D437" s="2" t="s">
        <v>3306</v>
      </c>
      <c r="E437" s="2"/>
      <c r="F437" s="2" t="s">
        <v>3307</v>
      </c>
      <c r="G437" s="2" t="s">
        <v>3308</v>
      </c>
      <c r="H437" s="3" t="str">
        <f>HYPERLINK("http://www.cand.ca","http://www.cand.ca")</f>
        <v>http://www.cand.ca</v>
      </c>
      <c r="I437" s="2" t="s">
        <v>3309</v>
      </c>
      <c r="J437" s="2"/>
      <c r="K437" s="2" t="s">
        <v>114</v>
      </c>
      <c r="L437" s="2" t="s">
        <v>57</v>
      </c>
      <c r="M437" s="2" t="s">
        <v>3310</v>
      </c>
      <c r="N437" s="2"/>
      <c r="O437" s="2" t="s">
        <v>40</v>
      </c>
      <c r="P437" s="2"/>
      <c r="Q437" s="2"/>
      <c r="R437" s="2"/>
      <c r="S437" s="2"/>
      <c r="T437" s="2"/>
      <c r="U437" s="2"/>
      <c r="V437" s="2"/>
      <c r="W437" s="2"/>
      <c r="X437" s="2"/>
      <c r="Y437" s="2"/>
      <c r="Z437" s="2" t="s">
        <v>3311</v>
      </c>
      <c r="AA437" s="2"/>
      <c r="AB437" s="2">
        <v>43.704941</v>
      </c>
      <c r="AC437" s="2">
        <v>-79.396557</v>
      </c>
      <c r="AD437" s="2"/>
      <c r="AE437" s="2"/>
      <c r="AF437" s="2"/>
    </row>
    <row r="438" ht="43.5" customHeight="1">
      <c r="A438" s="2"/>
      <c r="B438" s="2" t="s">
        <v>3312</v>
      </c>
      <c r="C438" s="2" t="s">
        <v>3313</v>
      </c>
      <c r="D438" s="2"/>
      <c r="E438" s="2"/>
      <c r="F438" s="2" t="s">
        <v>3314</v>
      </c>
      <c r="G438" s="2" t="s">
        <v>3315</v>
      </c>
      <c r="H438" s="3" t="str">
        <f>HYPERLINK("http://www.chamber.ca","http://www.chamber.ca")</f>
        <v>http://www.chamber.ca</v>
      </c>
      <c r="I438" s="2" t="s">
        <v>3316</v>
      </c>
      <c r="J438" s="2"/>
      <c r="K438" s="2" t="s">
        <v>56</v>
      </c>
      <c r="L438" s="2" t="s">
        <v>57</v>
      </c>
      <c r="M438" s="2" t="s">
        <v>3317</v>
      </c>
      <c r="N438" s="2"/>
      <c r="O438" s="2" t="s">
        <v>40</v>
      </c>
      <c r="P438" s="2"/>
      <c r="Q438" s="2"/>
      <c r="R438" s="2"/>
      <c r="S438" s="2"/>
      <c r="T438" s="2"/>
      <c r="U438" s="2"/>
      <c r="V438" s="2"/>
      <c r="W438" s="2"/>
      <c r="X438" s="2"/>
      <c r="Y438" s="2"/>
      <c r="Z438" s="2" t="s">
        <v>3318</v>
      </c>
      <c r="AA438" s="2"/>
      <c r="AB438" s="2">
        <v>45.418012</v>
      </c>
      <c r="AC438" s="2">
        <v>-75.703806</v>
      </c>
      <c r="AD438" s="2"/>
      <c r="AE438" s="2"/>
      <c r="AF438" s="2"/>
    </row>
    <row r="439" ht="43.5" customHeight="1">
      <c r="A439" s="2"/>
      <c r="B439" s="2" t="s">
        <v>3319</v>
      </c>
      <c r="C439" s="2" t="s">
        <v>3320</v>
      </c>
      <c r="D439" s="2" t="s">
        <v>3321</v>
      </c>
      <c r="E439" s="2"/>
      <c r="F439" s="2" t="s">
        <v>3322</v>
      </c>
      <c r="G439" s="2" t="s">
        <v>3323</v>
      </c>
      <c r="H439" s="3" t="str">
        <f>HYPERLINK("http://www.cctt.ca","http://www.cctt.ca")</f>
        <v>http://www.cctt.ca</v>
      </c>
      <c r="I439" s="2" t="s">
        <v>3324</v>
      </c>
      <c r="J439" s="2"/>
      <c r="K439" s="2" t="s">
        <v>3325</v>
      </c>
      <c r="L439" s="2" t="s">
        <v>57</v>
      </c>
      <c r="M439" s="2" t="s">
        <v>3326</v>
      </c>
      <c r="N439" s="2"/>
      <c r="O439" s="2" t="s">
        <v>40</v>
      </c>
      <c r="P439" s="2"/>
      <c r="Q439" s="2"/>
      <c r="R439" s="2"/>
      <c r="S439" s="2"/>
      <c r="T439" s="2"/>
      <c r="U439" s="2"/>
      <c r="V439" s="2"/>
      <c r="W439" s="2"/>
      <c r="X439" s="2"/>
      <c r="Y439" s="2"/>
      <c r="Z439" s="2" t="s">
        <v>3327</v>
      </c>
      <c r="AA439" s="2"/>
      <c r="AB439" s="2">
        <v>45.34361</v>
      </c>
      <c r="AC439" s="2">
        <v>-75.709276</v>
      </c>
      <c r="AD439" s="2"/>
      <c r="AE439" s="2"/>
      <c r="AF439" s="2"/>
    </row>
    <row r="440" ht="43.5" customHeight="1">
      <c r="A440" s="2"/>
      <c r="B440" s="2" t="s">
        <v>3328</v>
      </c>
      <c r="C440" s="2" t="s">
        <v>3329</v>
      </c>
      <c r="D440" s="2"/>
      <c r="E440" s="2"/>
      <c r="F440" s="2" t="s">
        <v>3330</v>
      </c>
      <c r="G440" s="2" t="s">
        <v>3331</v>
      </c>
      <c r="H440" s="3" t="str">
        <f>HYPERLINK("http://www.canadiangemmological.com","http://www.canadiangemmological.com")</f>
        <v>http://www.canadiangemmological.com</v>
      </c>
      <c r="I440" s="2" t="s">
        <v>3332</v>
      </c>
      <c r="J440" s="2"/>
      <c r="K440" s="2" t="s">
        <v>114</v>
      </c>
      <c r="L440" s="2" t="s">
        <v>57</v>
      </c>
      <c r="M440" s="2" t="s">
        <v>3333</v>
      </c>
      <c r="N440" s="2"/>
      <c r="O440" s="2" t="s">
        <v>40</v>
      </c>
      <c r="P440" s="2"/>
      <c r="Q440" s="2"/>
      <c r="R440" s="2"/>
      <c r="S440" s="2"/>
      <c r="T440" s="2"/>
      <c r="U440" s="2"/>
      <c r="V440" s="2"/>
      <c r="W440" s="2"/>
      <c r="X440" s="2"/>
      <c r="Y440" s="2"/>
      <c r="Z440" s="2" t="s">
        <v>3334</v>
      </c>
      <c r="AA440" s="2"/>
      <c r="AB440" s="2">
        <v>43.652697</v>
      </c>
      <c r="AC440" s="2">
        <v>-79.376782</v>
      </c>
      <c r="AD440" s="2"/>
      <c r="AE440" s="2"/>
      <c r="AF440" s="2"/>
    </row>
    <row r="441" ht="43.5" customHeight="1">
      <c r="A441" s="2"/>
      <c r="B441" s="2" t="s">
        <v>3335</v>
      </c>
      <c r="C441" s="2" t="s">
        <v>3336</v>
      </c>
      <c r="D441" s="2"/>
      <c r="E441" s="2"/>
      <c r="F441" s="2" t="s">
        <v>3337</v>
      </c>
      <c r="G441" s="2" t="s">
        <v>3338</v>
      </c>
      <c r="H441" s="3" t="str">
        <f>HYPERLINK("http://www.canadianshorthorn.com","http://www.canadianshorthorn.com")</f>
        <v>http://www.canadianshorthorn.com</v>
      </c>
      <c r="I441" s="2" t="s">
        <v>3339</v>
      </c>
      <c r="J441" s="2"/>
      <c r="K441" s="2" t="s">
        <v>290</v>
      </c>
      <c r="L441" s="2" t="s">
        <v>291</v>
      </c>
      <c r="M441" s="2" t="s">
        <v>3340</v>
      </c>
      <c r="N441" s="2"/>
      <c r="O441" s="2" t="s">
        <v>40</v>
      </c>
      <c r="P441" s="2"/>
      <c r="Q441" s="2"/>
      <c r="R441" s="2"/>
      <c r="S441" s="2"/>
      <c r="T441" s="2"/>
      <c r="U441" s="2"/>
      <c r="V441" s="2"/>
      <c r="W441" s="2"/>
      <c r="X441" s="2"/>
      <c r="Y441" s="2"/>
      <c r="Z441" s="2" t="s">
        <v>3341</v>
      </c>
      <c r="AA441" s="2"/>
      <c r="AB441" s="2">
        <v>50.451903</v>
      </c>
      <c r="AC441" s="2">
        <v>-104.614313</v>
      </c>
      <c r="AD441" s="2"/>
      <c r="AE441" s="2"/>
      <c r="AF441" s="2"/>
    </row>
    <row r="442" ht="43.5" customHeight="1">
      <c r="A442" s="2"/>
      <c r="B442" s="2" t="s">
        <v>3342</v>
      </c>
      <c r="C442" s="2" t="s">
        <v>3343</v>
      </c>
      <c r="D442" s="2"/>
      <c r="E442" s="2"/>
      <c r="F442" s="2" t="s">
        <v>3344</v>
      </c>
      <c r="G442" s="2" t="s">
        <v>3345</v>
      </c>
      <c r="H442" s="3" t="str">
        <f>HYPERLINK("http://www.ridgemeadowschamber.com","http://www.ridgemeadowschamber.com")</f>
        <v>http://www.ridgemeadowschamber.com</v>
      </c>
      <c r="I442" s="2" t="s">
        <v>3346</v>
      </c>
      <c r="J442" s="2"/>
      <c r="K442" s="2" t="s">
        <v>3347</v>
      </c>
      <c r="L442" s="2" t="s">
        <v>38</v>
      </c>
      <c r="M442" s="2" t="s">
        <v>3348</v>
      </c>
      <c r="N442" s="2"/>
      <c r="O442" s="2" t="s">
        <v>40</v>
      </c>
      <c r="P442" s="2"/>
      <c r="Q442" s="2"/>
      <c r="R442" s="2"/>
      <c r="S442" s="2"/>
      <c r="T442" s="2"/>
      <c r="U442" s="2"/>
      <c r="V442" s="2"/>
      <c r="W442" s="2"/>
      <c r="X442" s="2"/>
      <c r="Y442" s="2"/>
      <c r="Z442" s="2" t="s">
        <v>3349</v>
      </c>
      <c r="AA442" s="2"/>
      <c r="AB442" s="2">
        <v>49.229661</v>
      </c>
      <c r="AC442" s="2">
        <v>-122.68941</v>
      </c>
      <c r="AD442" s="2"/>
      <c r="AE442" s="2"/>
      <c r="AF442" s="2"/>
    </row>
    <row r="443" ht="43.5" customHeight="1">
      <c r="A443" s="2"/>
      <c r="B443" s="2" t="s">
        <v>3350</v>
      </c>
      <c r="C443" s="2" t="s">
        <v>3351</v>
      </c>
      <c r="D443" s="2" t="s">
        <v>3352</v>
      </c>
      <c r="E443" s="2"/>
      <c r="F443" s="2" t="s">
        <v>3353</v>
      </c>
      <c r="G443" s="2" t="s">
        <v>3354</v>
      </c>
      <c r="H443" s="3" t="str">
        <f>HYPERLINK("http://www.era.ca","http://www.era.ca")</f>
        <v>http://www.era.ca</v>
      </c>
      <c r="I443" s="2" t="s">
        <v>3355</v>
      </c>
      <c r="J443" s="2"/>
      <c r="K443" s="2" t="s">
        <v>206</v>
      </c>
      <c r="L443" s="2" t="s">
        <v>76</v>
      </c>
      <c r="M443" s="2" t="s">
        <v>3356</v>
      </c>
      <c r="N443" s="2"/>
      <c r="O443" s="2" t="s">
        <v>40</v>
      </c>
      <c r="P443" s="2"/>
      <c r="Q443" s="2"/>
      <c r="R443" s="2"/>
      <c r="S443" s="2"/>
      <c r="T443" s="2"/>
      <c r="U443" s="2"/>
      <c r="V443" s="2"/>
      <c r="W443" s="2"/>
      <c r="X443" s="2"/>
      <c r="Y443" s="2"/>
      <c r="Z443" s="2" t="s">
        <v>3357</v>
      </c>
      <c r="AA443" s="2"/>
      <c r="AB443" s="2">
        <v>51.023117</v>
      </c>
      <c r="AC443" s="2">
        <v>-114.032558</v>
      </c>
      <c r="AD443" s="2"/>
      <c r="AE443" s="2"/>
      <c r="AF443" s="2"/>
    </row>
    <row r="444" ht="43.5" customHeight="1">
      <c r="A444" s="2"/>
      <c r="B444" s="2" t="s">
        <v>3358</v>
      </c>
      <c r="C444" s="2" t="s">
        <v>3359</v>
      </c>
      <c r="D444" s="2"/>
      <c r="E444" s="2"/>
      <c r="F444" s="2"/>
      <c r="G444" s="2" t="s">
        <v>3360</v>
      </c>
      <c r="H444" s="3" t="str">
        <f>HYPERLINK("http://www.elkfordchamberofcommerce.com","http://www.elkfordchamberofcommerce.com")</f>
        <v>http://www.elkfordchamberofcommerce.com</v>
      </c>
      <c r="I444" s="2" t="s">
        <v>3361</v>
      </c>
      <c r="J444" s="2"/>
      <c r="K444" s="2" t="s">
        <v>3362</v>
      </c>
      <c r="L444" s="2" t="s">
        <v>38</v>
      </c>
      <c r="M444" s="2" t="s">
        <v>3363</v>
      </c>
      <c r="N444" s="2"/>
      <c r="O444" s="2" t="s">
        <v>40</v>
      </c>
      <c r="P444" s="2"/>
      <c r="Q444" s="2"/>
      <c r="R444" s="2"/>
      <c r="S444" s="2"/>
      <c r="T444" s="2"/>
      <c r="U444" s="2"/>
      <c r="V444" s="2"/>
      <c r="W444" s="2"/>
      <c r="X444" s="2"/>
      <c r="Y444" s="2"/>
      <c r="Z444" s="2"/>
      <c r="AA444" s="2"/>
      <c r="AB444" s="2">
        <v>50.413431</v>
      </c>
      <c r="AC444" s="2">
        <v>-115.102794</v>
      </c>
      <c r="AD444" s="2"/>
      <c r="AE444" s="2"/>
      <c r="AF444" s="2"/>
    </row>
    <row r="445" ht="43.5" customHeight="1">
      <c r="A445" s="2"/>
      <c r="B445" s="2" t="s">
        <v>3364</v>
      </c>
      <c r="C445" s="2" t="s">
        <v>3365</v>
      </c>
      <c r="D445" s="2"/>
      <c r="E445" s="2"/>
      <c r="F445" s="2" t="s">
        <v>3366</v>
      </c>
      <c r="G445" s="2" t="s">
        <v>3367</v>
      </c>
      <c r="H445" s="3" t="str">
        <f>HYPERLINK("http://www.gcbbt.com","http://www.gcbbt.com")</f>
        <v>http://www.gcbbt.com</v>
      </c>
      <c r="I445" s="2" t="s">
        <v>3368</v>
      </c>
      <c r="J445" s="2"/>
      <c r="K445" s="2" t="s">
        <v>3369</v>
      </c>
      <c r="L445" s="2" t="s">
        <v>694</v>
      </c>
      <c r="M445" s="2" t="s">
        <v>3370</v>
      </c>
      <c r="N445" s="2"/>
      <c r="O445" s="2" t="s">
        <v>40</v>
      </c>
      <c r="P445" s="2"/>
      <c r="Q445" s="2"/>
      <c r="R445" s="2"/>
      <c r="S445" s="2"/>
      <c r="T445" s="2"/>
      <c r="U445" s="2"/>
      <c r="V445" s="2"/>
      <c r="W445" s="2"/>
      <c r="X445" s="2"/>
      <c r="Y445" s="2"/>
      <c r="Z445" s="2" t="s">
        <v>3371</v>
      </c>
      <c r="AA445" s="2"/>
      <c r="AB445" s="2">
        <v>48.942764</v>
      </c>
      <c r="AC445" s="2">
        <v>-57.917602</v>
      </c>
      <c r="AD445" s="2"/>
      <c r="AE445" s="2"/>
      <c r="AF445" s="2"/>
    </row>
    <row r="446" ht="43.5" customHeight="1">
      <c r="A446" s="2"/>
      <c r="B446" s="2" t="s">
        <v>3372</v>
      </c>
      <c r="C446" s="2" t="s">
        <v>3373</v>
      </c>
      <c r="D446" s="2"/>
      <c r="E446" s="2"/>
      <c r="F446" s="2" t="s">
        <v>3374</v>
      </c>
      <c r="G446" s="2" t="s">
        <v>3375</v>
      </c>
      <c r="H446" s="2" t="s">
        <v>3376</v>
      </c>
      <c r="I446" s="2" t="s">
        <v>3377</v>
      </c>
      <c r="J446" s="2"/>
      <c r="K446" s="2" t="s">
        <v>3378</v>
      </c>
      <c r="L446" s="2" t="s">
        <v>57</v>
      </c>
      <c r="M446" s="2" t="s">
        <v>3379</v>
      </c>
      <c r="N446" s="2"/>
      <c r="O446" s="2" t="s">
        <v>40</v>
      </c>
      <c r="P446" s="2"/>
      <c r="Q446" s="2"/>
      <c r="R446" s="2"/>
      <c r="S446" s="2"/>
      <c r="T446" s="2"/>
      <c r="U446" s="2"/>
      <c r="V446" s="2"/>
      <c r="W446" s="2"/>
      <c r="X446" s="2"/>
      <c r="Y446" s="2"/>
      <c r="Z446" s="2"/>
      <c r="AA446" s="2"/>
      <c r="AB446" s="2">
        <v>43.155712</v>
      </c>
      <c r="AC446" s="2">
        <v>-79.245952</v>
      </c>
      <c r="AD446" s="2"/>
      <c r="AE446" s="2"/>
      <c r="AF446" s="2"/>
    </row>
    <row r="447" ht="43.5" customHeight="1">
      <c r="A447" s="2"/>
      <c r="B447" s="2" t="s">
        <v>3380</v>
      </c>
      <c r="C447" s="2" t="s">
        <v>3381</v>
      </c>
      <c r="D447" s="2" t="s">
        <v>3382</v>
      </c>
      <c r="E447" s="2"/>
      <c r="F447" s="2" t="s">
        <v>3383</v>
      </c>
      <c r="G447" s="2" t="s">
        <v>3384</v>
      </c>
      <c r="H447" s="3" t="str">
        <f>HYPERLINK("http://www.hrai.ca","http://www.hrai.ca")</f>
        <v>http://www.hrai.ca</v>
      </c>
      <c r="I447" s="2" t="s">
        <v>3385</v>
      </c>
      <c r="J447" s="2"/>
      <c r="K447" s="2" t="s">
        <v>496</v>
      </c>
      <c r="L447" s="2" t="s">
        <v>57</v>
      </c>
      <c r="M447" s="2" t="s">
        <v>3386</v>
      </c>
      <c r="N447" s="2"/>
      <c r="O447" s="2" t="s">
        <v>40</v>
      </c>
      <c r="P447" s="2"/>
      <c r="Q447" s="2"/>
      <c r="R447" s="2"/>
      <c r="S447" s="2"/>
      <c r="T447" s="2"/>
      <c r="U447" s="2"/>
      <c r="V447" s="2"/>
      <c r="W447" s="2"/>
      <c r="X447" s="2"/>
      <c r="Y447" s="2"/>
      <c r="Z447" s="2" t="s">
        <v>3387</v>
      </c>
      <c r="AA447" s="2"/>
      <c r="AB447" s="2">
        <v>43.66242</v>
      </c>
      <c r="AC447" s="2">
        <v>-79.593391</v>
      </c>
      <c r="AD447" s="2"/>
      <c r="AE447" s="2"/>
      <c r="AF447" s="2"/>
    </row>
    <row r="448" ht="43.5" customHeight="1">
      <c r="A448" s="2"/>
      <c r="B448" s="2" t="s">
        <v>3388</v>
      </c>
      <c r="C448" s="2" t="s">
        <v>3389</v>
      </c>
      <c r="D448" s="2"/>
      <c r="E448" s="2"/>
      <c r="F448" s="2"/>
      <c r="G448" s="2" t="s">
        <v>3390</v>
      </c>
      <c r="H448" s="3" t="str">
        <f>HYPERLINK("http://www.ibdfoundation.org","http://www.ibdfoundation.org")</f>
        <v>http://www.ibdfoundation.org</v>
      </c>
      <c r="I448" s="2" t="s">
        <v>3391</v>
      </c>
      <c r="J448" s="2"/>
      <c r="K448" s="2" t="s">
        <v>2060</v>
      </c>
      <c r="L448" s="2" t="s">
        <v>57</v>
      </c>
      <c r="M448" s="2" t="s">
        <v>3392</v>
      </c>
      <c r="N448" s="2"/>
      <c r="O448" s="2" t="s">
        <v>40</v>
      </c>
      <c r="P448" s="2"/>
      <c r="Q448" s="2"/>
      <c r="R448" s="2"/>
      <c r="S448" s="2"/>
      <c r="T448" s="2"/>
      <c r="U448" s="2"/>
      <c r="V448" s="2"/>
      <c r="W448" s="2"/>
      <c r="X448" s="2"/>
      <c r="Y448" s="2"/>
      <c r="Z448" s="2" t="s">
        <v>3393</v>
      </c>
      <c r="AA448" s="2"/>
      <c r="AB448" s="2">
        <v>45.341784</v>
      </c>
      <c r="AC448" s="2">
        <v>-75.920091</v>
      </c>
      <c r="AD448" s="2"/>
      <c r="AE448" s="2"/>
      <c r="AF448" s="2"/>
    </row>
    <row r="449" ht="43.5" customHeight="1">
      <c r="A449" s="2"/>
      <c r="B449" s="2" t="s">
        <v>3394</v>
      </c>
      <c r="C449" s="2" t="s">
        <v>3395</v>
      </c>
      <c r="D449" s="2"/>
      <c r="E449" s="2"/>
      <c r="F449" s="2"/>
      <c r="G449" s="2" t="s">
        <v>3396</v>
      </c>
      <c r="H449" s="3" t="str">
        <f>HYPERLINK("http://www.mines.ca","http://www.mines.ca")</f>
        <v>http://www.mines.ca</v>
      </c>
      <c r="I449" s="2" t="s">
        <v>3397</v>
      </c>
      <c r="J449" s="2"/>
      <c r="K449" s="2" t="s">
        <v>85</v>
      </c>
      <c r="L449" s="2" t="s">
        <v>86</v>
      </c>
      <c r="M449" s="2" t="s">
        <v>3398</v>
      </c>
      <c r="N449" s="2"/>
      <c r="O449" s="2" t="s">
        <v>40</v>
      </c>
      <c r="P449" s="2"/>
      <c r="Q449" s="2"/>
      <c r="R449" s="2"/>
      <c r="S449" s="2"/>
      <c r="T449" s="2"/>
      <c r="U449" s="2"/>
      <c r="V449" s="2"/>
      <c r="W449" s="2"/>
      <c r="X449" s="2"/>
      <c r="Y449" s="2"/>
      <c r="Z449" s="2" t="s">
        <v>3399</v>
      </c>
      <c r="AA449" s="2"/>
      <c r="AB449" s="2">
        <v>49.88792</v>
      </c>
      <c r="AC449" s="2">
        <v>-97.140074</v>
      </c>
      <c r="AD449" s="2"/>
      <c r="AE449" s="2"/>
      <c r="AF449" s="2"/>
    </row>
    <row r="450" ht="43.5" customHeight="1">
      <c r="A450" s="2"/>
      <c r="B450" s="2" t="s">
        <v>3400</v>
      </c>
      <c r="C450" s="2" t="s">
        <v>3401</v>
      </c>
      <c r="D450" s="2" t="s">
        <v>3402</v>
      </c>
      <c r="E450" s="2"/>
      <c r="F450" s="2" t="s">
        <v>3403</v>
      </c>
      <c r="G450" s="2" t="s">
        <v>3404</v>
      </c>
      <c r="H450" s="3" t="str">
        <f>HYPERLINK("http://www.napaneechamber.ca","http://www.napaneechamber.ca")</f>
        <v>http://www.napaneechamber.ca</v>
      </c>
      <c r="I450" s="2" t="s">
        <v>3405</v>
      </c>
      <c r="J450" s="2"/>
      <c r="K450" s="2" t="s">
        <v>3406</v>
      </c>
      <c r="L450" s="2" t="s">
        <v>57</v>
      </c>
      <c r="M450" s="2" t="s">
        <v>3407</v>
      </c>
      <c r="N450" s="2"/>
      <c r="O450" s="2" t="s">
        <v>40</v>
      </c>
      <c r="P450" s="2"/>
      <c r="Q450" s="2"/>
      <c r="R450" s="2"/>
      <c r="S450" s="2"/>
      <c r="T450" s="2"/>
      <c r="U450" s="2"/>
      <c r="V450" s="2"/>
      <c r="W450" s="2"/>
      <c r="X450" s="2"/>
      <c r="Y450" s="2"/>
      <c r="Z450" s="2" t="s">
        <v>3408</v>
      </c>
      <c r="AA450" s="2"/>
      <c r="AB450" s="2">
        <v>44.248361</v>
      </c>
      <c r="AC450" s="2">
        <v>-76.94879</v>
      </c>
      <c r="AD450" s="2"/>
      <c r="AE450" s="2"/>
      <c r="AF450" s="2"/>
    </row>
    <row r="451" ht="43.5" customHeight="1">
      <c r="A451" s="2"/>
      <c r="B451" s="2" t="s">
        <v>3409</v>
      </c>
      <c r="C451" s="2" t="s">
        <v>3410</v>
      </c>
      <c r="D451" s="2"/>
      <c r="E451" s="2"/>
      <c r="F451" s="2" t="s">
        <v>3411</v>
      </c>
      <c r="G451" s="2" t="s">
        <v>3412</v>
      </c>
      <c r="H451" s="3" t="str">
        <f>HYPERLINK("http://www.aqmat.org","http://www.aqmat.org")</f>
        <v>http://www.aqmat.org</v>
      </c>
      <c r="I451" s="2" t="s">
        <v>3413</v>
      </c>
      <c r="J451" s="2"/>
      <c r="K451" s="2" t="s">
        <v>1085</v>
      </c>
      <c r="L451" s="2" t="s">
        <v>96</v>
      </c>
      <c r="M451" s="2" t="s">
        <v>2671</v>
      </c>
      <c r="N451" s="2"/>
      <c r="O451" s="2" t="s">
        <v>40</v>
      </c>
      <c r="P451" s="2"/>
      <c r="Q451" s="2"/>
      <c r="R451" s="2"/>
      <c r="S451" s="2"/>
      <c r="T451" s="2"/>
      <c r="U451" s="2"/>
      <c r="V451" s="2"/>
      <c r="W451" s="2"/>
      <c r="X451" s="2"/>
      <c r="Y451" s="2"/>
      <c r="Z451" s="2" t="s">
        <v>3414</v>
      </c>
      <c r="AA451" s="2"/>
      <c r="AB451" s="2">
        <v>45.574608</v>
      </c>
      <c r="AC451" s="2">
        <v>-73.463337</v>
      </c>
      <c r="AD451" s="2"/>
      <c r="AE451" s="2"/>
      <c r="AF451" s="2"/>
    </row>
    <row r="452" ht="43.5" customHeight="1">
      <c r="A452" s="2"/>
      <c r="B452" s="2" t="s">
        <v>3415</v>
      </c>
      <c r="C452" s="2" t="s">
        <v>3416</v>
      </c>
      <c r="D452" s="2" t="s">
        <v>3417</v>
      </c>
      <c r="E452" s="2"/>
      <c r="F452" s="2" t="s">
        <v>3418</v>
      </c>
      <c r="G452" s="2" t="s">
        <v>3419</v>
      </c>
      <c r="H452" s="3" t="str">
        <f>HYPERLINK("http://www.src.sk.ca","http://www.src.sk.ca")</f>
        <v>http://www.src.sk.ca</v>
      </c>
      <c r="I452" s="2" t="s">
        <v>3420</v>
      </c>
      <c r="J452" s="2"/>
      <c r="K452" s="2" t="s">
        <v>2885</v>
      </c>
      <c r="L452" s="2" t="s">
        <v>291</v>
      </c>
      <c r="M452" s="2" t="s">
        <v>3421</v>
      </c>
      <c r="N452" s="2"/>
      <c r="O452" s="2" t="s">
        <v>40</v>
      </c>
      <c r="P452" s="2"/>
      <c r="Q452" s="2"/>
      <c r="R452" s="2"/>
      <c r="S452" s="2"/>
      <c r="T452" s="2"/>
      <c r="U452" s="2"/>
      <c r="V452" s="2"/>
      <c r="W452" s="2"/>
      <c r="X452" s="2"/>
      <c r="Y452" s="2"/>
      <c r="Z452" s="2" t="s">
        <v>3422</v>
      </c>
      <c r="AA452" s="2"/>
      <c r="AB452" s="2">
        <v>52.14089</v>
      </c>
      <c r="AC452" s="2">
        <v>-106.627066</v>
      </c>
      <c r="AD452" s="2"/>
      <c r="AE452" s="2"/>
      <c r="AF452" s="2"/>
    </row>
    <row r="453" ht="43.5" customHeight="1">
      <c r="A453" s="2"/>
      <c r="B453" s="2" t="s">
        <v>3423</v>
      </c>
      <c r="C453" s="2" t="s">
        <v>3424</v>
      </c>
      <c r="D453" s="2"/>
      <c r="E453" s="2"/>
      <c r="F453" s="2" t="s">
        <v>3424</v>
      </c>
      <c r="G453" s="2" t="s">
        <v>3425</v>
      </c>
      <c r="H453" s="3" t="str">
        <f>HYPERLINK("http://www.squamishchamber.com","http://www.squamishchamber.com")</f>
        <v>http://www.squamishchamber.com</v>
      </c>
      <c r="I453" s="2" t="s">
        <v>3426</v>
      </c>
      <c r="J453" s="2"/>
      <c r="K453" s="2" t="s">
        <v>3427</v>
      </c>
      <c r="L453" s="2" t="s">
        <v>38</v>
      </c>
      <c r="M453" s="2" t="s">
        <v>3428</v>
      </c>
      <c r="N453" s="2"/>
      <c r="O453" s="2" t="s">
        <v>40</v>
      </c>
      <c r="P453" s="2"/>
      <c r="Q453" s="2"/>
      <c r="R453" s="2"/>
      <c r="S453" s="2"/>
      <c r="T453" s="2"/>
      <c r="U453" s="2"/>
      <c r="V453" s="2"/>
      <c r="W453" s="2"/>
      <c r="X453" s="2"/>
      <c r="Y453" s="2"/>
      <c r="Z453" s="2" t="s">
        <v>3429</v>
      </c>
      <c r="AA453" s="2"/>
      <c r="AB453" s="2">
        <v>49.707029</v>
      </c>
      <c r="AC453" s="2">
        <v>-123.145871</v>
      </c>
      <c r="AD453" s="2"/>
      <c r="AE453" s="2"/>
      <c r="AF453" s="2"/>
    </row>
    <row r="454" ht="43.5" customHeight="1">
      <c r="A454" s="2"/>
      <c r="B454" s="2" t="s">
        <v>3430</v>
      </c>
      <c r="C454" s="2" t="s">
        <v>3431</v>
      </c>
      <c r="D454" s="2"/>
      <c r="E454" s="2"/>
      <c r="F454" s="2" t="s">
        <v>3432</v>
      </c>
      <c r="G454" s="2" t="s">
        <v>3433</v>
      </c>
      <c r="H454" s="3" t="str">
        <f>HYPERLINK("http://www.westvanchamber.com","http://www.westvanchamber.com")</f>
        <v>http://www.westvanchamber.com</v>
      </c>
      <c r="I454" s="2" t="s">
        <v>3434</v>
      </c>
      <c r="J454" s="2"/>
      <c r="K454" s="2" t="s">
        <v>3435</v>
      </c>
      <c r="L454" s="2" t="s">
        <v>38</v>
      </c>
      <c r="M454" s="2" t="s">
        <v>3436</v>
      </c>
      <c r="N454" s="2"/>
      <c r="O454" s="2" t="s">
        <v>40</v>
      </c>
      <c r="P454" s="2"/>
      <c r="Q454" s="2"/>
      <c r="R454" s="2"/>
      <c r="S454" s="2"/>
      <c r="T454" s="2"/>
      <c r="U454" s="2"/>
      <c r="V454" s="2"/>
      <c r="W454" s="2"/>
      <c r="X454" s="2"/>
      <c r="Y454" s="2"/>
      <c r="Z454" s="2"/>
      <c r="AA454" s="2"/>
      <c r="AB454" s="2">
        <v>49.331205</v>
      </c>
      <c r="AC454" s="2">
        <v>-123.171692</v>
      </c>
      <c r="AD454" s="2"/>
      <c r="AE454" s="2"/>
      <c r="AF454" s="2"/>
    </row>
    <row r="455" ht="43.5" customHeight="1">
      <c r="A455" s="2"/>
      <c r="B455" s="2" t="s">
        <v>3437</v>
      </c>
      <c r="C455" s="2" t="s">
        <v>3438</v>
      </c>
      <c r="D455" s="2"/>
      <c r="E455" s="2"/>
      <c r="F455" s="2" t="s">
        <v>3439</v>
      </c>
      <c r="G455" s="2" t="s">
        <v>3440</v>
      </c>
      <c r="H455" s="3" t="str">
        <f>HYPERLINK("http://www.winnipeg-chamber.com","http://www.winnipeg-chamber.com")</f>
        <v>http://www.winnipeg-chamber.com</v>
      </c>
      <c r="I455" s="2" t="s">
        <v>3441</v>
      </c>
      <c r="J455" s="2"/>
      <c r="K455" s="2" t="s">
        <v>85</v>
      </c>
      <c r="L455" s="2" t="s">
        <v>86</v>
      </c>
      <c r="M455" s="2" t="s">
        <v>994</v>
      </c>
      <c r="N455" s="2"/>
      <c r="O455" s="2" t="s">
        <v>40</v>
      </c>
      <c r="P455" s="2"/>
      <c r="Q455" s="2"/>
      <c r="R455" s="2"/>
      <c r="S455" s="2"/>
      <c r="T455" s="2"/>
      <c r="U455" s="2"/>
      <c r="V455" s="2"/>
      <c r="W455" s="2"/>
      <c r="X455" s="2"/>
      <c r="Y455" s="2"/>
      <c r="Z455" s="2"/>
      <c r="AA455" s="2"/>
      <c r="AB455" s="2">
        <v>49.894799</v>
      </c>
      <c r="AC455" s="2">
        <v>-97.141495</v>
      </c>
      <c r="AD455" s="2"/>
      <c r="AE455" s="2"/>
      <c r="AF455" s="2"/>
    </row>
    <row r="456" ht="43.5" customHeight="1">
      <c r="A456" s="2"/>
      <c r="B456" s="2" t="s">
        <v>3442</v>
      </c>
      <c r="C456" s="2" t="s">
        <v>3443</v>
      </c>
      <c r="D456" s="2" t="s">
        <v>3444</v>
      </c>
      <c r="E456" s="2"/>
      <c r="F456" s="2" t="s">
        <v>3445</v>
      </c>
      <c r="G456" s="2" t="s">
        <v>3446</v>
      </c>
      <c r="H456" s="3" t="str">
        <f>HYPERLINK("http://www.thompsonchamber.ca","http://www.thompsonchamber.ca")</f>
        <v>http://www.thompsonchamber.ca</v>
      </c>
      <c r="I456" s="2" t="s">
        <v>3447</v>
      </c>
      <c r="J456" s="2"/>
      <c r="K456" s="2" t="s">
        <v>3448</v>
      </c>
      <c r="L456" s="2" t="s">
        <v>86</v>
      </c>
      <c r="M456" s="2" t="s">
        <v>3449</v>
      </c>
      <c r="N456" s="2"/>
      <c r="O456" s="2" t="s">
        <v>40</v>
      </c>
      <c r="P456" s="2"/>
      <c r="Q456" s="2"/>
      <c r="R456" s="2"/>
      <c r="S456" s="2"/>
      <c r="T456" s="2"/>
      <c r="U456" s="2"/>
      <c r="V456" s="2"/>
      <c r="W456" s="2"/>
      <c r="X456" s="2"/>
      <c r="Y456" s="2"/>
      <c r="Z456" s="2" t="s">
        <v>3450</v>
      </c>
      <c r="AA456" s="2"/>
      <c r="AB456" s="2">
        <v>55.742588</v>
      </c>
      <c r="AC456" s="2">
        <v>-97.855339</v>
      </c>
      <c r="AD456" s="2"/>
      <c r="AE456" s="2"/>
      <c r="AF456" s="2"/>
    </row>
    <row r="457" ht="43.5" customHeight="1">
      <c r="A457" s="2"/>
      <c r="B457" s="2" t="s">
        <v>3451</v>
      </c>
      <c r="C457" s="2" t="s">
        <v>3452</v>
      </c>
      <c r="D457" s="2"/>
      <c r="E457" s="2"/>
      <c r="F457" s="2" t="s">
        <v>3453</v>
      </c>
      <c r="G457" s="2" t="s">
        <v>3454</v>
      </c>
      <c r="H457" s="3" t="str">
        <f>HYPERLINK("http://www.tbchamber.ca","http://www.tbchamber.ca")</f>
        <v>http://www.tbchamber.ca</v>
      </c>
      <c r="I457" s="2" t="s">
        <v>3455</v>
      </c>
      <c r="J457" s="2"/>
      <c r="K457" s="2" t="s">
        <v>3187</v>
      </c>
      <c r="L457" s="2" t="s">
        <v>57</v>
      </c>
      <c r="M457" s="2" t="s">
        <v>3456</v>
      </c>
      <c r="N457" s="2"/>
      <c r="O457" s="2" t="s">
        <v>40</v>
      </c>
      <c r="P457" s="2"/>
      <c r="Q457" s="2"/>
      <c r="R457" s="2"/>
      <c r="S457" s="2"/>
      <c r="T457" s="2"/>
      <c r="U457" s="2"/>
      <c r="V457" s="2"/>
      <c r="W457" s="2"/>
      <c r="X457" s="2"/>
      <c r="Y457" s="2"/>
      <c r="Z457" s="2"/>
      <c r="AA457" s="2"/>
      <c r="AB457" s="2">
        <v>48.382298</v>
      </c>
      <c r="AC457" s="2">
        <v>-89.247363</v>
      </c>
      <c r="AD457" s="2"/>
      <c r="AE457" s="2"/>
      <c r="AF457" s="2"/>
    </row>
    <row r="458" ht="43.5" customHeight="1">
      <c r="A458" s="2"/>
      <c r="B458" s="2" t="s">
        <v>3457</v>
      </c>
      <c r="C458" s="2" t="s">
        <v>3458</v>
      </c>
      <c r="D458" s="2"/>
      <c r="E458" s="2"/>
      <c r="F458" s="2" t="s">
        <v>3459</v>
      </c>
      <c r="G458" s="2" t="s">
        <v>3460</v>
      </c>
      <c r="H458" s="3" t="str">
        <f>HYPERLINK("http://www.timminschamber.on.ca","http://www.timminschamber.on.ca")</f>
        <v>http://www.timminschamber.on.ca</v>
      </c>
      <c r="I458" s="2" t="s">
        <v>3461</v>
      </c>
      <c r="J458" s="2"/>
      <c r="K458" s="2" t="s">
        <v>3462</v>
      </c>
      <c r="L458" s="2" t="s">
        <v>57</v>
      </c>
      <c r="M458" s="2" t="s">
        <v>3463</v>
      </c>
      <c r="N458" s="2"/>
      <c r="O458" s="2" t="s">
        <v>40</v>
      </c>
      <c r="P458" s="2"/>
      <c r="Q458" s="2"/>
      <c r="R458" s="2"/>
      <c r="S458" s="2"/>
      <c r="T458" s="2"/>
      <c r="U458" s="2"/>
      <c r="V458" s="2"/>
      <c r="W458" s="2"/>
      <c r="X458" s="2"/>
      <c r="Y458" s="2"/>
      <c r="Z458" s="2" t="s">
        <v>3464</v>
      </c>
      <c r="AA458" s="2"/>
      <c r="AB458" s="2">
        <v>48.477657</v>
      </c>
      <c r="AC458" s="2">
        <v>-81.298678</v>
      </c>
      <c r="AD458" s="2"/>
      <c r="AE458" s="2"/>
      <c r="AF458" s="2"/>
    </row>
    <row r="459" ht="43.5" customHeight="1">
      <c r="A459" s="2"/>
      <c r="B459" s="2" t="s">
        <v>3465</v>
      </c>
      <c r="C459" s="2" t="s">
        <v>3466</v>
      </c>
      <c r="D459" s="2"/>
      <c r="E459" s="2"/>
      <c r="F459" s="2" t="s">
        <v>3467</v>
      </c>
      <c r="G459" s="2" t="s">
        <v>3468</v>
      </c>
      <c r="H459" s="3" t="str">
        <f>HYPERLINK("http://www.tracanada.ca","http://www.tracanada.ca")</f>
        <v>http://www.tracanada.ca</v>
      </c>
      <c r="I459" s="2" t="s">
        <v>3469</v>
      </c>
      <c r="J459" s="2"/>
      <c r="K459" s="2" t="s">
        <v>496</v>
      </c>
      <c r="L459" s="2" t="s">
        <v>57</v>
      </c>
      <c r="M459" s="2" t="s">
        <v>3470</v>
      </c>
      <c r="N459" s="2"/>
      <c r="O459" s="2" t="s">
        <v>40</v>
      </c>
      <c r="P459" s="2"/>
      <c r="Q459" s="2"/>
      <c r="R459" s="2"/>
      <c r="S459" s="2"/>
      <c r="T459" s="2"/>
      <c r="U459" s="2"/>
      <c r="V459" s="2"/>
      <c r="W459" s="2"/>
      <c r="X459" s="2"/>
      <c r="Y459" s="2"/>
      <c r="Z459" s="2"/>
      <c r="AA459" s="2"/>
      <c r="AB459" s="2">
        <v>43.599849</v>
      </c>
      <c r="AC459" s="2">
        <v>-79.740443</v>
      </c>
      <c r="AD459" s="2"/>
      <c r="AE459" s="2"/>
      <c r="AF459" s="2"/>
    </row>
    <row r="460" ht="43.5" customHeight="1">
      <c r="A460" s="2"/>
      <c r="B460" s="2" t="s">
        <v>3471</v>
      </c>
      <c r="C460" s="2" t="s">
        <v>3472</v>
      </c>
      <c r="D460" s="2"/>
      <c r="E460" s="2"/>
      <c r="F460" s="2"/>
      <c r="G460" s="2" t="s">
        <v>3473</v>
      </c>
      <c r="H460" s="3" t="str">
        <f>HYPERLINK("http://www.tofinochamber.org","http://www.tofinochamber.org")</f>
        <v>http://www.tofinochamber.org</v>
      </c>
      <c r="I460" s="2" t="s">
        <v>3474</v>
      </c>
      <c r="J460" s="2"/>
      <c r="K460" s="2" t="s">
        <v>3475</v>
      </c>
      <c r="L460" s="2" t="s">
        <v>38</v>
      </c>
      <c r="M460" s="2" t="s">
        <v>3476</v>
      </c>
      <c r="N460" s="2"/>
      <c r="O460" s="2" t="s">
        <v>40</v>
      </c>
      <c r="P460" s="2"/>
      <c r="Q460" s="2"/>
      <c r="R460" s="2"/>
      <c r="S460" s="2"/>
      <c r="T460" s="2"/>
      <c r="U460" s="2"/>
      <c r="V460" s="2"/>
      <c r="W460" s="2"/>
      <c r="X460" s="2"/>
      <c r="Y460" s="2"/>
      <c r="Z460" s="2" t="s">
        <v>3477</v>
      </c>
      <c r="AA460" s="2"/>
      <c r="AB460" s="2">
        <v>49.149197</v>
      </c>
      <c r="AC460" s="2">
        <v>-125.893977</v>
      </c>
      <c r="AD460" s="2"/>
      <c r="AE460" s="2"/>
      <c r="AF460" s="2"/>
    </row>
    <row r="461" ht="43.5" customHeight="1">
      <c r="A461" s="2"/>
      <c r="B461" s="2" t="s">
        <v>3478</v>
      </c>
      <c r="C461" s="2" t="s">
        <v>3479</v>
      </c>
      <c r="D461" s="2"/>
      <c r="E461" s="2"/>
      <c r="F461" s="2" t="s">
        <v>3480</v>
      </c>
      <c r="G461" s="2" t="s">
        <v>3481</v>
      </c>
      <c r="H461" s="3" t="str">
        <f>HYPERLINK("http://www.fashionincubator.com","http://www.fashionincubator.com")</f>
        <v>http://www.fashionincubator.com</v>
      </c>
      <c r="I461" s="2" t="s">
        <v>3482</v>
      </c>
      <c r="J461" s="2"/>
      <c r="K461" s="2" t="s">
        <v>114</v>
      </c>
      <c r="L461" s="2" t="s">
        <v>57</v>
      </c>
      <c r="M461" s="2" t="s">
        <v>3483</v>
      </c>
      <c r="N461" s="2"/>
      <c r="O461" s="2" t="s">
        <v>40</v>
      </c>
      <c r="P461" s="2"/>
      <c r="Q461" s="2"/>
      <c r="R461" s="2"/>
      <c r="S461" s="2"/>
      <c r="T461" s="2"/>
      <c r="U461" s="2"/>
      <c r="V461" s="2"/>
      <c r="W461" s="2"/>
      <c r="X461" s="2"/>
      <c r="Y461" s="2"/>
      <c r="Z461" s="2" t="s">
        <v>3484</v>
      </c>
      <c r="AA461" s="2"/>
      <c r="AB461" s="2">
        <v>43.632368</v>
      </c>
      <c r="AC461" s="2">
        <v>-79.418343</v>
      </c>
      <c r="AD461" s="2"/>
      <c r="AE461" s="2"/>
      <c r="AF461" s="2"/>
    </row>
    <row r="462" ht="43.5" customHeight="1">
      <c r="A462" s="2"/>
      <c r="B462" s="2" t="s">
        <v>3485</v>
      </c>
      <c r="C462" s="2" t="s">
        <v>3486</v>
      </c>
      <c r="D462" s="2"/>
      <c r="E462" s="2"/>
      <c r="F462" s="2" t="s">
        <v>3487</v>
      </c>
      <c r="G462" s="2" t="s">
        <v>3488</v>
      </c>
      <c r="H462" s="3" t="str">
        <f>HYPERLINK("http://www.bot.com","http://www.bot.com")</f>
        <v>http://www.bot.com</v>
      </c>
      <c r="I462" s="2" t="s">
        <v>3489</v>
      </c>
      <c r="J462" s="2"/>
      <c r="K462" s="2" t="s">
        <v>114</v>
      </c>
      <c r="L462" s="2" t="s">
        <v>57</v>
      </c>
      <c r="M462" s="2" t="s">
        <v>3490</v>
      </c>
      <c r="N462" s="2"/>
      <c r="O462" s="2" t="s">
        <v>40</v>
      </c>
      <c r="P462" s="2"/>
      <c r="Q462" s="2"/>
      <c r="R462" s="2"/>
      <c r="S462" s="2"/>
      <c r="T462" s="2"/>
      <c r="U462" s="2"/>
      <c r="V462" s="2"/>
      <c r="W462" s="2"/>
      <c r="X462" s="2"/>
      <c r="Y462" s="2"/>
      <c r="Z462" s="2" t="s">
        <v>3491</v>
      </c>
      <c r="AA462" s="2"/>
      <c r="AB462" s="2">
        <v>43.64866</v>
      </c>
      <c r="AC462" s="2">
        <v>-79.381576</v>
      </c>
      <c r="AD462" s="2"/>
      <c r="AE462" s="2"/>
      <c r="AF462" s="2"/>
    </row>
    <row r="463" ht="43.5" customHeight="1">
      <c r="A463" s="2"/>
      <c r="B463" s="2" t="s">
        <v>3492</v>
      </c>
      <c r="C463" s="2" t="s">
        <v>3493</v>
      </c>
      <c r="D463" s="2" t="s">
        <v>3494</v>
      </c>
      <c r="E463" s="2"/>
      <c r="F463" s="2" t="s">
        <v>3495</v>
      </c>
      <c r="G463" s="2" t="s">
        <v>3496</v>
      </c>
      <c r="H463" s="3" t="str">
        <f>HYPERLINK("http://www.trailchamber.com","http://www.trailchamber.com")</f>
        <v>http://www.trailchamber.com</v>
      </c>
      <c r="I463" s="2" t="s">
        <v>3497</v>
      </c>
      <c r="J463" s="2"/>
      <c r="K463" s="2" t="s">
        <v>3498</v>
      </c>
      <c r="L463" s="2" t="s">
        <v>38</v>
      </c>
      <c r="M463" s="2" t="s">
        <v>3499</v>
      </c>
      <c r="N463" s="2"/>
      <c r="O463" s="2" t="s">
        <v>40</v>
      </c>
      <c r="P463" s="2"/>
      <c r="Q463" s="2"/>
      <c r="R463" s="2"/>
      <c r="S463" s="2"/>
      <c r="T463" s="2"/>
      <c r="U463" s="2"/>
      <c r="V463" s="2"/>
      <c r="W463" s="2"/>
      <c r="X463" s="2"/>
      <c r="Y463" s="2"/>
      <c r="Z463" s="2"/>
      <c r="AA463" s="2"/>
      <c r="AB463" s="2">
        <v>49.097396</v>
      </c>
      <c r="AC463" s="2">
        <v>-117.708819</v>
      </c>
      <c r="AD463" s="2"/>
      <c r="AE463" s="2"/>
      <c r="AF463" s="2"/>
    </row>
    <row r="464" ht="43.5" customHeight="1">
      <c r="A464" s="2"/>
      <c r="B464" s="2" t="s">
        <v>3500</v>
      </c>
      <c r="C464" s="2" t="s">
        <v>3501</v>
      </c>
      <c r="D464" s="2"/>
      <c r="E464" s="2"/>
      <c r="F464" s="2" t="s">
        <v>3502</v>
      </c>
      <c r="G464" s="2" t="s">
        <v>3503</v>
      </c>
      <c r="H464" s="3" t="str">
        <f>HYPERLINK("http://www.tac-atc.ca","http://www.tac-atc.ca")</f>
        <v>http://www.tac-atc.ca</v>
      </c>
      <c r="I464" s="2" t="s">
        <v>3504</v>
      </c>
      <c r="J464" s="2"/>
      <c r="K464" s="2" t="s">
        <v>56</v>
      </c>
      <c r="L464" s="2" t="s">
        <v>57</v>
      </c>
      <c r="M464" s="2" t="s">
        <v>3505</v>
      </c>
      <c r="N464" s="2"/>
      <c r="O464" s="2" t="s">
        <v>40</v>
      </c>
      <c r="P464" s="2"/>
      <c r="Q464" s="2"/>
      <c r="R464" s="2"/>
      <c r="S464" s="2"/>
      <c r="T464" s="2"/>
      <c r="U464" s="2"/>
      <c r="V464" s="2"/>
      <c r="W464" s="2"/>
      <c r="X464" s="2"/>
      <c r="Y464" s="2"/>
      <c r="Z464" s="2" t="s">
        <v>3506</v>
      </c>
      <c r="AA464" s="2"/>
      <c r="AB464" s="2">
        <v>45.383761</v>
      </c>
      <c r="AC464" s="2">
        <v>-75.618423</v>
      </c>
      <c r="AD464" s="2"/>
      <c r="AE464" s="2"/>
      <c r="AF464" s="2"/>
    </row>
    <row r="465" ht="43.5" customHeight="1">
      <c r="A465" s="2"/>
      <c r="B465" s="2" t="s">
        <v>3507</v>
      </c>
      <c r="C465" s="2" t="s">
        <v>3508</v>
      </c>
      <c r="D465" s="2"/>
      <c r="E465" s="2"/>
      <c r="F465" s="2" t="s">
        <v>3509</v>
      </c>
      <c r="G465" s="2" t="s">
        <v>3510</v>
      </c>
      <c r="H465" s="3" t="str">
        <f>HYPERLINK("http://www.trurocolchesterchamber.com","http://www.trurocolchesterchamber.com")</f>
        <v>http://www.trurocolchesterchamber.com</v>
      </c>
      <c r="I465" s="2" t="s">
        <v>3511</v>
      </c>
      <c r="J465" s="2"/>
      <c r="K465" s="2" t="s">
        <v>3512</v>
      </c>
      <c r="L465" s="2" t="s">
        <v>310</v>
      </c>
      <c r="M465" s="2" t="s">
        <v>3513</v>
      </c>
      <c r="N465" s="2"/>
      <c r="O465" s="2" t="s">
        <v>40</v>
      </c>
      <c r="P465" s="2"/>
      <c r="Q465" s="2"/>
      <c r="R465" s="2"/>
      <c r="S465" s="2"/>
      <c r="T465" s="2"/>
      <c r="U465" s="2"/>
      <c r="V465" s="2"/>
      <c r="W465" s="2"/>
      <c r="X465" s="2"/>
      <c r="Y465" s="2"/>
      <c r="Z465" s="2" t="s">
        <v>3514</v>
      </c>
      <c r="AA465" s="2"/>
      <c r="AB465" s="2">
        <v>45.36569</v>
      </c>
      <c r="AC465" s="2">
        <v>-63.283093</v>
      </c>
      <c r="AD465" s="2"/>
      <c r="AE465" s="2"/>
      <c r="AF465" s="2"/>
    </row>
    <row r="466" ht="43.5" customHeight="1">
      <c r="A466" s="2"/>
      <c r="B466" s="2" t="s">
        <v>3515</v>
      </c>
      <c r="C466" s="2" t="s">
        <v>3516</v>
      </c>
      <c r="D466" s="2"/>
      <c r="E466" s="2"/>
      <c r="F466" s="2" t="s">
        <v>3517</v>
      </c>
      <c r="G466" s="2" t="s">
        <v>3518</v>
      </c>
      <c r="H466" s="3" t="str">
        <f>HYPERLINK("http://www.uclueletinfo.com","http://www.uclueletinfo.com")</f>
        <v>http://www.uclueletinfo.com</v>
      </c>
      <c r="I466" s="2" t="s">
        <v>3519</v>
      </c>
      <c r="J466" s="2"/>
      <c r="K466" s="2" t="s">
        <v>3520</v>
      </c>
      <c r="L466" s="2" t="s">
        <v>38</v>
      </c>
      <c r="M466" s="2" t="s">
        <v>3521</v>
      </c>
      <c r="N466" s="2"/>
      <c r="O466" s="2" t="s">
        <v>40</v>
      </c>
      <c r="P466" s="2"/>
      <c r="Q466" s="2"/>
      <c r="R466" s="2"/>
      <c r="S466" s="2"/>
      <c r="T466" s="2"/>
      <c r="U466" s="2"/>
      <c r="V466" s="2"/>
      <c r="W466" s="2"/>
      <c r="X466" s="2"/>
      <c r="Y466" s="2"/>
      <c r="Z466" s="2" t="s">
        <v>3522</v>
      </c>
      <c r="AA466" s="2"/>
      <c r="AB466" s="2">
        <v>48.94187</v>
      </c>
      <c r="AC466" s="2">
        <v>-125.546721</v>
      </c>
      <c r="AD466" s="2"/>
      <c r="AE466" s="2"/>
      <c r="AF466" s="2"/>
    </row>
    <row r="467" ht="43.5" customHeight="1">
      <c r="A467" s="2"/>
      <c r="B467" s="2" t="s">
        <v>3523</v>
      </c>
      <c r="C467" s="2" t="s">
        <v>3524</v>
      </c>
      <c r="D467" s="2"/>
      <c r="E467" s="2"/>
      <c r="F467" s="2" t="s">
        <v>3525</v>
      </c>
      <c r="G467" s="2" t="s">
        <v>3526</v>
      </c>
      <c r="H467" s="3" t="str">
        <f>HYPERLINK("http://www.uda.ca","http://www.uda.ca")</f>
        <v>http://www.uda.ca</v>
      </c>
      <c r="I467" s="2" t="s">
        <v>3527</v>
      </c>
      <c r="J467" s="2"/>
      <c r="K467" s="2" t="s">
        <v>95</v>
      </c>
      <c r="L467" s="2" t="s">
        <v>96</v>
      </c>
      <c r="M467" s="2" t="s">
        <v>3528</v>
      </c>
      <c r="N467" s="2"/>
      <c r="O467" s="2" t="s">
        <v>40</v>
      </c>
      <c r="P467" s="2"/>
      <c r="Q467" s="2"/>
      <c r="R467" s="2"/>
      <c r="S467" s="2"/>
      <c r="T467" s="2"/>
      <c r="U467" s="2"/>
      <c r="V467" s="2"/>
      <c r="W467" s="2"/>
      <c r="X467" s="2"/>
      <c r="Y467" s="2"/>
      <c r="Z467" s="2" t="s">
        <v>3529</v>
      </c>
      <c r="AA467" s="2"/>
      <c r="AB467" s="2">
        <v>45.527083</v>
      </c>
      <c r="AC467" s="2">
        <v>-73.595269</v>
      </c>
      <c r="AD467" s="2"/>
      <c r="AE467" s="2"/>
      <c r="AF467" s="2"/>
    </row>
    <row r="468" ht="43.5" customHeight="1">
      <c r="A468" s="2"/>
      <c r="B468" s="2" t="s">
        <v>3530</v>
      </c>
      <c r="C468" s="2" t="s">
        <v>3531</v>
      </c>
      <c r="D468" s="2"/>
      <c r="E468" s="2"/>
      <c r="F468" s="2" t="s">
        <v>3532</v>
      </c>
      <c r="G468" s="2" t="s">
        <v>3533</v>
      </c>
      <c r="H468" s="3" t="str">
        <f>HYPERLINK("http://www.unac.org","http://www.unac.org")</f>
        <v>http://www.unac.org</v>
      </c>
      <c r="I468" s="2" t="s">
        <v>3534</v>
      </c>
      <c r="J468" s="2"/>
      <c r="K468" s="2" t="s">
        <v>56</v>
      </c>
      <c r="L468" s="2" t="s">
        <v>57</v>
      </c>
      <c r="M468" s="2" t="s">
        <v>3535</v>
      </c>
      <c r="N468" s="2"/>
      <c r="O468" s="2" t="s">
        <v>40</v>
      </c>
      <c r="P468" s="2"/>
      <c r="Q468" s="2"/>
      <c r="R468" s="2"/>
      <c r="S468" s="2"/>
      <c r="T468" s="2"/>
      <c r="U468" s="2"/>
      <c r="V468" s="2"/>
      <c r="W468" s="2"/>
      <c r="X468" s="2"/>
      <c r="Y468" s="2"/>
      <c r="Z468" s="2" t="s">
        <v>3536</v>
      </c>
      <c r="AA468" s="2"/>
      <c r="AB468" s="2">
        <v>45.417339</v>
      </c>
      <c r="AC468" s="2">
        <v>-75.694221</v>
      </c>
      <c r="AD468" s="2"/>
      <c r="AE468" s="2"/>
      <c r="AF468" s="2"/>
    </row>
    <row r="469" ht="43.5" customHeight="1">
      <c r="A469" s="2"/>
      <c r="B469" s="2" t="s">
        <v>3537</v>
      </c>
      <c r="C469" s="2" t="s">
        <v>3538</v>
      </c>
      <c r="D469" s="2"/>
      <c r="E469" s="2"/>
      <c r="F469" s="2" t="s">
        <v>3539</v>
      </c>
      <c r="G469" s="2" t="s">
        <v>3540</v>
      </c>
      <c r="H469" s="3" t="str">
        <f>HYPERLINK("http://www.inrs.ca","http://www.inrs.ca")</f>
        <v>http://www.inrs.ca</v>
      </c>
      <c r="I469" s="2" t="s">
        <v>3541</v>
      </c>
      <c r="J469" s="2"/>
      <c r="K469" s="2" t="s">
        <v>385</v>
      </c>
      <c r="L469" s="2" t="s">
        <v>96</v>
      </c>
      <c r="M469" s="2" t="s">
        <v>3542</v>
      </c>
      <c r="N469" s="2"/>
      <c r="O469" s="2" t="s">
        <v>40</v>
      </c>
      <c r="P469" s="2"/>
      <c r="Q469" s="2"/>
      <c r="R469" s="2"/>
      <c r="S469" s="2"/>
      <c r="T469" s="2"/>
      <c r="U469" s="2"/>
      <c r="V469" s="2"/>
      <c r="W469" s="2"/>
      <c r="X469" s="2"/>
      <c r="Y469" s="2"/>
      <c r="Z469" s="2" t="s">
        <v>3543</v>
      </c>
      <c r="AA469" s="2"/>
      <c r="AB469" s="2">
        <v>46.812973</v>
      </c>
      <c r="AC469" s="2">
        <v>-71.223973</v>
      </c>
      <c r="AD469" s="2"/>
      <c r="AE469" s="2"/>
      <c r="AF469" s="2"/>
    </row>
    <row r="470" ht="43.5" customHeight="1">
      <c r="A470" s="2"/>
      <c r="B470" s="2" t="s">
        <v>3544</v>
      </c>
      <c r="C470" s="2" t="s">
        <v>3545</v>
      </c>
      <c r="D470" s="2"/>
      <c r="E470" s="2"/>
      <c r="F470" s="2" t="s">
        <v>3546</v>
      </c>
      <c r="G470" s="2" t="s">
        <v>3547</v>
      </c>
      <c r="H470" s="3" t="str">
        <f>HYPERLINK("http://www.univcan.ca","http://www.univcan.ca")</f>
        <v>http://www.univcan.ca</v>
      </c>
      <c r="I470" s="2" t="s">
        <v>3548</v>
      </c>
      <c r="J470" s="2"/>
      <c r="K470" s="2" t="s">
        <v>56</v>
      </c>
      <c r="L470" s="2" t="s">
        <v>57</v>
      </c>
      <c r="M470" s="2" t="s">
        <v>3549</v>
      </c>
      <c r="N470" s="2"/>
      <c r="O470" s="2" t="s">
        <v>40</v>
      </c>
      <c r="P470" s="2"/>
      <c r="Q470" s="2"/>
      <c r="R470" s="2"/>
      <c r="S470" s="2"/>
      <c r="T470" s="2"/>
      <c r="U470" s="2"/>
      <c r="V470" s="2"/>
      <c r="W470" s="2"/>
      <c r="X470" s="2"/>
      <c r="Y470" s="2"/>
      <c r="Z470" s="2" t="s">
        <v>3550</v>
      </c>
      <c r="AA470" s="2"/>
      <c r="AB470" s="2">
        <v>45.418403</v>
      </c>
      <c r="AC470" s="2">
        <v>-75.702822</v>
      </c>
      <c r="AD470" s="2"/>
      <c r="AE470" s="2"/>
      <c r="AF470" s="2"/>
    </row>
    <row r="471" ht="43.5" customHeight="1">
      <c r="A471" s="2"/>
      <c r="B471" s="2" t="s">
        <v>3551</v>
      </c>
      <c r="C471" s="2" t="s">
        <v>3552</v>
      </c>
      <c r="D471" s="2"/>
      <c r="E471" s="2"/>
      <c r="F471" s="2"/>
      <c r="G471" s="2" t="s">
        <v>3553</v>
      </c>
      <c r="H471" s="3" t="str">
        <f>HYPERLINK("http://www.uovchamber.com","http://www.uovchamber.com")</f>
        <v>http://www.uovchamber.com</v>
      </c>
      <c r="I471" s="2" t="s">
        <v>3554</v>
      </c>
      <c r="J471" s="2"/>
      <c r="K471" s="2" t="s">
        <v>3555</v>
      </c>
      <c r="L471" s="2" t="s">
        <v>57</v>
      </c>
      <c r="M471" s="2" t="s">
        <v>3556</v>
      </c>
      <c r="N471" s="2"/>
      <c r="O471" s="2" t="s">
        <v>40</v>
      </c>
      <c r="P471" s="2"/>
      <c r="Q471" s="2"/>
      <c r="R471" s="2"/>
      <c r="S471" s="2"/>
      <c r="T471" s="2"/>
      <c r="U471" s="2"/>
      <c r="V471" s="2"/>
      <c r="W471" s="2"/>
      <c r="X471" s="2"/>
      <c r="Y471" s="2"/>
      <c r="Z471" s="2" t="s">
        <v>3557</v>
      </c>
      <c r="AA471" s="2"/>
      <c r="AB471" s="2">
        <v>45.824625</v>
      </c>
      <c r="AC471" s="2">
        <v>-77.117919</v>
      </c>
      <c r="AD471" s="2"/>
      <c r="AE471" s="2"/>
      <c r="AF471" s="2"/>
    </row>
    <row r="472" ht="43.5" customHeight="1">
      <c r="A472" s="2"/>
      <c r="B472" s="2" t="s">
        <v>3558</v>
      </c>
      <c r="C472" s="2" t="s">
        <v>3559</v>
      </c>
      <c r="D472" s="2" t="s">
        <v>3560</v>
      </c>
      <c r="E472" s="2"/>
      <c r="F472" s="2" t="s">
        <v>3561</v>
      </c>
      <c r="G472" s="2" t="s">
        <v>3562</v>
      </c>
      <c r="H472" s="3" t="str">
        <f>HYPERLINK("http://www.vipconnections.com","http://www.vipconnections.com")</f>
        <v>http://www.vipconnections.com</v>
      </c>
      <c r="I472" s="2" t="s">
        <v>3563</v>
      </c>
      <c r="J472" s="2"/>
      <c r="K472" s="2" t="s">
        <v>95</v>
      </c>
      <c r="L472" s="2" t="s">
        <v>96</v>
      </c>
      <c r="M472" s="2" t="s">
        <v>3564</v>
      </c>
      <c r="N472" s="2"/>
      <c r="O472" s="2" t="s">
        <v>40</v>
      </c>
      <c r="P472" s="2"/>
      <c r="Q472" s="2"/>
      <c r="R472" s="2"/>
      <c r="S472" s="2"/>
      <c r="T472" s="2"/>
      <c r="U472" s="2"/>
      <c r="V472" s="2"/>
      <c r="W472" s="2"/>
      <c r="X472" s="2"/>
      <c r="Y472" s="2"/>
      <c r="Z472" s="2" t="s">
        <v>3565</v>
      </c>
      <c r="AA472" s="2"/>
      <c r="AB472" s="2">
        <v>45.597803</v>
      </c>
      <c r="AC472" s="2">
        <v>-73.569836</v>
      </c>
      <c r="AD472" s="2"/>
      <c r="AE472" s="2"/>
      <c r="AF472" s="2"/>
    </row>
    <row r="473" ht="43.5" customHeight="1">
      <c r="A473" s="2"/>
      <c r="B473" s="2" t="s">
        <v>3566</v>
      </c>
      <c r="C473" s="2" t="s">
        <v>3567</v>
      </c>
      <c r="D473" s="2" t="s">
        <v>3568</v>
      </c>
      <c r="E473" s="2"/>
      <c r="F473" s="2" t="s">
        <v>3569</v>
      </c>
      <c r="G473" s="2" t="s">
        <v>3570</v>
      </c>
      <c r="H473" s="3" t="str">
        <f>HYPERLINK("http://www.vanderhoofchamber.com","http://www.vanderhoofchamber.com")</f>
        <v>http://www.vanderhoofchamber.com</v>
      </c>
      <c r="I473" s="2" t="s">
        <v>3571</v>
      </c>
      <c r="J473" s="2"/>
      <c r="K473" s="2" t="s">
        <v>3572</v>
      </c>
      <c r="L473" s="2" t="s">
        <v>38</v>
      </c>
      <c r="M473" s="2" t="s">
        <v>3573</v>
      </c>
      <c r="N473" s="2"/>
      <c r="O473" s="2" t="s">
        <v>40</v>
      </c>
      <c r="P473" s="2"/>
      <c r="Q473" s="2"/>
      <c r="R473" s="2"/>
      <c r="S473" s="2"/>
      <c r="T473" s="2"/>
      <c r="U473" s="2"/>
      <c r="V473" s="2"/>
      <c r="W473" s="2"/>
      <c r="X473" s="2"/>
      <c r="Y473" s="2"/>
      <c r="Z473" s="2"/>
      <c r="AA473" s="2"/>
      <c r="AB473" s="2">
        <v>54.015009</v>
      </c>
      <c r="AC473" s="2">
        <v>-124.009964</v>
      </c>
      <c r="AD473" s="2"/>
      <c r="AE473" s="2"/>
      <c r="AF473" s="2"/>
    </row>
    <row r="474" ht="43.5" customHeight="1">
      <c r="A474" s="2"/>
      <c r="B474" s="2" t="s">
        <v>3574</v>
      </c>
      <c r="C474" s="2" t="s">
        <v>3575</v>
      </c>
      <c r="D474" s="2"/>
      <c r="E474" s="2"/>
      <c r="F474" s="2" t="s">
        <v>3576</v>
      </c>
      <c r="G474" s="2" t="s">
        <v>3577</v>
      </c>
      <c r="H474" s="3" t="str">
        <f>HYPERLINK("http://www.vaughanchamber.ca","http://www.vaughanchamber.ca")</f>
        <v>http://www.vaughanchamber.ca</v>
      </c>
      <c r="I474" s="2" t="s">
        <v>3578</v>
      </c>
      <c r="J474" s="2"/>
      <c r="K474" s="2" t="s">
        <v>3128</v>
      </c>
      <c r="L474" s="2" t="s">
        <v>57</v>
      </c>
      <c r="M474" s="2" t="s">
        <v>3579</v>
      </c>
      <c r="N474" s="2"/>
      <c r="O474" s="2" t="s">
        <v>40</v>
      </c>
      <c r="P474" s="2"/>
      <c r="Q474" s="2"/>
      <c r="R474" s="2"/>
      <c r="S474" s="2"/>
      <c r="T474" s="2"/>
      <c r="U474" s="2"/>
      <c r="V474" s="2"/>
      <c r="W474" s="2"/>
      <c r="X474" s="2"/>
      <c r="Y474" s="2"/>
      <c r="Z474" s="2"/>
      <c r="AA474" s="2"/>
      <c r="AB474" s="2">
        <v>43.81515</v>
      </c>
      <c r="AC474" s="2">
        <v>-79.527513</v>
      </c>
      <c r="AD474" s="2"/>
      <c r="AE474" s="2"/>
      <c r="AF474" s="2"/>
    </row>
    <row r="475" ht="43.5" customHeight="1">
      <c r="A475" s="2"/>
      <c r="B475" s="2" t="s">
        <v>3580</v>
      </c>
      <c r="C475" s="2" t="s">
        <v>3581</v>
      </c>
      <c r="D475" s="2"/>
      <c r="E475" s="2"/>
      <c r="F475" s="2" t="s">
        <v>3582</v>
      </c>
      <c r="G475" s="2" t="s">
        <v>3583</v>
      </c>
      <c r="H475" s="3" t="str">
        <f>HYPERLINK("http://www.vegrevillechamber.com","http://www.vegrevillechamber.com")</f>
        <v>http://www.vegrevillechamber.com</v>
      </c>
      <c r="I475" s="2" t="s">
        <v>3584</v>
      </c>
      <c r="J475" s="2"/>
      <c r="K475" s="2" t="s">
        <v>3585</v>
      </c>
      <c r="L475" s="2" t="s">
        <v>76</v>
      </c>
      <c r="M475" s="2" t="s">
        <v>3586</v>
      </c>
      <c r="N475" s="2"/>
      <c r="O475" s="2" t="s">
        <v>40</v>
      </c>
      <c r="P475" s="2"/>
      <c r="Q475" s="2"/>
      <c r="R475" s="2"/>
      <c r="S475" s="2"/>
      <c r="T475" s="2"/>
      <c r="U475" s="2"/>
      <c r="V475" s="2"/>
      <c r="W475" s="2"/>
      <c r="X475" s="2"/>
      <c r="Y475" s="2"/>
      <c r="Z475" s="2"/>
      <c r="AA475" s="2"/>
      <c r="AB475" s="2">
        <v>53.501247</v>
      </c>
      <c r="AC475" s="2">
        <v>-112.079698</v>
      </c>
      <c r="AD475" s="2"/>
      <c r="AE475" s="2"/>
      <c r="AF475" s="2"/>
    </row>
    <row r="476" ht="43.5" customHeight="1">
      <c r="A476" s="2"/>
      <c r="B476" s="2" t="s">
        <v>3587</v>
      </c>
      <c r="C476" s="2" t="s">
        <v>3588</v>
      </c>
      <c r="D476" s="2"/>
      <c r="E476" s="2"/>
      <c r="F476" s="2" t="s">
        <v>3589</v>
      </c>
      <c r="G476" s="2" t="s">
        <v>3590</v>
      </c>
      <c r="H476" s="3" t="str">
        <f>HYPERLINK("http://www.vermilionchamber.ca","http://www.vermilionchamber.ca")</f>
        <v>http://www.vermilionchamber.ca</v>
      </c>
      <c r="I476" s="2" t="s">
        <v>3591</v>
      </c>
      <c r="J476" s="2"/>
      <c r="K476" s="2" t="s">
        <v>3592</v>
      </c>
      <c r="L476" s="2" t="s">
        <v>76</v>
      </c>
      <c r="M476" s="2" t="s">
        <v>3593</v>
      </c>
      <c r="N476" s="2"/>
      <c r="O476" s="2" t="s">
        <v>40</v>
      </c>
      <c r="P476" s="2"/>
      <c r="Q476" s="2"/>
      <c r="R476" s="2"/>
      <c r="S476" s="2"/>
      <c r="T476" s="2"/>
      <c r="U476" s="2"/>
      <c r="V476" s="2"/>
      <c r="W476" s="2"/>
      <c r="X476" s="2"/>
      <c r="Y476" s="2"/>
      <c r="Z476" s="2" t="s">
        <v>3594</v>
      </c>
      <c r="AA476" s="2"/>
      <c r="AB476" s="2">
        <v>53.349935</v>
      </c>
      <c r="AC476" s="2">
        <v>-110.858542</v>
      </c>
      <c r="AD476" s="2"/>
      <c r="AE476" s="2"/>
      <c r="AF476" s="2"/>
    </row>
    <row r="477" ht="43.5" customHeight="1">
      <c r="A477" s="2"/>
      <c r="B477" s="2" t="s">
        <v>3595</v>
      </c>
      <c r="C477" s="2" t="s">
        <v>3596</v>
      </c>
      <c r="D477" s="2"/>
      <c r="E477" s="2"/>
      <c r="F477" s="2"/>
      <c r="G477" s="2" t="s">
        <v>3597</v>
      </c>
      <c r="H477" s="3" t="str">
        <f>HYPERLINK("http://www.volunteercentral.ca","http://www.volunteercentral.ca")</f>
        <v>http://www.volunteercentral.ca</v>
      </c>
      <c r="I477" s="2" t="s">
        <v>3598</v>
      </c>
      <c r="J477" s="2"/>
      <c r="K477" s="2" t="s">
        <v>2717</v>
      </c>
      <c r="L477" s="2" t="s">
        <v>76</v>
      </c>
      <c r="M477" s="2" t="s">
        <v>3599</v>
      </c>
      <c r="N477" s="2"/>
      <c r="O477" s="2" t="s">
        <v>40</v>
      </c>
      <c r="P477" s="2"/>
      <c r="Q477" s="2"/>
      <c r="R477" s="2"/>
      <c r="S477" s="2"/>
      <c r="T477" s="2"/>
      <c r="U477" s="2"/>
      <c r="V477" s="2"/>
      <c r="W477" s="2"/>
      <c r="X477" s="2"/>
      <c r="Y477" s="2"/>
      <c r="Z477" s="2" t="s">
        <v>3600</v>
      </c>
      <c r="AA477" s="2"/>
      <c r="AB477" s="2">
        <v>52.267735</v>
      </c>
      <c r="AC477" s="2">
        <v>-113.814235</v>
      </c>
      <c r="AD477" s="2"/>
      <c r="AE477" s="2"/>
      <c r="AF477" s="2"/>
    </row>
    <row r="478" ht="43.5" customHeight="1">
      <c r="A478" s="2"/>
      <c r="B478" s="2" t="s">
        <v>3601</v>
      </c>
      <c r="C478" s="2" t="s">
        <v>3602</v>
      </c>
      <c r="D478" s="2" t="s">
        <v>3603</v>
      </c>
      <c r="E478" s="2"/>
      <c r="F478" s="2" t="s">
        <v>3604</v>
      </c>
      <c r="G478" s="2" t="s">
        <v>3605</v>
      </c>
      <c r="H478" s="3" t="str">
        <f>HYPERLINK("http://www.vuesetvoix.com","http://www.vuesetvoix.com")</f>
        <v>http://www.vuesetvoix.com</v>
      </c>
      <c r="I478" s="2" t="s">
        <v>3606</v>
      </c>
      <c r="J478" s="2"/>
      <c r="K478" s="2" t="s">
        <v>2679</v>
      </c>
      <c r="L478" s="2" t="s">
        <v>96</v>
      </c>
      <c r="M478" s="2" t="s">
        <v>3607</v>
      </c>
      <c r="N478" s="2"/>
      <c r="O478" s="2" t="s">
        <v>40</v>
      </c>
      <c r="P478" s="2"/>
      <c r="Q478" s="2"/>
      <c r="R478" s="2"/>
      <c r="S478" s="2"/>
      <c r="T478" s="2"/>
      <c r="U478" s="2"/>
      <c r="V478" s="2"/>
      <c r="W478" s="2"/>
      <c r="X478" s="2"/>
      <c r="Y478" s="2"/>
      <c r="Z478" s="2" t="s">
        <v>3608</v>
      </c>
      <c r="AA478" s="2"/>
      <c r="AB478" s="2">
        <v>45.516313</v>
      </c>
      <c r="AC478" s="2">
        <v>-73.555246</v>
      </c>
      <c r="AD478" s="2"/>
      <c r="AE478" s="2"/>
      <c r="AF478" s="2"/>
    </row>
    <row r="479" ht="43.5" customHeight="1">
      <c r="A479" s="2"/>
      <c r="B479" s="2" t="s">
        <v>3609</v>
      </c>
      <c r="C479" s="2" t="s">
        <v>3610</v>
      </c>
      <c r="D479" s="2"/>
      <c r="E479" s="2"/>
      <c r="F479" s="2" t="s">
        <v>3611</v>
      </c>
      <c r="G479" s="2" t="s">
        <v>3612</v>
      </c>
      <c r="H479" s="3" t="str">
        <f>HYPERLINK("http://www.wdchamber.com","http://www.wdchamber.com")</f>
        <v>http://www.wdchamber.com</v>
      </c>
      <c r="I479" s="2" t="s">
        <v>3613</v>
      </c>
      <c r="J479" s="2"/>
      <c r="K479" s="2" t="s">
        <v>3614</v>
      </c>
      <c r="L479" s="2" t="s">
        <v>76</v>
      </c>
      <c r="M479" s="2" t="s">
        <v>3615</v>
      </c>
      <c r="N479" s="2"/>
      <c r="O479" s="2" t="s">
        <v>40</v>
      </c>
      <c r="P479" s="2"/>
      <c r="Q479" s="2"/>
      <c r="R479" s="2"/>
      <c r="S479" s="2"/>
      <c r="T479" s="2"/>
      <c r="U479" s="2"/>
      <c r="V479" s="2"/>
      <c r="W479" s="2"/>
      <c r="X479" s="2"/>
      <c r="Y479" s="2"/>
      <c r="Z479" s="2" t="s">
        <v>3616</v>
      </c>
      <c r="AA479" s="2"/>
      <c r="AB479" s="2">
        <v>52.835169</v>
      </c>
      <c r="AC479" s="2">
        <v>-110.858664</v>
      </c>
      <c r="AD479" s="2"/>
      <c r="AE479" s="2"/>
      <c r="AF479" s="2"/>
    </row>
    <row r="480" ht="43.5" customHeight="1">
      <c r="A480" s="2"/>
      <c r="B480" s="2" t="s">
        <v>3617</v>
      </c>
      <c r="C480" s="2" t="s">
        <v>3618</v>
      </c>
      <c r="D480" s="2"/>
      <c r="E480" s="2"/>
      <c r="F480" s="2" t="s">
        <v>3619</v>
      </c>
      <c r="G480" s="2" t="s">
        <v>3620</v>
      </c>
      <c r="H480" s="3" t="str">
        <f>HYPERLINK("http://www.wallaceburgchamber.com","http://www.wallaceburgchamber.com")</f>
        <v>http://www.wallaceburgchamber.com</v>
      </c>
      <c r="I480" s="2" t="s">
        <v>3621</v>
      </c>
      <c r="J480" s="2"/>
      <c r="K480" s="2" t="s">
        <v>3622</v>
      </c>
      <c r="L480" s="2" t="s">
        <v>57</v>
      </c>
      <c r="M480" s="2" t="s">
        <v>3623</v>
      </c>
      <c r="N480" s="2"/>
      <c r="O480" s="2" t="s">
        <v>40</v>
      </c>
      <c r="P480" s="2"/>
      <c r="Q480" s="2"/>
      <c r="R480" s="2"/>
      <c r="S480" s="2"/>
      <c r="T480" s="2"/>
      <c r="U480" s="2"/>
      <c r="V480" s="2"/>
      <c r="W480" s="2"/>
      <c r="X480" s="2"/>
      <c r="Y480" s="2"/>
      <c r="Z480" s="2"/>
      <c r="AA480" s="2"/>
      <c r="AB480" s="2">
        <v>42.594812</v>
      </c>
      <c r="AC480" s="2">
        <v>-82.383909</v>
      </c>
      <c r="AD480" s="2"/>
      <c r="AE480" s="2"/>
      <c r="AF480" s="2"/>
    </row>
    <row r="481" ht="43.5" customHeight="1">
      <c r="A481" s="2"/>
      <c r="B481" s="2" t="s">
        <v>3624</v>
      </c>
      <c r="C481" s="2" t="s">
        <v>3625</v>
      </c>
      <c r="D481" s="2" t="s">
        <v>3626</v>
      </c>
      <c r="E481" s="2"/>
      <c r="F481" s="2" t="s">
        <v>3627</v>
      </c>
      <c r="G481" s="2" t="s">
        <v>3628</v>
      </c>
      <c r="H481" s="3" t="str">
        <f>HYPERLINK("http://www.wasagainfo.com","http://www.wasagainfo.com")</f>
        <v>http://www.wasagainfo.com</v>
      </c>
      <c r="I481" s="2" t="s">
        <v>3629</v>
      </c>
      <c r="J481" s="2"/>
      <c r="K481" s="2" t="s">
        <v>3630</v>
      </c>
      <c r="L481" s="2" t="s">
        <v>57</v>
      </c>
      <c r="M481" s="2" t="s">
        <v>3631</v>
      </c>
      <c r="N481" s="2"/>
      <c r="O481" s="2" t="s">
        <v>40</v>
      </c>
      <c r="P481" s="2"/>
      <c r="Q481" s="2"/>
      <c r="R481" s="2"/>
      <c r="S481" s="2"/>
      <c r="T481" s="2"/>
      <c r="U481" s="2"/>
      <c r="V481" s="2"/>
      <c r="W481" s="2"/>
      <c r="X481" s="2"/>
      <c r="Y481" s="2"/>
      <c r="Z481" s="2"/>
      <c r="AA481" s="2"/>
      <c r="AB481" s="2">
        <v>44.52722</v>
      </c>
      <c r="AC481" s="2">
        <v>-79.996126</v>
      </c>
      <c r="AD481" s="2"/>
      <c r="AE481" s="2"/>
      <c r="AF481" s="2"/>
    </row>
    <row r="482" ht="43.5" customHeight="1">
      <c r="A482" s="2"/>
      <c r="B482" s="2" t="s">
        <v>3632</v>
      </c>
      <c r="C482" s="2" t="s">
        <v>3633</v>
      </c>
      <c r="D482" s="2"/>
      <c r="E482" s="2"/>
      <c r="F482" s="2" t="s">
        <v>3634</v>
      </c>
      <c r="G482" s="2" t="s">
        <v>3635</v>
      </c>
      <c r="H482" s="3" t="str">
        <f>HYPERLINK("http://www.wellandpelhamchamber.com","http://www.wellandpelhamchamber.com")</f>
        <v>http://www.wellandpelhamchamber.com</v>
      </c>
      <c r="I482" s="2" t="s">
        <v>3636</v>
      </c>
      <c r="J482" s="2"/>
      <c r="K482" s="2" t="s">
        <v>3637</v>
      </c>
      <c r="L482" s="2" t="s">
        <v>57</v>
      </c>
      <c r="M482" s="2" t="s">
        <v>3638</v>
      </c>
      <c r="N482" s="2"/>
      <c r="O482" s="2" t="s">
        <v>40</v>
      </c>
      <c r="P482" s="2"/>
      <c r="Q482" s="2"/>
      <c r="R482" s="2"/>
      <c r="S482" s="2"/>
      <c r="T482" s="2"/>
      <c r="U482" s="2"/>
      <c r="V482" s="2"/>
      <c r="W482" s="2"/>
      <c r="X482" s="2"/>
      <c r="Y482" s="2"/>
      <c r="Z482" s="2"/>
      <c r="AA482" s="2"/>
      <c r="AB482" s="2">
        <v>42.992016</v>
      </c>
      <c r="AC482" s="2">
        <v>-79.249746</v>
      </c>
      <c r="AD482" s="2"/>
      <c r="AE482" s="2"/>
      <c r="AF482" s="2"/>
    </row>
    <row r="483" ht="43.5" customHeight="1">
      <c r="A483" s="2"/>
      <c r="B483" s="2" t="s">
        <v>3639</v>
      </c>
      <c r="C483" s="2" t="s">
        <v>3640</v>
      </c>
      <c r="D483" s="2"/>
      <c r="E483" s="2"/>
      <c r="F483" s="2" t="s">
        <v>3641</v>
      </c>
      <c r="G483" s="2" t="s">
        <v>3642</v>
      </c>
      <c r="H483" s="3" t="str">
        <f>HYPERLINK("http://www.westlincolnchamber.com","http://www.westlincolnchamber.com")</f>
        <v>http://www.westlincolnchamber.com</v>
      </c>
      <c r="I483" s="2" t="s">
        <v>3643</v>
      </c>
      <c r="J483" s="2"/>
      <c r="K483" s="2" t="s">
        <v>3644</v>
      </c>
      <c r="L483" s="2" t="s">
        <v>57</v>
      </c>
      <c r="M483" s="2" t="s">
        <v>3645</v>
      </c>
      <c r="N483" s="2"/>
      <c r="O483" s="2" t="s">
        <v>40</v>
      </c>
      <c r="P483" s="2"/>
      <c r="Q483" s="2"/>
      <c r="R483" s="2"/>
      <c r="S483" s="2"/>
      <c r="T483" s="2"/>
      <c r="U483" s="2"/>
      <c r="V483" s="2"/>
      <c r="W483" s="2"/>
      <c r="X483" s="2"/>
      <c r="Y483" s="2"/>
      <c r="Z483" s="2"/>
      <c r="AA483" s="2"/>
      <c r="AB483" s="2">
        <v>43.105795</v>
      </c>
      <c r="AC483" s="2">
        <v>-79.543913</v>
      </c>
      <c r="AD483" s="2"/>
      <c r="AE483" s="2"/>
      <c r="AF483" s="2"/>
    </row>
    <row r="484" ht="43.5" customHeight="1">
      <c r="A484" s="2"/>
      <c r="B484" s="2" t="s">
        <v>3646</v>
      </c>
      <c r="C484" s="2" t="s">
        <v>3647</v>
      </c>
      <c r="D484" s="2"/>
      <c r="E484" s="2"/>
      <c r="F484" s="2" t="s">
        <v>3648</v>
      </c>
      <c r="G484" s="2" t="s">
        <v>3649</v>
      </c>
      <c r="H484" s="2" t="s">
        <v>3650</v>
      </c>
      <c r="I484" s="2" t="s">
        <v>3651</v>
      </c>
      <c r="J484" s="2"/>
      <c r="K484" s="2" t="s">
        <v>3652</v>
      </c>
      <c r="L484" s="2" t="s">
        <v>57</v>
      </c>
      <c r="M484" s="2" t="s">
        <v>3653</v>
      </c>
      <c r="N484" s="2"/>
      <c r="O484" s="2" t="s">
        <v>40</v>
      </c>
      <c r="P484" s="2"/>
      <c r="Q484" s="2"/>
      <c r="R484" s="2"/>
      <c r="S484" s="2"/>
      <c r="T484" s="2"/>
      <c r="U484" s="2"/>
      <c r="V484" s="2"/>
      <c r="W484" s="2"/>
      <c r="X484" s="2"/>
      <c r="Y484" s="2"/>
      <c r="Z484" s="2" t="s">
        <v>3654</v>
      </c>
      <c r="AA484" s="2"/>
      <c r="AB484" s="2">
        <v>46.367902</v>
      </c>
      <c r="AC484" s="2">
        <v>-79.927986</v>
      </c>
      <c r="AD484" s="2"/>
      <c r="AE484" s="2"/>
      <c r="AF484" s="2"/>
    </row>
    <row r="485" ht="43.5" customHeight="1">
      <c r="A485" s="2"/>
      <c r="B485" s="2" t="s">
        <v>3655</v>
      </c>
      <c r="C485" s="2" t="s">
        <v>3656</v>
      </c>
      <c r="D485" s="2" t="s">
        <v>3657</v>
      </c>
      <c r="E485" s="2"/>
      <c r="F485" s="2" t="s">
        <v>3658</v>
      </c>
      <c r="G485" s="2" t="s">
        <v>3659</v>
      </c>
      <c r="H485" s="3" t="str">
        <f>HYPERLINK("http://www.westshore.bc.ca","http://www.westshore.bc.ca")</f>
        <v>http://www.westshore.bc.ca</v>
      </c>
      <c r="I485" s="2" t="s">
        <v>3660</v>
      </c>
      <c r="J485" s="2"/>
      <c r="K485" s="2" t="s">
        <v>736</v>
      </c>
      <c r="L485" s="2" t="s">
        <v>38</v>
      </c>
      <c r="M485" s="2" t="s">
        <v>3661</v>
      </c>
      <c r="N485" s="2"/>
      <c r="O485" s="2" t="s">
        <v>40</v>
      </c>
      <c r="P485" s="2"/>
      <c r="Q485" s="2"/>
      <c r="R485" s="2"/>
      <c r="S485" s="2"/>
      <c r="T485" s="2"/>
      <c r="U485" s="2"/>
      <c r="V485" s="2"/>
      <c r="W485" s="2"/>
      <c r="X485" s="2"/>
      <c r="Y485" s="2"/>
      <c r="Z485" s="2"/>
      <c r="AA485" s="2"/>
      <c r="AB485" s="2">
        <v>48.446061</v>
      </c>
      <c r="AC485" s="2">
        <v>-123.495567</v>
      </c>
      <c r="AD485" s="2"/>
      <c r="AE485" s="2"/>
      <c r="AF485" s="2"/>
    </row>
    <row r="486" ht="43.5" customHeight="1">
      <c r="A486" s="2"/>
      <c r="B486" s="2" t="s">
        <v>3662</v>
      </c>
      <c r="C486" s="2" t="s">
        <v>3663</v>
      </c>
      <c r="D486" s="2"/>
      <c r="E486" s="2"/>
      <c r="F486" s="2"/>
      <c r="G486" s="2" t="s">
        <v>3664</v>
      </c>
      <c r="H486" s="3" t="str">
        <f>HYPERLINK("http://www.whistlerchamber.com","http://www.whistlerchamber.com")</f>
        <v>http://www.whistlerchamber.com</v>
      </c>
      <c r="I486" s="2" t="s">
        <v>3665</v>
      </c>
      <c r="J486" s="2"/>
      <c r="K486" s="2" t="s">
        <v>3666</v>
      </c>
      <c r="L486" s="2" t="s">
        <v>38</v>
      </c>
      <c r="M486" s="2" t="s">
        <v>3667</v>
      </c>
      <c r="N486" s="2"/>
      <c r="O486" s="2" t="s">
        <v>40</v>
      </c>
      <c r="P486" s="2"/>
      <c r="Q486" s="2"/>
      <c r="R486" s="2"/>
      <c r="S486" s="2"/>
      <c r="T486" s="2"/>
      <c r="U486" s="2"/>
      <c r="V486" s="2"/>
      <c r="W486" s="2"/>
      <c r="X486" s="2"/>
      <c r="Y486" s="2"/>
      <c r="Z486" s="2"/>
      <c r="AA486" s="2"/>
      <c r="AB486" s="2">
        <v>50.11632</v>
      </c>
      <c r="AC486" s="2">
        <v>-122.957356</v>
      </c>
      <c r="AD486" s="2"/>
      <c r="AE486" s="2"/>
      <c r="AF486" s="2"/>
    </row>
    <row r="487" ht="43.5" customHeight="1">
      <c r="A487" s="2"/>
      <c r="B487" s="2" t="s">
        <v>3668</v>
      </c>
      <c r="C487" s="2" t="s">
        <v>3669</v>
      </c>
      <c r="D487" s="2"/>
      <c r="E487" s="2"/>
      <c r="F487" s="2" t="s">
        <v>3670</v>
      </c>
      <c r="G487" s="2" t="s">
        <v>3671</v>
      </c>
      <c r="H487" s="3" t="str">
        <f>HYPERLINK("http://www.whitbychamber.org","http://www.whitbychamber.org")</f>
        <v>http://www.whitbychamber.org</v>
      </c>
      <c r="I487" s="2" t="s">
        <v>3672</v>
      </c>
      <c r="J487" s="2"/>
      <c r="K487" s="2" t="s">
        <v>3673</v>
      </c>
      <c r="L487" s="2" t="s">
        <v>57</v>
      </c>
      <c r="M487" s="2" t="s">
        <v>3674</v>
      </c>
      <c r="N487" s="2"/>
      <c r="O487" s="2" t="s">
        <v>40</v>
      </c>
      <c r="P487" s="2"/>
      <c r="Q487" s="2"/>
      <c r="R487" s="2"/>
      <c r="S487" s="2"/>
      <c r="T487" s="2"/>
      <c r="U487" s="2"/>
      <c r="V487" s="2"/>
      <c r="W487" s="2"/>
      <c r="X487" s="2"/>
      <c r="Y487" s="2"/>
      <c r="Z487" s="2" t="s">
        <v>3675</v>
      </c>
      <c r="AA487" s="2"/>
      <c r="AB487" s="2">
        <v>43.879128</v>
      </c>
      <c r="AC487" s="2">
        <v>-78.941959</v>
      </c>
      <c r="AD487" s="2"/>
      <c r="AE487" s="2"/>
      <c r="AF487" s="2"/>
    </row>
    <row r="488" ht="43.5" customHeight="1">
      <c r="A488" s="2"/>
      <c r="B488" s="2" t="s">
        <v>3676</v>
      </c>
      <c r="C488" s="2" t="s">
        <v>3677</v>
      </c>
      <c r="D488" s="2"/>
      <c r="E488" s="2"/>
      <c r="F488" s="2" t="s">
        <v>3678</v>
      </c>
      <c r="G488" s="2" t="s">
        <v>3679</v>
      </c>
      <c r="H488" s="3" t="str">
        <f>HYPERLINK("http://www.whitchurchstouffville.ca","http://www.whitchurchstouffville.ca")</f>
        <v>http://www.whitchurchstouffville.ca</v>
      </c>
      <c r="I488" s="2" t="s">
        <v>3680</v>
      </c>
      <c r="J488" s="2"/>
      <c r="K488" s="2" t="s">
        <v>3681</v>
      </c>
      <c r="L488" s="2" t="s">
        <v>57</v>
      </c>
      <c r="M488" s="2" t="s">
        <v>3682</v>
      </c>
      <c r="N488" s="2"/>
      <c r="O488" s="2" t="s">
        <v>40</v>
      </c>
      <c r="P488" s="2"/>
      <c r="Q488" s="2"/>
      <c r="R488" s="2"/>
      <c r="S488" s="2"/>
      <c r="T488" s="2"/>
      <c r="U488" s="2"/>
      <c r="V488" s="2"/>
      <c r="W488" s="2"/>
      <c r="X488" s="2"/>
      <c r="Y488" s="2"/>
      <c r="Z488" s="2" t="s">
        <v>3683</v>
      </c>
      <c r="AA488" s="2"/>
      <c r="AB488" s="2">
        <v>43.970909</v>
      </c>
      <c r="AC488" s="2">
        <v>-79.249976</v>
      </c>
      <c r="AD488" s="2"/>
      <c r="AE488" s="2"/>
      <c r="AF488" s="2"/>
    </row>
    <row r="489" ht="43.5" customHeight="1">
      <c r="A489" s="2"/>
      <c r="B489" s="2" t="s">
        <v>3684</v>
      </c>
      <c r="C489" s="2" t="s">
        <v>3685</v>
      </c>
      <c r="D489" s="2"/>
      <c r="E489" s="2"/>
      <c r="F489" s="2" t="s">
        <v>3686</v>
      </c>
      <c r="G489" s="2" t="s">
        <v>3687</v>
      </c>
      <c r="H489" s="3" t="str">
        <f>HYPERLINK("http://www.whitehorsechamber.ca","http://www.whitehorsechamber.ca")</f>
        <v>http://www.whitehorsechamber.ca</v>
      </c>
      <c r="I489" s="2" t="s">
        <v>3688</v>
      </c>
      <c r="J489" s="2"/>
      <c r="K489" s="2" t="s">
        <v>3689</v>
      </c>
      <c r="L489" s="2" t="s">
        <v>894</v>
      </c>
      <c r="M489" s="2" t="s">
        <v>3690</v>
      </c>
      <c r="N489" s="2"/>
      <c r="O489" s="2" t="s">
        <v>40</v>
      </c>
      <c r="P489" s="2"/>
      <c r="Q489" s="2"/>
      <c r="R489" s="2"/>
      <c r="S489" s="2"/>
      <c r="T489" s="2"/>
      <c r="U489" s="2"/>
      <c r="V489" s="2"/>
      <c r="W489" s="2"/>
      <c r="X489" s="2"/>
      <c r="Y489" s="2"/>
      <c r="Z489" s="2"/>
      <c r="AA489" s="2"/>
      <c r="AB489" s="2">
        <v>60.720428</v>
      </c>
      <c r="AC489" s="2">
        <v>-135.051964</v>
      </c>
      <c r="AD489" s="2"/>
      <c r="AE489" s="2"/>
      <c r="AF489" s="2"/>
    </row>
    <row r="490" ht="43.5" customHeight="1">
      <c r="A490" s="2"/>
      <c r="B490" s="2" t="s">
        <v>3691</v>
      </c>
      <c r="C490" s="2" t="s">
        <v>3692</v>
      </c>
      <c r="D490" s="2" t="s">
        <v>3693</v>
      </c>
      <c r="E490" s="2"/>
      <c r="F490" s="2" t="s">
        <v>3694</v>
      </c>
      <c r="G490" s="2" t="s">
        <v>3695</v>
      </c>
      <c r="H490" s="3" t="str">
        <f>HYPERLINK("http://www.williamslakechamber.com","http://www.williamslakechamber.com")</f>
        <v>http://www.williamslakechamber.com</v>
      </c>
      <c r="I490" s="2" t="s">
        <v>3696</v>
      </c>
      <c r="J490" s="2"/>
      <c r="K490" s="2" t="s">
        <v>3697</v>
      </c>
      <c r="L490" s="2" t="s">
        <v>38</v>
      </c>
      <c r="M490" s="2" t="s">
        <v>3698</v>
      </c>
      <c r="N490" s="2"/>
      <c r="O490" s="2" t="s">
        <v>40</v>
      </c>
      <c r="P490" s="2"/>
      <c r="Q490" s="2"/>
      <c r="R490" s="2"/>
      <c r="S490" s="2"/>
      <c r="T490" s="2"/>
      <c r="U490" s="2"/>
      <c r="V490" s="2"/>
      <c r="W490" s="2"/>
      <c r="X490" s="2"/>
      <c r="Y490" s="2"/>
      <c r="Z490" s="2"/>
      <c r="AA490" s="2"/>
      <c r="AB490" s="2">
        <v>52.122702</v>
      </c>
      <c r="AC490" s="2">
        <v>-122.098815</v>
      </c>
      <c r="AD490" s="2"/>
      <c r="AE490" s="2"/>
      <c r="AF490" s="2"/>
    </row>
    <row r="491" ht="43.5" customHeight="1">
      <c r="A491" s="2"/>
      <c r="B491" s="2" t="s">
        <v>3699</v>
      </c>
      <c r="C491" s="2" t="s">
        <v>3700</v>
      </c>
      <c r="D491" s="2"/>
      <c r="E491" s="2"/>
      <c r="F491" s="2" t="s">
        <v>3701</v>
      </c>
      <c r="G491" s="2" t="s">
        <v>3702</v>
      </c>
      <c r="H491" s="3" t="str">
        <f>HYPERLINK("http://www.windsoressexchamber.org","http://www.windsoressexchamber.org")</f>
        <v>http://www.windsoressexchamber.org</v>
      </c>
      <c r="I491" s="2" t="s">
        <v>3703</v>
      </c>
      <c r="J491" s="2"/>
      <c r="K491" s="2" t="s">
        <v>3704</v>
      </c>
      <c r="L491" s="2" t="s">
        <v>57</v>
      </c>
      <c r="M491" s="2" t="s">
        <v>3705</v>
      </c>
      <c r="N491" s="2"/>
      <c r="O491" s="2" t="s">
        <v>40</v>
      </c>
      <c r="P491" s="2"/>
      <c r="Q491" s="2"/>
      <c r="R491" s="2"/>
      <c r="S491" s="2"/>
      <c r="T491" s="2"/>
      <c r="U491" s="2"/>
      <c r="V491" s="2"/>
      <c r="W491" s="2"/>
      <c r="X491" s="2"/>
      <c r="Y491" s="2"/>
      <c r="Z491" s="2" t="s">
        <v>3706</v>
      </c>
      <c r="AA491" s="2"/>
      <c r="AB491" s="2">
        <v>42.28355</v>
      </c>
      <c r="AC491" s="2">
        <v>-83.019226</v>
      </c>
      <c r="AD491" s="2"/>
      <c r="AE491" s="2"/>
      <c r="AF491" s="2"/>
    </row>
    <row r="492" ht="43.5" customHeight="1">
      <c r="A492" s="2"/>
      <c r="B492" s="2" t="s">
        <v>3707</v>
      </c>
      <c r="C492" s="2" t="s">
        <v>3708</v>
      </c>
      <c r="D492" s="2"/>
      <c r="E492" s="2"/>
      <c r="F492" s="2" t="s">
        <v>3709</v>
      </c>
      <c r="G492" s="2" t="s">
        <v>3710</v>
      </c>
      <c r="H492" s="3" t="str">
        <f>HYPERLINK("http://www.wingsandheros.com","http://www.wingsandheros.com")</f>
        <v>http://www.wingsandheros.com</v>
      </c>
      <c r="I492" s="2" t="s">
        <v>3711</v>
      </c>
      <c r="J492" s="2"/>
      <c r="K492" s="2" t="s">
        <v>3712</v>
      </c>
      <c r="L492" s="2" t="s">
        <v>57</v>
      </c>
      <c r="M492" s="2" t="s">
        <v>3713</v>
      </c>
      <c r="N492" s="2"/>
      <c r="O492" s="2" t="s">
        <v>40</v>
      </c>
      <c r="P492" s="2"/>
      <c r="Q492" s="2"/>
      <c r="R492" s="2"/>
      <c r="S492" s="2"/>
      <c r="T492" s="2"/>
      <c r="U492" s="2"/>
      <c r="V492" s="2"/>
      <c r="W492" s="2"/>
      <c r="X492" s="2"/>
      <c r="Y492" s="2"/>
      <c r="Z492" s="2" t="s">
        <v>3714</v>
      </c>
      <c r="AA492" s="2"/>
      <c r="AB492" s="2">
        <v>44.328044</v>
      </c>
      <c r="AC492" s="2">
        <v>-79.885426</v>
      </c>
      <c r="AD492" s="2"/>
      <c r="AE492" s="2"/>
      <c r="AF492" s="2"/>
    </row>
    <row r="493" ht="43.5" customHeight="1">
      <c r="A493" s="2"/>
      <c r="B493" s="2" t="s">
        <v>3715</v>
      </c>
      <c r="C493" s="2" t="s">
        <v>3716</v>
      </c>
      <c r="D493" s="2"/>
      <c r="E493" s="2"/>
      <c r="F493" s="2" t="s">
        <v>3717</v>
      </c>
      <c r="G493" s="2" t="s">
        <v>3718</v>
      </c>
      <c r="H493" s="3" t="str">
        <f>HYPERLINK("http://www.winklerchamber.com","http://www.winklerchamber.com")</f>
        <v>http://www.winklerchamber.com</v>
      </c>
      <c r="I493" s="2" t="s">
        <v>3719</v>
      </c>
      <c r="J493" s="2"/>
      <c r="K493" s="2" t="s">
        <v>3720</v>
      </c>
      <c r="L493" s="2" t="s">
        <v>86</v>
      </c>
      <c r="M493" s="2" t="s">
        <v>3721</v>
      </c>
      <c r="N493" s="2"/>
      <c r="O493" s="2" t="s">
        <v>40</v>
      </c>
      <c r="P493" s="2"/>
      <c r="Q493" s="2"/>
      <c r="R493" s="2"/>
      <c r="S493" s="2"/>
      <c r="T493" s="2"/>
      <c r="U493" s="2"/>
      <c r="V493" s="2"/>
      <c r="W493" s="2"/>
      <c r="X493" s="2"/>
      <c r="Y493" s="2"/>
      <c r="Z493" s="2" t="s">
        <v>3722</v>
      </c>
      <c r="AA493" s="2"/>
      <c r="AB493" s="2">
        <v>49.179835</v>
      </c>
      <c r="AC493" s="2">
        <v>-97.938381</v>
      </c>
      <c r="AD493" s="2"/>
      <c r="AE493" s="2"/>
      <c r="AF493" s="2"/>
    </row>
    <row r="494" ht="43.5" customHeight="1">
      <c r="A494" s="2"/>
      <c r="B494" s="2" t="s">
        <v>3723</v>
      </c>
      <c r="C494" s="2" t="s">
        <v>3724</v>
      </c>
      <c r="D494" s="2"/>
      <c r="E494" s="2"/>
      <c r="F494" s="2" t="s">
        <v>3725</v>
      </c>
      <c r="G494" s="2" t="s">
        <v>3726</v>
      </c>
      <c r="H494" s="3" t="str">
        <f>HYPERLINK("http://www.winnipegconstruction.ca","http://www.winnipegconstruction.ca")</f>
        <v>http://www.winnipegconstruction.ca</v>
      </c>
      <c r="I494" s="2" t="s">
        <v>3727</v>
      </c>
      <c r="J494" s="2"/>
      <c r="K494" s="2" t="s">
        <v>85</v>
      </c>
      <c r="L494" s="2" t="s">
        <v>86</v>
      </c>
      <c r="M494" s="2" t="s">
        <v>3728</v>
      </c>
      <c r="N494" s="2"/>
      <c r="O494" s="2" t="s">
        <v>40</v>
      </c>
      <c r="P494" s="2"/>
      <c r="Q494" s="2"/>
      <c r="R494" s="2"/>
      <c r="S494" s="2"/>
      <c r="T494" s="2"/>
      <c r="U494" s="2"/>
      <c r="V494" s="2"/>
      <c r="W494" s="2"/>
      <c r="X494" s="2"/>
      <c r="Y494" s="2"/>
      <c r="Z494" s="2" t="s">
        <v>3729</v>
      </c>
      <c r="AA494" s="2"/>
      <c r="AB494" s="2">
        <v>49.825561</v>
      </c>
      <c r="AC494" s="2">
        <v>-97.180175</v>
      </c>
      <c r="AD494" s="2"/>
      <c r="AE494" s="2"/>
      <c r="AF494" s="2"/>
    </row>
    <row r="495" ht="43.5" customHeight="1">
      <c r="A495" s="2"/>
      <c r="B495" s="2" t="s">
        <v>3730</v>
      </c>
      <c r="C495" s="2" t="s">
        <v>3731</v>
      </c>
      <c r="D495" s="2" t="s">
        <v>3732</v>
      </c>
      <c r="E495" s="2"/>
      <c r="F495" s="2"/>
      <c r="G495" s="2" t="s">
        <v>3733</v>
      </c>
      <c r="H495" s="3" t="str">
        <f>HYPERLINK("http://wbecanada.org","http://wbecanada.org")</f>
        <v>http://wbecanada.org</v>
      </c>
      <c r="I495" s="2" t="s">
        <v>3734</v>
      </c>
      <c r="J495" s="2"/>
      <c r="K495" s="2" t="s">
        <v>3735</v>
      </c>
      <c r="L495" s="2" t="s">
        <v>57</v>
      </c>
      <c r="M495" s="2" t="s">
        <v>2356</v>
      </c>
      <c r="N495" s="2"/>
      <c r="O495" s="2" t="s">
        <v>40</v>
      </c>
      <c r="P495" s="2"/>
      <c r="Q495" s="2"/>
      <c r="R495" s="2"/>
      <c r="S495" s="2"/>
      <c r="T495" s="2"/>
      <c r="U495" s="2"/>
      <c r="V495" s="2"/>
      <c r="W495" s="2"/>
      <c r="X495" s="2"/>
      <c r="Y495" s="2"/>
      <c r="Z495" s="2" t="s">
        <v>3736</v>
      </c>
      <c r="AA495" s="2"/>
      <c r="AB495" s="2">
        <v>43.65168</v>
      </c>
      <c r="AC495" s="2">
        <v>-79.380848</v>
      </c>
      <c r="AD495" s="2"/>
      <c r="AE495" s="2"/>
      <c r="AF495" s="2"/>
    </row>
    <row r="496" ht="43.5" customHeight="1">
      <c r="A496" s="2"/>
      <c r="B496" s="2" t="s">
        <v>3737</v>
      </c>
      <c r="C496" s="2" t="s">
        <v>3738</v>
      </c>
      <c r="D496" s="2"/>
      <c r="E496" s="2"/>
      <c r="F496" s="2"/>
      <c r="G496" s="2" t="s">
        <v>3739</v>
      </c>
      <c r="H496" s="3" t="str">
        <f>HYPERLINK("http://www.web-network.ca","http://www.web-network.ca")</f>
        <v>http://www.web-network.ca</v>
      </c>
      <c r="I496" s="2" t="s">
        <v>3740</v>
      </c>
      <c r="J496" s="2"/>
      <c r="K496" s="2" t="s">
        <v>3741</v>
      </c>
      <c r="L496" s="2" t="s">
        <v>57</v>
      </c>
      <c r="M496" s="2" t="s">
        <v>3742</v>
      </c>
      <c r="N496" s="2"/>
      <c r="O496" s="2" t="s">
        <v>40</v>
      </c>
      <c r="P496" s="2"/>
      <c r="Q496" s="2"/>
      <c r="R496" s="2"/>
      <c r="S496" s="2"/>
      <c r="T496" s="2"/>
      <c r="U496" s="2"/>
      <c r="V496" s="2"/>
      <c r="W496" s="2"/>
      <c r="X496" s="2"/>
      <c r="Y496" s="2"/>
      <c r="Z496" s="2" t="s">
        <v>3743</v>
      </c>
      <c r="AA496" s="2"/>
      <c r="AB496" s="2">
        <v>45.139783</v>
      </c>
      <c r="AC496" s="2">
        <v>-76.154233</v>
      </c>
      <c r="AD496" s="2"/>
      <c r="AE496" s="2"/>
      <c r="AF496" s="2"/>
    </row>
    <row r="497" ht="43.5" customHeight="1">
      <c r="A497" s="2"/>
      <c r="B497" s="2" t="s">
        <v>3744</v>
      </c>
      <c r="C497" s="2" t="s">
        <v>3745</v>
      </c>
      <c r="D497" s="2"/>
      <c r="E497" s="2"/>
      <c r="F497" s="2"/>
      <c r="G497" s="2" t="s">
        <v>3746</v>
      </c>
      <c r="H497" s="2" t="s">
        <v>3747</v>
      </c>
      <c r="I497" s="2" t="s">
        <v>3748</v>
      </c>
      <c r="J497" s="2"/>
      <c r="K497" s="2" t="s">
        <v>114</v>
      </c>
      <c r="L497" s="2" t="s">
        <v>57</v>
      </c>
      <c r="M497" s="2" t="s">
        <v>3749</v>
      </c>
      <c r="N497" s="2"/>
      <c r="O497" s="2" t="s">
        <v>40</v>
      </c>
      <c r="P497" s="2"/>
      <c r="Q497" s="2"/>
      <c r="R497" s="2"/>
      <c r="S497" s="2"/>
      <c r="T497" s="2"/>
      <c r="U497" s="2"/>
      <c r="V497" s="2"/>
      <c r="W497" s="2"/>
      <c r="X497" s="2"/>
      <c r="Y497" s="2"/>
      <c r="Z497" s="2" t="s">
        <v>3750</v>
      </c>
      <c r="AA497" s="2"/>
      <c r="AB497" s="2">
        <v>43.650808</v>
      </c>
      <c r="AC497" s="2">
        <v>-79.380847</v>
      </c>
      <c r="AD497" s="2"/>
      <c r="AE497" s="2"/>
      <c r="AF497" s="2"/>
    </row>
    <row r="498" ht="43.5" customHeight="1">
      <c r="A498" s="2"/>
      <c r="B498" s="2" t="s">
        <v>3751</v>
      </c>
      <c r="C498" s="2" t="s">
        <v>3752</v>
      </c>
      <c r="D498" s="2"/>
      <c r="E498" s="2"/>
      <c r="F498" s="2" t="s">
        <v>3753</v>
      </c>
      <c r="G498" s="2" t="s">
        <v>3754</v>
      </c>
      <c r="H498" s="3" t="str">
        <f>HYPERLINK("http://www.woodstockchamber.ca","http://www.woodstockchamber.ca")</f>
        <v>http://www.woodstockchamber.ca</v>
      </c>
      <c r="I498" s="2" t="s">
        <v>3755</v>
      </c>
      <c r="J498" s="2"/>
      <c r="K498" s="2" t="s">
        <v>1470</v>
      </c>
      <c r="L498" s="2" t="s">
        <v>57</v>
      </c>
      <c r="M498" s="2" t="s">
        <v>3756</v>
      </c>
      <c r="N498" s="2"/>
      <c r="O498" s="2" t="s">
        <v>40</v>
      </c>
      <c r="P498" s="2"/>
      <c r="Q498" s="2"/>
      <c r="R498" s="2"/>
      <c r="S498" s="2"/>
      <c r="T498" s="2"/>
      <c r="U498" s="2"/>
      <c r="V498" s="2"/>
      <c r="W498" s="2"/>
      <c r="X498" s="2"/>
      <c r="Y498" s="2"/>
      <c r="Z498" s="2"/>
      <c r="AA498" s="2"/>
      <c r="AB498" s="2">
        <v>43.129286</v>
      </c>
      <c r="AC498" s="2">
        <v>-80.755827</v>
      </c>
      <c r="AD498" s="2"/>
      <c r="AE498" s="2"/>
      <c r="AF498" s="2"/>
    </row>
    <row r="499" ht="43.5" customHeight="1">
      <c r="A499" s="2"/>
      <c r="B499" s="2" t="s">
        <v>3757</v>
      </c>
      <c r="C499" s="2" t="s">
        <v>3758</v>
      </c>
      <c r="D499" s="2" t="s">
        <v>3759</v>
      </c>
      <c r="E499" s="2"/>
      <c r="F499" s="2" t="s">
        <v>3760</v>
      </c>
      <c r="G499" s="2" t="s">
        <v>3761</v>
      </c>
      <c r="H499" s="3" t="str">
        <f>HYPERLINK("http://www.wsps.ca","http://www.wsps.ca")</f>
        <v>http://www.wsps.ca</v>
      </c>
      <c r="I499" s="2" t="s">
        <v>3762</v>
      </c>
      <c r="J499" s="2"/>
      <c r="K499" s="2" t="s">
        <v>496</v>
      </c>
      <c r="L499" s="2" t="s">
        <v>57</v>
      </c>
      <c r="M499" s="2" t="s">
        <v>3763</v>
      </c>
      <c r="N499" s="2"/>
      <c r="O499" s="2" t="s">
        <v>40</v>
      </c>
      <c r="P499" s="2"/>
      <c r="Q499" s="2"/>
      <c r="R499" s="2"/>
      <c r="S499" s="2"/>
      <c r="T499" s="2"/>
      <c r="U499" s="2"/>
      <c r="V499" s="2"/>
      <c r="W499" s="2"/>
      <c r="X499" s="2"/>
      <c r="Y499" s="2"/>
      <c r="Z499" s="2" t="s">
        <v>3764</v>
      </c>
      <c r="AA499" s="2"/>
      <c r="AB499" s="2">
        <v>43.643363</v>
      </c>
      <c r="AC499" s="2">
        <v>-79.617016</v>
      </c>
      <c r="AD499" s="2"/>
      <c r="AE499" s="2"/>
      <c r="AF499" s="2"/>
    </row>
    <row r="500" ht="43.5" customHeight="1">
      <c r="A500" s="2"/>
      <c r="B500" s="2" t="s">
        <v>3765</v>
      </c>
      <c r="C500" s="2" t="s">
        <v>3766</v>
      </c>
      <c r="D500" s="2"/>
      <c r="E500" s="2"/>
      <c r="F500" s="2" t="s">
        <v>3767</v>
      </c>
      <c r="G500" s="2" t="s">
        <v>3768</v>
      </c>
      <c r="H500" s="3" t="str">
        <f>HYPERLINK("http://www.wtcac.com","http://www.wtcac.com")</f>
        <v>http://www.wtcac.com</v>
      </c>
      <c r="I500" s="2" t="s">
        <v>3769</v>
      </c>
      <c r="J500" s="2"/>
      <c r="K500" s="2" t="s">
        <v>668</v>
      </c>
      <c r="L500" s="2" t="s">
        <v>310</v>
      </c>
      <c r="M500" s="2" t="s">
        <v>3770</v>
      </c>
      <c r="N500" s="2"/>
      <c r="O500" s="2" t="s">
        <v>40</v>
      </c>
      <c r="P500" s="2"/>
      <c r="Q500" s="2"/>
      <c r="R500" s="2"/>
      <c r="S500" s="2"/>
      <c r="T500" s="2"/>
      <c r="U500" s="2"/>
      <c r="V500" s="2"/>
      <c r="W500" s="2"/>
      <c r="X500" s="2"/>
      <c r="Y500" s="2"/>
      <c r="Z500" s="2"/>
      <c r="AA500" s="2"/>
      <c r="AB500" s="2">
        <v>44.648409</v>
      </c>
      <c r="AC500" s="2">
        <v>-63.575517</v>
      </c>
      <c r="AD500" s="2"/>
      <c r="AE500" s="2"/>
      <c r="AF500" s="2"/>
    </row>
    <row r="501" ht="43.5" customHeight="1">
      <c r="A501" s="2"/>
      <c r="B501" s="2" t="s">
        <v>3771</v>
      </c>
      <c r="C501" s="2" t="s">
        <v>3772</v>
      </c>
      <c r="D501" s="2" t="s">
        <v>3773</v>
      </c>
      <c r="E501" s="2"/>
      <c r="F501" s="2" t="s">
        <v>682</v>
      </c>
      <c r="G501" s="2" t="s">
        <v>683</v>
      </c>
      <c r="H501" s="3" t="str">
        <f>HYPERLINK("http://www.centredecommercemondial.com/en/","http://www.centredecommercemondial.com/en/")</f>
        <v>http://www.centredecommercemondial.com/en/</v>
      </c>
      <c r="I501" s="2" t="s">
        <v>3774</v>
      </c>
      <c r="J501" s="2"/>
      <c r="K501" s="2" t="s">
        <v>95</v>
      </c>
      <c r="L501" s="2" t="s">
        <v>96</v>
      </c>
      <c r="M501" s="2" t="s">
        <v>686</v>
      </c>
      <c r="N501" s="2"/>
      <c r="O501" s="2" t="s">
        <v>40</v>
      </c>
      <c r="P501" s="2"/>
      <c r="Q501" s="2"/>
      <c r="R501" s="2"/>
      <c r="S501" s="2"/>
      <c r="T501" s="2"/>
      <c r="U501" s="2"/>
      <c r="V501" s="2"/>
      <c r="W501" s="2"/>
      <c r="X501" s="2"/>
      <c r="Y501" s="2"/>
      <c r="Z501" s="2" t="s">
        <v>3775</v>
      </c>
      <c r="AA501" s="2"/>
      <c r="AB501" s="2">
        <v>45.510875</v>
      </c>
      <c r="AC501" s="2">
        <v>-73.554487</v>
      </c>
      <c r="AD501" s="2"/>
      <c r="AE501" s="2"/>
      <c r="AF501" s="2"/>
    </row>
    <row r="502" ht="43.5" customHeight="1">
      <c r="A502" s="2"/>
      <c r="B502" s="2" t="s">
        <v>3776</v>
      </c>
      <c r="C502" s="2" t="s">
        <v>3777</v>
      </c>
      <c r="D502" s="2" t="s">
        <v>3778</v>
      </c>
      <c r="E502" s="2"/>
      <c r="F502" s="2" t="s">
        <v>3779</v>
      </c>
      <c r="G502" s="2" t="s">
        <v>3780</v>
      </c>
      <c r="H502" s="3" t="str">
        <f>HYPERLINK("http://www.wgc.ca","http://www.wgc.ca")</f>
        <v>http://www.wgc.ca</v>
      </c>
      <c r="I502" s="2" t="s">
        <v>3781</v>
      </c>
      <c r="J502" s="2"/>
      <c r="K502" s="2" t="s">
        <v>114</v>
      </c>
      <c r="L502" s="2" t="s">
        <v>57</v>
      </c>
      <c r="M502" s="2" t="s">
        <v>3782</v>
      </c>
      <c r="N502" s="2"/>
      <c r="O502" s="2" t="s">
        <v>40</v>
      </c>
      <c r="P502" s="2"/>
      <c r="Q502" s="2"/>
      <c r="R502" s="2"/>
      <c r="S502" s="2"/>
      <c r="T502" s="2"/>
      <c r="U502" s="2"/>
      <c r="V502" s="2"/>
      <c r="W502" s="2"/>
      <c r="X502" s="2"/>
      <c r="Y502" s="2"/>
      <c r="Z502" s="2" t="s">
        <v>3783</v>
      </c>
      <c r="AA502" s="2"/>
      <c r="AB502" s="2">
        <v>43.647277</v>
      </c>
      <c r="AC502" s="2">
        <v>-79.394385</v>
      </c>
      <c r="AD502" s="2"/>
      <c r="AE502" s="2"/>
      <c r="AF502" s="2"/>
    </row>
    <row r="503" ht="43.5" customHeight="1">
      <c r="A503" s="2"/>
      <c r="B503" s="2" t="s">
        <v>3784</v>
      </c>
      <c r="C503" s="2" t="s">
        <v>3785</v>
      </c>
      <c r="D503" s="2"/>
      <c r="E503" s="2"/>
      <c r="F503" s="2" t="s">
        <v>3786</v>
      </c>
      <c r="G503" s="2" t="s">
        <v>3787</v>
      </c>
      <c r="H503" s="3" t="str">
        <f>HYPERLINK("http://www.yarmouthchamberofcommerce.com/","http://www.yarmouthchamberofcommerce.com/")</f>
        <v>http://www.yarmouthchamberofcommerce.com/</v>
      </c>
      <c r="I503" s="2" t="s">
        <v>3788</v>
      </c>
      <c r="J503" s="2"/>
      <c r="K503" s="2" t="s">
        <v>2148</v>
      </c>
      <c r="L503" s="2" t="s">
        <v>310</v>
      </c>
      <c r="M503" s="2" t="s">
        <v>3789</v>
      </c>
      <c r="N503" s="2"/>
      <c r="O503" s="2" t="s">
        <v>40</v>
      </c>
      <c r="P503" s="2"/>
      <c r="Q503" s="2"/>
      <c r="R503" s="2"/>
      <c r="S503" s="2"/>
      <c r="T503" s="2"/>
      <c r="U503" s="2"/>
      <c r="V503" s="2"/>
      <c r="W503" s="2"/>
      <c r="X503" s="2"/>
      <c r="Y503" s="2"/>
      <c r="Z503" s="2"/>
      <c r="AA503" s="2"/>
      <c r="AB503" s="2">
        <v>43.8372</v>
      </c>
      <c r="AC503" s="2">
        <v>-66.120198</v>
      </c>
      <c r="AD503" s="2"/>
      <c r="AE503" s="2"/>
      <c r="AF503" s="2"/>
    </row>
    <row r="504" ht="43.5" customHeight="1">
      <c r="A504" s="2"/>
      <c r="B504" s="2" t="s">
        <v>3790</v>
      </c>
      <c r="C504" s="2" t="s">
        <v>3791</v>
      </c>
      <c r="D504" s="2"/>
      <c r="E504" s="2"/>
      <c r="F504" s="2" t="s">
        <v>3792</v>
      </c>
      <c r="G504" s="2" t="s">
        <v>3793</v>
      </c>
      <c r="H504" s="3" t="str">
        <f>HYPERLINK("http://www.ykchamber.com","http://www.ykchamber.com")</f>
        <v>http://www.ykchamber.com</v>
      </c>
      <c r="I504" s="2" t="s">
        <v>3794</v>
      </c>
      <c r="J504" s="2"/>
      <c r="K504" s="2" t="s">
        <v>2291</v>
      </c>
      <c r="L504" s="2" t="s">
        <v>2292</v>
      </c>
      <c r="M504" s="2" t="s">
        <v>3795</v>
      </c>
      <c r="N504" s="2"/>
      <c r="O504" s="2" t="s">
        <v>40</v>
      </c>
      <c r="P504" s="2"/>
      <c r="Q504" s="2"/>
      <c r="R504" s="2"/>
      <c r="S504" s="2"/>
      <c r="T504" s="2"/>
      <c r="U504" s="2"/>
      <c r="V504" s="2"/>
      <c r="W504" s="2"/>
      <c r="X504" s="2"/>
      <c r="Y504" s="2"/>
      <c r="Z504" s="2" t="s">
        <v>3796</v>
      </c>
      <c r="AA504" s="2"/>
      <c r="AB504" s="2">
        <v>62.454794</v>
      </c>
      <c r="AC504" s="2">
        <v>-114.372887</v>
      </c>
      <c r="AD504" s="2"/>
      <c r="AE504" s="2"/>
      <c r="AF504" s="2"/>
    </row>
    <row r="505" ht="43.5" customHeight="1">
      <c r="A505" s="2"/>
      <c r="B505" s="2" t="s">
        <v>3797</v>
      </c>
      <c r="C505" s="2" t="s">
        <v>3798</v>
      </c>
      <c r="D505" s="2"/>
      <c r="E505" s="2"/>
      <c r="F505" s="2" t="s">
        <v>3799</v>
      </c>
      <c r="G505" s="2" t="s">
        <v>3800</v>
      </c>
      <c r="H505" s="3" t="str">
        <f>HYPERLINK("http://www.yorktonchamber.com","http://www.yorktonchamber.com")</f>
        <v>http://www.yorktonchamber.com</v>
      </c>
      <c r="I505" s="2" t="s">
        <v>3801</v>
      </c>
      <c r="J505" s="2"/>
      <c r="K505" s="2" t="s">
        <v>3802</v>
      </c>
      <c r="L505" s="2" t="s">
        <v>291</v>
      </c>
      <c r="M505" s="2" t="s">
        <v>3803</v>
      </c>
      <c r="N505" s="2"/>
      <c r="O505" s="2" t="s">
        <v>40</v>
      </c>
      <c r="P505" s="2"/>
      <c r="Q505" s="2"/>
      <c r="R505" s="2"/>
      <c r="S505" s="2"/>
      <c r="T505" s="2"/>
      <c r="U505" s="2"/>
      <c r="V505" s="2"/>
      <c r="W505" s="2"/>
      <c r="X505" s="2"/>
      <c r="Y505" s="2"/>
      <c r="Z505" s="2" t="s">
        <v>3804</v>
      </c>
      <c r="AA505" s="2"/>
      <c r="AB505" s="2">
        <v>51.225017</v>
      </c>
      <c r="AC505" s="2">
        <v>-102.472476</v>
      </c>
      <c r="AD505" s="2"/>
      <c r="AE505" s="2"/>
      <c r="AF505" s="2"/>
    </row>
    <row r="506" ht="43.5" customHeight="1">
      <c r="A506" s="2"/>
      <c r="B506" s="2" t="s">
        <v>3805</v>
      </c>
      <c r="C506" s="2" t="s">
        <v>3806</v>
      </c>
      <c r="D506" s="2"/>
      <c r="E506" s="2"/>
      <c r="F506" s="2" t="s">
        <v>3807</v>
      </c>
      <c r="G506" s="2" t="s">
        <v>3808</v>
      </c>
      <c r="H506" s="2" t="s">
        <v>3809</v>
      </c>
      <c r="I506" s="2" t="s">
        <v>3810</v>
      </c>
      <c r="J506" s="2"/>
      <c r="K506" s="2" t="s">
        <v>3811</v>
      </c>
      <c r="L506" s="2" t="s">
        <v>96</v>
      </c>
      <c r="M506" s="7" t="s">
        <v>3812</v>
      </c>
      <c r="N506" s="2"/>
      <c r="O506" s="2" t="s">
        <v>40</v>
      </c>
      <c r="P506" s="2"/>
      <c r="Q506" s="2"/>
      <c r="R506" s="2"/>
      <c r="S506" s="2"/>
      <c r="T506" s="2"/>
      <c r="U506" s="2"/>
      <c r="V506" s="2"/>
      <c r="W506" s="2"/>
      <c r="X506" s="2"/>
      <c r="Y506" s="2"/>
      <c r="Z506" s="2" t="s">
        <v>3813</v>
      </c>
      <c r="AA506" s="2"/>
      <c r="AB506" s="2">
        <v>45.634751</v>
      </c>
      <c r="AC506" s="2">
        <v>-72.953929</v>
      </c>
      <c r="AD506" s="2"/>
      <c r="AE506" s="2"/>
      <c r="AF506" s="2"/>
    </row>
    <row r="507" ht="43.5" customHeight="1">
      <c r="A507" s="2"/>
      <c r="B507" s="2" t="s">
        <v>3814</v>
      </c>
      <c r="C507" s="2" t="s">
        <v>3815</v>
      </c>
      <c r="D507" s="2" t="s">
        <v>3816</v>
      </c>
      <c r="E507" s="2"/>
      <c r="F507" s="2" t="s">
        <v>3817</v>
      </c>
      <c r="G507" s="2" t="s">
        <v>3818</v>
      </c>
      <c r="H507" s="3" t="str">
        <f>HYPERLINK("http://www.yukonchamber.com","http://www.yukonchamber.com")</f>
        <v>http://www.yukonchamber.com</v>
      </c>
      <c r="I507" s="2" t="s">
        <v>3819</v>
      </c>
      <c r="J507" s="2"/>
      <c r="K507" s="2" t="s">
        <v>3689</v>
      </c>
      <c r="L507" s="2" t="s">
        <v>894</v>
      </c>
      <c r="M507" s="2" t="s">
        <v>3820</v>
      </c>
      <c r="N507" s="2"/>
      <c r="O507" s="2" t="s">
        <v>40</v>
      </c>
      <c r="P507" s="2"/>
      <c r="Q507" s="2"/>
      <c r="R507" s="2"/>
      <c r="S507" s="2"/>
      <c r="T507" s="2"/>
      <c r="U507" s="2"/>
      <c r="V507" s="2"/>
      <c r="W507" s="2"/>
      <c r="X507" s="2"/>
      <c r="Y507" s="2"/>
      <c r="Z507" s="2"/>
      <c r="AA507" s="2"/>
      <c r="AB507" s="2">
        <v>60.729806</v>
      </c>
      <c r="AC507" s="2">
        <v>-135.06085</v>
      </c>
      <c r="AD507" s="2"/>
      <c r="AE507" s="2"/>
      <c r="AF507" s="2"/>
    </row>
    <row r="508" ht="4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row>
    <row r="509" ht="4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row>
    <row r="510" ht="4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row>
    <row r="511" ht="4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row>
    <row r="512" ht="4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row>
    <row r="513" ht="4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row>
    <row r="514" ht="4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row>
    <row r="515" ht="4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row>
    <row r="516" ht="4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row>
    <row r="517" ht="4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row>
    <row r="518" ht="4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row>
    <row r="519" ht="4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row>
    <row r="520" ht="4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row>
    <row r="521" ht="4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row>
    <row r="522" ht="4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row>
    <row r="523" ht="4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row>
    <row r="524" ht="4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row>
    <row r="525" ht="4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row>
    <row r="526" ht="4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row>
    <row r="527" ht="4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row>
    <row r="528" ht="4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row>
    <row r="529" ht="4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row>
    <row r="530" ht="4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row>
    <row r="531" ht="4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row>
    <row r="532" ht="4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row>
    <row r="533" ht="4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row>
    <row r="534" ht="4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row>
    <row r="535" ht="4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row>
    <row r="536" ht="4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row>
    <row r="537" ht="4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row>
    <row r="538" ht="4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row>
    <row r="539" ht="4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row>
    <row r="540" ht="4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row>
    <row r="541" ht="4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row>
    <row r="542" ht="4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row>
    <row r="543" ht="4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row>
    <row r="544" ht="4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row>
    <row r="545" ht="4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row>
    <row r="546" ht="4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row>
    <row r="547" ht="4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row>
    <row r="548" ht="4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row>
    <row r="549" ht="4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row>
    <row r="550" ht="4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row>
    <row r="551" ht="4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row>
    <row r="552" ht="4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row>
    <row r="553" ht="4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row>
    <row r="554" ht="4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row>
    <row r="555" ht="4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row>
    <row r="556" ht="4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row>
    <row r="557" ht="4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row>
    <row r="558" ht="4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row>
    <row r="559" ht="4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row>
    <row r="560" ht="4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row>
    <row r="561" ht="4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row>
    <row r="562" ht="4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row>
    <row r="563" ht="4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row>
    <row r="564" ht="4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row>
    <row r="565" ht="4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row>
    <row r="566" ht="4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row>
    <row r="567" ht="4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row>
    <row r="568" ht="4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row>
    <row r="569" ht="4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row>
    <row r="570" ht="4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row>
    <row r="571" ht="4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row>
    <row r="572" ht="4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row>
    <row r="573" ht="4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row>
    <row r="574" ht="4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row>
    <row r="575" ht="4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row>
    <row r="576" ht="4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row>
    <row r="577" ht="4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row>
    <row r="578" ht="4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row>
    <row r="579" ht="4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row>
    <row r="580" ht="4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row>
    <row r="581" ht="4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row>
    <row r="582" ht="4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row>
    <row r="583" ht="4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row>
    <row r="584" ht="4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row>
    <row r="585" ht="4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row>
    <row r="586" ht="4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row>
    <row r="587" ht="4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row>
    <row r="588" ht="4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row>
    <row r="589" ht="4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row>
    <row r="590" ht="4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row>
    <row r="591" ht="4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row>
    <row r="592" ht="4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row>
    <row r="593" ht="4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row>
    <row r="594" ht="4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row>
    <row r="595" ht="4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row>
    <row r="596" ht="4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row>
    <row r="597" ht="4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row>
    <row r="598" ht="4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row>
    <row r="599" ht="4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row>
    <row r="600" ht="4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row>
    <row r="601" ht="4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row>
    <row r="602" ht="4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row>
    <row r="603" ht="4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row>
    <row r="604" ht="4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row>
    <row r="605" ht="4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row>
    <row r="606" ht="4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row>
    <row r="607" ht="4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row>
    <row r="608" ht="4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row>
    <row r="609" ht="4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row>
    <row r="610" ht="4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row>
    <row r="611" ht="4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row>
    <row r="612" ht="4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row>
    <row r="613" ht="4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row>
    <row r="614" ht="4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row>
    <row r="615" ht="4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row>
    <row r="616" ht="4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row>
    <row r="617" ht="4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row>
    <row r="618" ht="4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row>
    <row r="619" ht="4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row>
    <row r="620" ht="4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row>
    <row r="621" ht="4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row>
    <row r="622" ht="4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row>
    <row r="623" ht="4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row>
    <row r="624" ht="4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row>
    <row r="625" ht="4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row>
    <row r="626" ht="4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row>
    <row r="627" ht="4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row>
    <row r="628" ht="4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row>
    <row r="629" ht="4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row>
    <row r="630" ht="4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row>
    <row r="631" ht="4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row>
    <row r="632" ht="4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row>
    <row r="633" ht="4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row>
    <row r="634" ht="4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row>
    <row r="635" ht="4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row>
    <row r="636" ht="4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row>
    <row r="637" ht="4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row>
    <row r="638" ht="4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row>
    <row r="639" ht="4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row>
    <row r="640" ht="4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row>
    <row r="641" ht="4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row>
    <row r="642" ht="4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row>
    <row r="643" ht="4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row>
    <row r="644" ht="4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row>
    <row r="645" ht="4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row>
    <row r="646" ht="4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row>
    <row r="647" ht="4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row>
    <row r="648" ht="4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row>
    <row r="649" ht="4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row>
    <row r="650" ht="4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row>
    <row r="651" ht="4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row>
    <row r="652" ht="4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row>
    <row r="653" ht="4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row>
    <row r="654" ht="4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row>
    <row r="655" ht="4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row>
    <row r="656" ht="4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row>
    <row r="657" ht="4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row>
    <row r="658" ht="4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row>
    <row r="659" ht="4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row>
    <row r="660" ht="4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row>
    <row r="661" ht="4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row>
    <row r="662" ht="4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row>
    <row r="663" ht="4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row>
    <row r="664" ht="4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row>
    <row r="665" ht="4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row>
    <row r="666" ht="4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row>
    <row r="667" ht="4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row>
    <row r="668" ht="4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row>
    <row r="669" ht="4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row>
    <row r="670" ht="4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row>
    <row r="671" ht="4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row>
    <row r="672" ht="4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row>
    <row r="673" ht="4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row>
    <row r="674" ht="4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row>
    <row r="675" ht="4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row>
    <row r="676" ht="4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row>
    <row r="677" ht="4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row>
    <row r="678" ht="4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row>
    <row r="679" ht="4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row>
    <row r="680" ht="4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row>
    <row r="681" ht="4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row>
    <row r="682" ht="4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row>
    <row r="683" ht="4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row>
    <row r="684" ht="4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row>
    <row r="685" ht="4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row>
    <row r="686" ht="4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row>
    <row r="687" ht="4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row>
    <row r="688" ht="4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row>
    <row r="689" ht="4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row>
    <row r="690" ht="4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row>
    <row r="691" ht="4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row>
    <row r="692" ht="4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row>
    <row r="693" ht="4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row>
    <row r="694" ht="4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row>
    <row r="695" ht="4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row>
    <row r="696" ht="4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row>
    <row r="697" ht="4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row>
    <row r="698" ht="4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row>
    <row r="699" ht="4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row>
    <row r="700" ht="4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row>
    <row r="701" ht="4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row>
    <row r="702" ht="4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row>
    <row r="703" ht="4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row>
    <row r="704" ht="4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row>
    <row r="705" ht="4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row>
    <row r="706" ht="4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row>
    <row r="707" ht="4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row>
    <row r="708" ht="4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row>
    <row r="709" ht="4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row>
    <row r="710" ht="4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row>
    <row r="711" ht="4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row>
    <row r="712" ht="4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row>
    <row r="713" ht="4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row>
    <row r="714" ht="4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row>
    <row r="715" ht="4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row>
    <row r="716" ht="4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row>
    <row r="717" ht="4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row>
    <row r="718" ht="4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row>
    <row r="719" ht="4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row>
    <row r="720" ht="4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row>
    <row r="721" ht="4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row>
    <row r="722" ht="4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row>
    <row r="723" ht="4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row>
    <row r="724" ht="4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row>
    <row r="725" ht="4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row>
    <row r="726" ht="4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row>
    <row r="727" ht="4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row>
    <row r="728" ht="4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row>
    <row r="729" ht="4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row>
    <row r="730" ht="4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row>
    <row r="731" ht="4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row>
    <row r="732" ht="4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row>
    <row r="733" ht="4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row>
    <row r="734" ht="4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row>
    <row r="735" ht="4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row>
    <row r="736" ht="4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row>
    <row r="737" ht="4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row>
    <row r="738" ht="4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row>
    <row r="739" ht="4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row>
    <row r="740" ht="4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row>
    <row r="741" ht="4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row>
    <row r="742" ht="4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row>
    <row r="743" ht="4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row>
    <row r="744" ht="4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row>
    <row r="745" ht="4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row>
    <row r="746" ht="4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row>
    <row r="747" ht="4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row>
    <row r="748" ht="4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row>
    <row r="749" ht="4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row>
    <row r="750" ht="4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row>
    <row r="751" ht="4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row>
    <row r="752" ht="4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row>
    <row r="753" ht="4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row>
    <row r="754" ht="4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row>
    <row r="755" ht="4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row>
    <row r="756" ht="4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row>
    <row r="757" ht="4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row>
    <row r="758" ht="4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row>
    <row r="759" ht="4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row>
    <row r="760" ht="4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row>
    <row r="761" ht="4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row>
    <row r="762" ht="4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row>
    <row r="763" ht="4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row>
    <row r="764" ht="4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row>
    <row r="765" ht="4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row>
    <row r="766" ht="4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row>
    <row r="767" ht="4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row>
    <row r="768" ht="4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row>
    <row r="769" ht="4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row>
    <row r="770" ht="4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row>
    <row r="771" ht="4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row>
    <row r="772" ht="4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row>
    <row r="773" ht="4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row>
    <row r="774" ht="4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row>
    <row r="775" ht="4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row>
    <row r="776" ht="4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row>
    <row r="777" ht="4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row>
    <row r="778" ht="4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row>
    <row r="779" ht="4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row>
    <row r="780" ht="4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row>
    <row r="781" ht="4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row>
    <row r="782" ht="4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row>
    <row r="783" ht="4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row>
    <row r="784" ht="4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row>
    <row r="785" ht="4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row>
    <row r="786" ht="4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row>
    <row r="787" ht="4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row>
    <row r="788" ht="4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row>
    <row r="789" ht="4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row>
    <row r="790" ht="4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row>
    <row r="791" ht="4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row>
    <row r="792" ht="4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row>
    <row r="793" ht="4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row>
    <row r="794" ht="4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row>
    <row r="795" ht="4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row>
    <row r="796" ht="4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row>
    <row r="797" ht="4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row>
    <row r="798" ht="4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row>
    <row r="799" ht="4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row>
    <row r="800" ht="4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row>
    <row r="801" ht="4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row>
    <row r="802" ht="4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row>
    <row r="803" ht="4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row>
    <row r="804" ht="4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row>
    <row r="805" ht="4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row>
    <row r="806" ht="4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row>
    <row r="807" ht="4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row>
    <row r="808" ht="4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row>
    <row r="809" ht="4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row>
    <row r="810" ht="4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row>
    <row r="811" ht="4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row>
    <row r="812" ht="4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row>
    <row r="813" ht="4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row>
    <row r="814" ht="4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row>
    <row r="815" ht="4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row>
    <row r="816" ht="4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row>
    <row r="817" ht="4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row>
    <row r="818" ht="4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row>
    <row r="819" ht="4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row>
    <row r="820" ht="4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row>
    <row r="821" ht="4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row>
    <row r="822" ht="4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row>
    <row r="823" ht="4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row>
    <row r="824" ht="4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row>
    <row r="825" ht="4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row>
    <row r="826" ht="4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row>
    <row r="827" ht="4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row>
    <row r="828" ht="4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row>
    <row r="829" ht="4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row>
    <row r="830" ht="4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row>
    <row r="831" ht="4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row>
    <row r="832" ht="4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row>
    <row r="833" ht="4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row>
    <row r="834" ht="4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row>
    <row r="835" ht="4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row>
    <row r="836" ht="4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row>
    <row r="837" ht="4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row>
    <row r="838" ht="4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row>
    <row r="839" ht="4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row>
    <row r="840" ht="4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row>
    <row r="841" ht="4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row>
    <row r="842" ht="4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row>
    <row r="843" ht="4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row>
    <row r="844" ht="4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row>
    <row r="845" ht="4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row>
    <row r="846" ht="4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row>
    <row r="847" ht="4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row>
    <row r="848" ht="4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row>
    <row r="849" ht="4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row>
    <row r="850" ht="4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row>
    <row r="851" ht="4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row>
    <row r="852" ht="4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row>
    <row r="853" ht="4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row>
    <row r="854" ht="4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row>
    <row r="855" ht="4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row>
    <row r="856" ht="4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row>
    <row r="857" ht="4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row>
    <row r="858" ht="4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row>
    <row r="859" ht="4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row>
    <row r="860" ht="4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row>
    <row r="861" ht="4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row>
    <row r="862" ht="4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row>
    <row r="863" ht="4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row>
    <row r="864" ht="4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row>
    <row r="865" ht="4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row>
    <row r="866" ht="4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row>
    <row r="867" ht="4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row>
    <row r="868" ht="4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row>
    <row r="869" ht="4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row>
    <row r="870" ht="4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row>
    <row r="871" ht="4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row>
    <row r="872" ht="4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row>
    <row r="873" ht="4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row>
    <row r="874" ht="4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row>
    <row r="875" ht="4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row>
    <row r="876" ht="4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row>
    <row r="877" ht="4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row>
    <row r="878" ht="4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row>
    <row r="879" ht="4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row>
    <row r="880" ht="4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row>
    <row r="881" ht="4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row>
    <row r="882" ht="4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row>
    <row r="883" ht="4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row>
    <row r="884" ht="4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row>
    <row r="885" ht="4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row>
    <row r="886" ht="4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row>
    <row r="887" ht="4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row>
    <row r="888" ht="4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row>
    <row r="889" ht="4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row>
    <row r="890" ht="4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row>
    <row r="891" ht="4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row>
    <row r="892" ht="4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row>
    <row r="893" ht="4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row>
    <row r="894" ht="4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row>
    <row r="895" ht="4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row>
    <row r="896" ht="4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row>
    <row r="897" ht="4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row>
    <row r="898" ht="4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row>
    <row r="899" ht="4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row>
    <row r="900" ht="4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row>
    <row r="901" ht="4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row>
    <row r="902" ht="4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row>
    <row r="903" ht="4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row>
    <row r="904" ht="4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row>
    <row r="905" ht="4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row>
    <row r="906" ht="4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row>
    <row r="907" ht="4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row>
    <row r="908" ht="4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row>
    <row r="909" ht="4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row>
    <row r="910" ht="4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row>
    <row r="911" ht="4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row>
    <row r="912" ht="4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row>
    <row r="913" ht="4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row>
    <row r="914" ht="4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row>
    <row r="915" ht="4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row>
    <row r="916" ht="4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row>
    <row r="917" ht="4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row>
    <row r="918" ht="4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row>
    <row r="919" ht="4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row>
    <row r="920" ht="4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row>
    <row r="921" ht="4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row>
    <row r="922" ht="4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row>
    <row r="923" ht="4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row>
    <row r="924" ht="4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row>
    <row r="925" ht="4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row>
    <row r="926" ht="4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row>
    <row r="927" ht="4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row>
    <row r="928" ht="4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row>
    <row r="929" ht="4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row>
    <row r="930" ht="4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row>
    <row r="931" ht="4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row>
    <row r="932" ht="4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row>
    <row r="933" ht="4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row>
    <row r="934" ht="4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row>
    <row r="935" ht="4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row>
    <row r="936" ht="4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row>
    <row r="937" ht="4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row>
    <row r="938" ht="4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row>
    <row r="939" ht="4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row>
    <row r="940" ht="4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row>
    <row r="941" ht="4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row>
    <row r="942" ht="4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row>
    <row r="943" ht="4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row>
    <row r="944" ht="4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row>
    <row r="945" ht="4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row>
    <row r="946" ht="4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row>
    <row r="947" ht="4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row>
    <row r="948" ht="4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row>
    <row r="949" ht="4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row>
    <row r="950" ht="4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row>
    <row r="951" ht="4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row>
    <row r="952" ht="4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row>
    <row r="953" ht="4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row>
    <row r="954" ht="4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row>
    <row r="955" ht="4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row>
    <row r="956" ht="4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row>
    <row r="957" ht="4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row>
    <row r="958" ht="4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row>
    <row r="959" ht="4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row>
    <row r="960" ht="4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row>
    <row r="961" ht="4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row>
    <row r="962" ht="4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row>
    <row r="963" ht="4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row>
    <row r="964" ht="4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row>
    <row r="965" ht="4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row>
    <row r="966" ht="4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row>
    <row r="967" ht="4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row>
    <row r="968" ht="4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row>
    <row r="969" ht="4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row>
    <row r="970" ht="4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row>
    <row r="971" ht="4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row>
    <row r="972" ht="4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row>
    <row r="973" ht="4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row>
    <row r="974" ht="4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row>
    <row r="975" ht="4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row>
    <row r="976" ht="4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row>
    <row r="977" ht="4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row>
    <row r="978" ht="4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row>
    <row r="979" ht="4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row>
    <row r="980" ht="4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row>
    <row r="981" ht="4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row>
    <row r="982" ht="4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row>
    <row r="983" ht="4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row>
    <row r="984" ht="4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row>
    <row r="985" ht="4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row>
    <row r="986" ht="4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row>
    <row r="987" ht="4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row>
    <row r="988" ht="4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row>
    <row r="989" ht="4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row>
    <row r="990" ht="4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row>
    <row r="991" ht="4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row>
    <row r="992" ht="4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row>
    <row r="993" ht="4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row>
    <row r="994" ht="4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row>
    <row r="995" ht="4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row>
    <row r="996" ht="4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row>
    <row r="997" ht="4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row>
    <row r="998" ht="4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row>
    <row r="999" ht="4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row>
    <row r="1000" ht="4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row>
  </sheetData>
  <hyperlinks>
    <hyperlink r:id="rId1" ref="H11"/>
    <hyperlink r:id="rId2" ref="H85"/>
    <hyperlink r:id="rId3" ref="H96"/>
    <hyperlink r:id="rId4" ref="H97"/>
    <hyperlink r:id="rId5" ref="H98"/>
    <hyperlink r:id="rId6" ref="H99"/>
    <hyperlink r:id="rId7" ref="H100"/>
    <hyperlink r:id="rId8" ref="H101"/>
    <hyperlink r:id="rId9" ref="H102"/>
    <hyperlink r:id="rId10" ref="H103"/>
    <hyperlink r:id="rId11" ref="H104"/>
    <hyperlink r:id="rId12" ref="H105"/>
    <hyperlink r:id="rId13" ref="H106"/>
    <hyperlink r:id="rId14" ref="H107"/>
    <hyperlink r:id="rId15" ref="H108"/>
    <hyperlink r:id="rId16" ref="H109"/>
    <hyperlink r:id="rId17" ref="H110"/>
    <hyperlink r:id="rId18" ref="H111"/>
    <hyperlink r:id="rId19" ref="H112"/>
    <hyperlink r:id="rId20" ref="H113"/>
    <hyperlink r:id="rId21" ref="H115"/>
    <hyperlink r:id="rId22" ref="H116"/>
    <hyperlink r:id="rId23" ref="H117"/>
    <hyperlink r:id="rId24" ref="H118"/>
    <hyperlink r:id="rId25" ref="H119"/>
    <hyperlink r:id="rId26" ref="H120"/>
    <hyperlink r:id="rId27" ref="H121"/>
    <hyperlink r:id="rId28" ref="H122"/>
    <hyperlink r:id="rId29" ref="H123"/>
    <hyperlink r:id="rId30" ref="H124"/>
    <hyperlink r:id="rId31" ref="H125"/>
    <hyperlink r:id="rId32" ref="H126"/>
    <hyperlink r:id="rId33" ref="H127"/>
    <hyperlink r:id="rId34" ref="H128"/>
    <hyperlink r:id="rId35" ref="H129"/>
    <hyperlink r:id="rId36" ref="H130"/>
    <hyperlink r:id="rId37" ref="H131"/>
    <hyperlink r:id="rId38" ref="H132"/>
    <hyperlink r:id="rId39" ref="H133"/>
    <hyperlink r:id="rId40" ref="H134"/>
    <hyperlink r:id="rId41" ref="H135"/>
    <hyperlink r:id="rId42" ref="H136"/>
    <hyperlink r:id="rId43" ref="H137"/>
    <hyperlink r:id="rId44" ref="H138"/>
    <hyperlink r:id="rId45" ref="H139"/>
    <hyperlink r:id="rId46" ref="H140"/>
    <hyperlink r:id="rId47" ref="H141"/>
    <hyperlink r:id="rId48" ref="H142"/>
    <hyperlink r:id="rId49" ref="H143"/>
    <hyperlink r:id="rId50" ref="H144"/>
    <hyperlink r:id="rId51" ref="H145"/>
    <hyperlink r:id="rId52" ref="H146"/>
    <hyperlink r:id="rId53" ref="H147"/>
    <hyperlink r:id="rId54" ref="H148"/>
    <hyperlink r:id="rId55" ref="H149"/>
    <hyperlink r:id="rId56" ref="H150"/>
    <hyperlink r:id="rId57" ref="H151"/>
    <hyperlink r:id="rId58" ref="H152"/>
    <hyperlink r:id="rId59" ref="H153"/>
    <hyperlink r:id="rId60" ref="H154"/>
    <hyperlink r:id="rId61" ref="H155"/>
    <hyperlink r:id="rId62" ref="H156"/>
    <hyperlink r:id="rId63" ref="H157"/>
    <hyperlink r:id="rId64" ref="H158"/>
    <hyperlink r:id="rId65" ref="H160"/>
    <hyperlink r:id="rId66" ref="H161"/>
    <hyperlink r:id="rId67" ref="H163"/>
    <hyperlink r:id="rId68" ref="H164"/>
    <hyperlink r:id="rId69" ref="H165"/>
    <hyperlink r:id="rId70" ref="H166"/>
    <hyperlink r:id="rId71" ref="H167"/>
    <hyperlink r:id="rId72" ref="H168"/>
    <hyperlink r:id="rId73" ref="H169"/>
    <hyperlink r:id="rId74" ref="H170"/>
    <hyperlink r:id="rId75" ref="H171"/>
    <hyperlink r:id="rId76" ref="H172"/>
    <hyperlink r:id="rId77" ref="H173"/>
    <hyperlink r:id="rId78" ref="H174"/>
    <hyperlink r:id="rId79" ref="H175"/>
    <hyperlink r:id="rId80" ref="H176"/>
    <hyperlink r:id="rId81" ref="H177"/>
    <hyperlink r:id="rId82" ref="H178"/>
    <hyperlink r:id="rId83" ref="H179"/>
    <hyperlink r:id="rId84" ref="H180"/>
    <hyperlink r:id="rId85" ref="H181"/>
    <hyperlink r:id="rId86" ref="H182"/>
    <hyperlink r:id="rId87" ref="H183"/>
    <hyperlink r:id="rId88" ref="H184"/>
    <hyperlink r:id="rId89" ref="H185"/>
    <hyperlink r:id="rId90" ref="H186"/>
    <hyperlink r:id="rId91" ref="H187"/>
    <hyperlink r:id="rId92" ref="H188"/>
    <hyperlink r:id="rId93" ref="H189"/>
    <hyperlink r:id="rId94" ref="H190"/>
    <hyperlink r:id="rId95" ref="H191"/>
    <hyperlink r:id="rId96" ref="H192"/>
    <hyperlink r:id="rId97" ref="H193"/>
    <hyperlink r:id="rId98" ref="H194"/>
    <hyperlink r:id="rId99" ref="H195"/>
    <hyperlink r:id="rId100" ref="H196"/>
    <hyperlink r:id="rId101" ref="H197"/>
    <hyperlink r:id="rId102" ref="H198"/>
    <hyperlink r:id="rId103" ref="H199"/>
    <hyperlink r:id="rId104" ref="H200"/>
    <hyperlink r:id="rId105" ref="H201"/>
    <hyperlink r:id="rId106" ref="H202"/>
    <hyperlink r:id="rId107" ref="H203"/>
    <hyperlink r:id="rId108" ref="H204"/>
    <hyperlink r:id="rId109" ref="H205"/>
    <hyperlink r:id="rId110" ref="H206"/>
    <hyperlink r:id="rId111" ref="H207"/>
    <hyperlink r:id="rId112" ref="H208"/>
    <hyperlink r:id="rId113" ref="H209"/>
    <hyperlink r:id="rId114" ref="H210"/>
    <hyperlink r:id="rId115" ref="H211"/>
    <hyperlink r:id="rId116" ref="H212"/>
    <hyperlink r:id="rId117" ref="H213"/>
    <hyperlink r:id="rId118" ref="H214"/>
    <hyperlink r:id="rId119" ref="H215"/>
    <hyperlink r:id="rId120" ref="H216"/>
    <hyperlink r:id="rId121" ref="H217"/>
    <hyperlink r:id="rId122" ref="H218"/>
    <hyperlink r:id="rId123" ref="H219"/>
    <hyperlink r:id="rId124" ref="H220"/>
    <hyperlink r:id="rId125" ref="H221"/>
    <hyperlink r:id="rId126" ref="H222"/>
    <hyperlink r:id="rId127" ref="H223"/>
    <hyperlink r:id="rId128" ref="H224"/>
    <hyperlink r:id="rId129" ref="H225"/>
    <hyperlink r:id="rId130" ref="H226"/>
    <hyperlink r:id="rId131" ref="H227"/>
    <hyperlink r:id="rId132" ref="H228"/>
    <hyperlink r:id="rId133" ref="H229"/>
    <hyperlink r:id="rId134" ref="H230"/>
    <hyperlink r:id="rId135" ref="H231"/>
    <hyperlink r:id="rId136" ref="H232"/>
    <hyperlink r:id="rId137" ref="H233"/>
    <hyperlink r:id="rId138" ref="H234"/>
    <hyperlink r:id="rId139" ref="H235"/>
    <hyperlink r:id="rId140" ref="H237"/>
    <hyperlink r:id="rId141" ref="H238"/>
    <hyperlink r:id="rId142" ref="H239"/>
    <hyperlink r:id="rId143" ref="H240"/>
    <hyperlink r:id="rId144" ref="H241"/>
    <hyperlink r:id="rId145" ref="H242"/>
    <hyperlink r:id="rId146" ref="H243"/>
    <hyperlink r:id="rId147" ref="H244"/>
    <hyperlink r:id="rId148" ref="H245"/>
    <hyperlink r:id="rId149" ref="H246"/>
    <hyperlink r:id="rId150" ref="H247"/>
    <hyperlink r:id="rId151" ref="H248"/>
    <hyperlink r:id="rId152" ref="H249"/>
    <hyperlink r:id="rId153" ref="H250"/>
    <hyperlink r:id="rId154" ref="H251"/>
    <hyperlink r:id="rId155" ref="H252"/>
    <hyperlink r:id="rId156" ref="H253"/>
    <hyperlink r:id="rId157" ref="H254"/>
    <hyperlink r:id="rId158" ref="H255"/>
    <hyperlink r:id="rId159" ref="H256"/>
    <hyperlink r:id="rId160" ref="H257"/>
    <hyperlink r:id="rId161" ref="H258"/>
    <hyperlink r:id="rId162" ref="H259"/>
    <hyperlink r:id="rId163" ref="H260"/>
    <hyperlink r:id="rId164" ref="H261"/>
    <hyperlink r:id="rId165" ref="H262"/>
    <hyperlink r:id="rId166" ref="H263"/>
    <hyperlink r:id="rId167" ref="H264"/>
    <hyperlink r:id="rId168" ref="H265"/>
    <hyperlink r:id="rId169" ref="H266"/>
    <hyperlink r:id="rId170" ref="H267"/>
    <hyperlink r:id="rId171" ref="H268"/>
    <hyperlink r:id="rId172" ref="H269"/>
    <hyperlink r:id="rId173" ref="H270"/>
    <hyperlink r:id="rId174" ref="H271"/>
    <hyperlink r:id="rId175" ref="H272"/>
    <hyperlink r:id="rId176" ref="H273"/>
    <hyperlink r:id="rId177" ref="H275"/>
    <hyperlink r:id="rId178" ref="H276"/>
    <hyperlink r:id="rId179" ref="H277"/>
    <hyperlink r:id="rId180" ref="H278"/>
    <hyperlink r:id="rId181" ref="H279"/>
    <hyperlink r:id="rId182" ref="H280"/>
    <hyperlink r:id="rId183" ref="H281"/>
    <hyperlink r:id="rId184" ref="H282"/>
    <hyperlink r:id="rId185" ref="H283"/>
    <hyperlink r:id="rId186" ref="H284"/>
    <hyperlink r:id="rId187" ref="H285"/>
    <hyperlink r:id="rId188" ref="H287"/>
    <hyperlink r:id="rId189" ref="H288"/>
    <hyperlink r:id="rId190" ref="H289"/>
    <hyperlink r:id="rId191" ref="H290"/>
    <hyperlink r:id="rId192" ref="H291"/>
    <hyperlink r:id="rId193" ref="H292"/>
    <hyperlink r:id="rId194" ref="H293"/>
    <hyperlink r:id="rId195" ref="H294"/>
    <hyperlink r:id="rId196" ref="H295"/>
    <hyperlink r:id="rId197" ref="H296"/>
    <hyperlink r:id="rId198" ref="H297"/>
    <hyperlink r:id="rId199" ref="H298"/>
    <hyperlink r:id="rId200" ref="H299"/>
    <hyperlink r:id="rId201" ref="H300"/>
    <hyperlink r:id="rId202" ref="H301"/>
    <hyperlink r:id="rId203" ref="H302"/>
    <hyperlink r:id="rId204" ref="H303"/>
    <hyperlink r:id="rId205" ref="H304"/>
    <hyperlink r:id="rId206" ref="H305"/>
    <hyperlink r:id="rId207" ref="H306"/>
    <hyperlink r:id="rId208" ref="H307"/>
    <hyperlink r:id="rId209" ref="H308"/>
    <hyperlink r:id="rId210" ref="H309"/>
    <hyperlink r:id="rId211" ref="H310"/>
    <hyperlink r:id="rId212" ref="H311"/>
    <hyperlink r:id="rId213" ref="H312"/>
    <hyperlink r:id="rId214" ref="H313"/>
    <hyperlink r:id="rId215" ref="H314"/>
    <hyperlink r:id="rId216" ref="H315"/>
    <hyperlink r:id="rId217" ref="H316"/>
    <hyperlink r:id="rId218" ref="H317"/>
    <hyperlink r:id="rId219" ref="H318"/>
    <hyperlink r:id="rId220" ref="H319"/>
    <hyperlink r:id="rId221" ref="H320"/>
    <hyperlink r:id="rId222" ref="H321"/>
    <hyperlink r:id="rId223" ref="H322"/>
    <hyperlink r:id="rId224" ref="H323"/>
    <hyperlink r:id="rId225" ref="H324"/>
    <hyperlink r:id="rId226" ref="H325"/>
    <hyperlink r:id="rId227" ref="H326"/>
    <hyperlink r:id="rId228" ref="H327"/>
    <hyperlink r:id="rId229" ref="H328"/>
    <hyperlink r:id="rId230" ref="H329"/>
    <hyperlink r:id="rId231" ref="H330"/>
    <hyperlink r:id="rId232" ref="H331"/>
    <hyperlink r:id="rId233" ref="H332"/>
    <hyperlink r:id="rId234" ref="H333"/>
    <hyperlink r:id="rId235" ref="H334"/>
    <hyperlink r:id="rId236" ref="H335"/>
    <hyperlink r:id="rId237" ref="H336"/>
    <hyperlink r:id="rId238" ref="H337"/>
    <hyperlink r:id="rId239" ref="H338"/>
    <hyperlink r:id="rId240" ref="H339"/>
    <hyperlink r:id="rId241" ref="H340"/>
    <hyperlink r:id="rId242" ref="H341"/>
    <hyperlink r:id="rId243" ref="H342"/>
    <hyperlink r:id="rId244" ref="H343"/>
    <hyperlink r:id="rId245" ref="H344"/>
    <hyperlink r:id="rId246" ref="H345"/>
    <hyperlink r:id="rId247" ref="H346"/>
    <hyperlink r:id="rId248" ref="H347"/>
    <hyperlink r:id="rId249" ref="H348"/>
    <hyperlink r:id="rId250" ref="H349"/>
    <hyperlink r:id="rId251" ref="H350"/>
    <hyperlink r:id="rId252" ref="H351"/>
    <hyperlink r:id="rId253" ref="H352"/>
    <hyperlink r:id="rId254" ref="H353"/>
    <hyperlink r:id="rId255" ref="H354"/>
    <hyperlink r:id="rId256" ref="H355"/>
    <hyperlink r:id="rId257" ref="H356"/>
    <hyperlink r:id="rId258" ref="H357"/>
    <hyperlink r:id="rId259" ref="H359"/>
    <hyperlink r:id="rId260" ref="H360"/>
    <hyperlink r:id="rId261" ref="H361"/>
    <hyperlink r:id="rId262" ref="H362"/>
    <hyperlink r:id="rId263" ref="H363"/>
    <hyperlink r:id="rId264" ref="H364"/>
    <hyperlink r:id="rId265" ref="H365"/>
    <hyperlink r:id="rId266" ref="H366"/>
    <hyperlink r:id="rId267" ref="H367"/>
    <hyperlink r:id="rId268" ref="H368"/>
    <hyperlink r:id="rId269" ref="H369"/>
    <hyperlink r:id="rId270" ref="H370"/>
    <hyperlink r:id="rId271" ref="H371"/>
    <hyperlink r:id="rId272" ref="H372"/>
    <hyperlink r:id="rId273" ref="H373"/>
    <hyperlink r:id="rId274" ref="H374"/>
    <hyperlink r:id="rId275" ref="H375"/>
    <hyperlink r:id="rId276" ref="H376"/>
    <hyperlink r:id="rId277" ref="H377"/>
    <hyperlink r:id="rId278" ref="H378"/>
    <hyperlink r:id="rId279" ref="H379"/>
    <hyperlink r:id="rId280" ref="H380"/>
    <hyperlink r:id="rId281" ref="H381"/>
    <hyperlink r:id="rId282" ref="H382"/>
    <hyperlink r:id="rId283" ref="H383"/>
    <hyperlink r:id="rId284" ref="H384"/>
    <hyperlink r:id="rId285" ref="H385"/>
    <hyperlink r:id="rId286" ref="H386"/>
    <hyperlink r:id="rId287" ref="H387"/>
    <hyperlink r:id="rId288" ref="H388"/>
    <hyperlink r:id="rId289" ref="H389"/>
    <hyperlink r:id="rId290" ref="H390"/>
    <hyperlink r:id="rId291" ref="H391"/>
    <hyperlink r:id="rId292" ref="H392"/>
    <hyperlink r:id="rId293" ref="H393"/>
    <hyperlink r:id="rId294" ref="H394"/>
    <hyperlink r:id="rId295" ref="H395"/>
    <hyperlink r:id="rId296" ref="H396"/>
    <hyperlink r:id="rId297" ref="H397"/>
    <hyperlink r:id="rId298" ref="H398"/>
    <hyperlink r:id="rId299" ref="H399"/>
    <hyperlink r:id="rId300" ref="H400"/>
    <hyperlink r:id="rId301" ref="H401"/>
    <hyperlink r:id="rId302" ref="H402"/>
    <hyperlink r:id="rId303" ref="H404"/>
    <hyperlink r:id="rId304" ref="H405"/>
    <hyperlink r:id="rId305" ref="H406"/>
    <hyperlink r:id="rId306" ref="H407"/>
    <hyperlink r:id="rId307" ref="H408"/>
    <hyperlink r:id="rId308" ref="H409"/>
    <hyperlink r:id="rId309" ref="H410"/>
    <hyperlink r:id="rId310" ref="H411"/>
    <hyperlink r:id="rId311" ref="H412"/>
    <hyperlink r:id="rId312" ref="H413"/>
    <hyperlink r:id="rId313" ref="H414"/>
    <hyperlink r:id="rId314" ref="H415"/>
    <hyperlink r:id="rId315" ref="H416"/>
    <hyperlink r:id="rId316" ref="H417"/>
    <hyperlink r:id="rId317" ref="H418"/>
    <hyperlink r:id="rId318" ref="H419"/>
    <hyperlink r:id="rId319" ref="H420"/>
    <hyperlink r:id="rId320" ref="H421"/>
    <hyperlink r:id="rId321" ref="H422"/>
    <hyperlink r:id="rId322" ref="H423"/>
    <hyperlink r:id="rId323" ref="H425"/>
    <hyperlink r:id="rId324" ref="H426"/>
    <hyperlink r:id="rId325" ref="H427"/>
    <hyperlink r:id="rId326" ref="H428"/>
    <hyperlink r:id="rId327" ref="H429"/>
    <hyperlink r:id="rId328" ref="H430"/>
    <hyperlink r:id="rId329" ref="H431"/>
    <hyperlink r:id="rId330" ref="H432"/>
    <hyperlink r:id="rId331" ref="H434"/>
    <hyperlink r:id="rId332" ref="H435"/>
    <hyperlink r:id="rId333" ref="H436"/>
    <hyperlink r:id="rId334" ref="H437"/>
    <hyperlink r:id="rId335" ref="H438"/>
    <hyperlink r:id="rId336" ref="H439"/>
    <hyperlink r:id="rId337" ref="H440"/>
    <hyperlink r:id="rId338" ref="H441"/>
    <hyperlink r:id="rId339" ref="H442"/>
    <hyperlink r:id="rId340" ref="H443"/>
    <hyperlink r:id="rId341" ref="H444"/>
    <hyperlink r:id="rId342" ref="H445"/>
    <hyperlink r:id="rId343" ref="H447"/>
    <hyperlink r:id="rId344" ref="H448"/>
    <hyperlink r:id="rId345" ref="H449"/>
    <hyperlink r:id="rId346" ref="H450"/>
    <hyperlink r:id="rId347" ref="H451"/>
    <hyperlink r:id="rId348" ref="H452"/>
    <hyperlink r:id="rId349" ref="H453"/>
    <hyperlink r:id="rId350" ref="H454"/>
    <hyperlink r:id="rId351" ref="H455"/>
    <hyperlink r:id="rId352" ref="H456"/>
    <hyperlink r:id="rId353" ref="H457"/>
    <hyperlink r:id="rId354" ref="H458"/>
    <hyperlink r:id="rId355" ref="H459"/>
    <hyperlink r:id="rId356" ref="H460"/>
    <hyperlink r:id="rId357" ref="H461"/>
    <hyperlink r:id="rId358" ref="H462"/>
    <hyperlink r:id="rId359" ref="H463"/>
    <hyperlink r:id="rId360" ref="H464"/>
    <hyperlink r:id="rId361" ref="H465"/>
    <hyperlink r:id="rId362" ref="H466"/>
    <hyperlink r:id="rId363" ref="H467"/>
    <hyperlink r:id="rId364" ref="H468"/>
    <hyperlink r:id="rId365" ref="H469"/>
    <hyperlink r:id="rId366" ref="H470"/>
    <hyperlink r:id="rId367" ref="H471"/>
    <hyperlink r:id="rId368" ref="H472"/>
    <hyperlink r:id="rId369" ref="H473"/>
    <hyperlink r:id="rId370" ref="H474"/>
    <hyperlink r:id="rId371" ref="H475"/>
    <hyperlink r:id="rId372" ref="H476"/>
    <hyperlink r:id="rId373" ref="H477"/>
    <hyperlink r:id="rId374" ref="H478"/>
    <hyperlink r:id="rId375" ref="H479"/>
    <hyperlink r:id="rId376" ref="H480"/>
    <hyperlink r:id="rId377" ref="H481"/>
    <hyperlink r:id="rId378" ref="H482"/>
    <hyperlink r:id="rId379" ref="H483"/>
    <hyperlink r:id="rId380" ref="H485"/>
    <hyperlink r:id="rId381" ref="H486"/>
    <hyperlink r:id="rId382" ref="H487"/>
    <hyperlink r:id="rId383" ref="H488"/>
    <hyperlink r:id="rId384" ref="H489"/>
    <hyperlink r:id="rId385" ref="H490"/>
    <hyperlink r:id="rId386" ref="H491"/>
    <hyperlink r:id="rId387" ref="H492"/>
    <hyperlink r:id="rId388" ref="H493"/>
    <hyperlink r:id="rId389" ref="H494"/>
    <hyperlink r:id="rId390" ref="H495"/>
    <hyperlink r:id="rId391" ref="H496"/>
    <hyperlink r:id="rId392" ref="H498"/>
    <hyperlink r:id="rId393" ref="H499"/>
    <hyperlink r:id="rId394" ref="H500"/>
    <hyperlink r:id="rId395" ref="H501"/>
    <hyperlink r:id="rId396" ref="H502"/>
    <hyperlink r:id="rId397" ref="H503"/>
    <hyperlink r:id="rId398" ref="H504"/>
    <hyperlink r:id="rId399" ref="H505"/>
    <hyperlink r:id="rId400" ref="H507"/>
  </hyperlinks>
  <drawing r:id="rId401"/>
</worksheet>
</file>