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lab3\"/>
    </mc:Choice>
  </mc:AlternateContent>
  <bookViews>
    <workbookView xWindow="0" yWindow="0" windowWidth="20490" windowHeight="7755" tabRatio="279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52511"/>
</workbook>
</file>

<file path=xl/calcChain.xml><?xml version="1.0" encoding="utf-8"?>
<calcChain xmlns="http://schemas.openxmlformats.org/spreadsheetml/2006/main">
  <c r="D31" i="3" l="1"/>
  <c r="D56" i="3"/>
  <c r="N56" i="2"/>
  <c r="M56" i="2"/>
  <c r="C56" i="2"/>
  <c r="L56" i="2"/>
  <c r="K56" i="2"/>
  <c r="D57" i="3"/>
  <c r="D55" i="3"/>
  <c r="C77" i="3"/>
  <c r="D54" i="3"/>
  <c r="D53" i="3"/>
  <c r="E53" i="3"/>
  <c r="C83" i="3"/>
  <c r="C82" i="3"/>
  <c r="C73" i="3"/>
  <c r="C69" i="3"/>
  <c r="C65" i="3"/>
  <c r="C89" i="3"/>
  <c r="C105" i="3"/>
  <c r="C101" i="3"/>
  <c r="C97" i="3"/>
  <c r="C96" i="3"/>
  <c r="C95" i="3"/>
  <c r="D141" i="3"/>
  <c r="D140" i="3"/>
  <c r="D139" i="3"/>
  <c r="D138" i="3"/>
  <c r="D137" i="3"/>
  <c r="D136" i="3"/>
  <c r="D135" i="3"/>
  <c r="D117" i="3"/>
  <c r="D116" i="3"/>
  <c r="D46" i="3"/>
  <c r="D41" i="3"/>
  <c r="D36" i="3"/>
  <c r="D25" i="3"/>
  <c r="D26" i="3"/>
  <c r="D24" i="3"/>
  <c r="D23" i="3"/>
  <c r="J56" i="2"/>
  <c r="I56" i="2"/>
  <c r="H56" i="2"/>
  <c r="G56" i="2"/>
  <c r="F56" i="2"/>
  <c r="E56" i="2"/>
  <c r="D56" i="2"/>
  <c r="D55" i="2"/>
  <c r="E55" i="2"/>
  <c r="F55" i="2" s="1"/>
  <c r="G55" i="2" s="1"/>
  <c r="H55" i="2" s="1"/>
  <c r="I55" i="2" s="1"/>
  <c r="J55" i="2" s="1"/>
  <c r="K55" i="2" s="1"/>
  <c r="L55" i="2" s="1"/>
  <c r="M55" i="2" s="1"/>
  <c r="N55" i="2" s="1"/>
  <c r="C55" i="2"/>
  <c r="D49" i="2"/>
  <c r="C50" i="2"/>
  <c r="C51" i="2" s="1"/>
  <c r="D51" i="2" s="1"/>
  <c r="B49" i="2"/>
  <c r="C41" i="2"/>
  <c r="F41" i="2"/>
  <c r="F40" i="2"/>
  <c r="D42" i="2"/>
  <c r="E41" i="2" s="1"/>
  <c r="B42" i="2"/>
  <c r="C40" i="2" s="1"/>
  <c r="C42" i="2" s="1"/>
  <c r="E30" i="2"/>
  <c r="E31" i="2"/>
  <c r="E32" i="2"/>
  <c r="E33" i="2"/>
  <c r="E29" i="2"/>
  <c r="D30" i="2"/>
  <c r="C30" i="2" s="1"/>
  <c r="D31" i="2"/>
  <c r="C31" i="2" s="1"/>
  <c r="D32" i="2"/>
  <c r="C32" i="2" s="1"/>
  <c r="D33" i="2"/>
  <c r="C33" i="2" s="1"/>
  <c r="D29" i="2"/>
  <c r="C29" i="2" s="1"/>
  <c r="B30" i="2"/>
  <c r="B31" i="2"/>
  <c r="F31" i="2" s="1"/>
  <c r="B32" i="2"/>
  <c r="B33" i="2"/>
  <c r="F33" i="2" s="1"/>
  <c r="B29" i="2"/>
  <c r="D24" i="2"/>
  <c r="D23" i="2"/>
  <c r="D22" i="2"/>
  <c r="D17" i="2"/>
  <c r="D11" i="2"/>
  <c r="D10" i="2"/>
  <c r="D5" i="2"/>
  <c r="F29" i="2" l="1"/>
  <c r="F32" i="2"/>
  <c r="F30" i="2"/>
  <c r="E40" i="2"/>
  <c r="E42" i="2" s="1"/>
  <c r="F42" i="2"/>
  <c r="G40" i="2" s="1"/>
  <c r="G41" i="2" l="1"/>
  <c r="G42" i="2" s="1"/>
</calcChain>
</file>

<file path=xl/sharedStrings.xml><?xml version="1.0" encoding="utf-8"?>
<sst xmlns="http://schemas.openxmlformats.org/spreadsheetml/2006/main" count="214" uniqueCount="193">
  <si>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</si>
  <si>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</si>
  <si>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</si>
  <si>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</si>
  <si>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</si>
  <si>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</si>
  <si>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</si>
  <si>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</si>
  <si>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</si>
  <si>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</si>
  <si>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</si>
  <si>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</si>
  <si>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</si>
  <si>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</si>
  <si>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</si>
  <si>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</si>
  <si>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</si>
  <si>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</si>
  <si>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</si>
  <si>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</si>
  <si>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</si>
  <si>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</si>
  <si>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</si>
  <si>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</si>
  <si>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</si>
  <si>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</si>
  <si>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</si>
  <si>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</si>
  <si>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</si>
  <si>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</si>
  <si>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</si>
  <si>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</si>
  <si>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</si>
  <si>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</si>
  <si>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</si>
  <si>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</si>
  <si>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</si>
  <si>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</si>
  <si>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</si>
  <si>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</si>
  <si>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</si>
  <si>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</si>
  <si>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</si>
  <si>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</si>
  <si>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</si>
  <si>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</si>
  <si>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</si>
  <si>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</si>
  <si>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</si>
  <si>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</si>
  <si>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</si>
  <si>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</si>
  <si>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</si>
  <si>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</si>
  <si>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</si>
  <si>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</si>
  <si>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</si>
  <si>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</si>
  <si>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</si>
  <si>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</si>
  <si>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</si>
  <si>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</si>
  <si>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</si>
  <si>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</si>
  <si>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</si>
  <si>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</si>
  <si>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</si>
  <si>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</si>
  <si>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</si>
  <si>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</si>
  <si>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</si>
  <si>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</si>
  <si>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</si>
  <si>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</si>
  <si>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</si>
  <si>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</si>
  <si>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</si>
  <si>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</si>
  <si>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</si>
  <si>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</si>
  <si>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</si>
  <si>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</si>
  <si>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</si>
  <si>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</si>
  <si>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</si>
  <si>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</si>
  <si>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</si>
  <si>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</si>
  <si>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</si>
  <si>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</si>
  <si>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</si>
  <si>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</si>
  <si>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</si>
  <si>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</si>
  <si>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</si>
  <si>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</si>
  <si>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</si>
  <si>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</si>
  <si>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</si>
  <si>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</si>
  <si>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</si>
  <si>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</si>
  <si>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</si>
  <si>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</si>
  <si>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</si>
  <si>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</si>
  <si>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</si>
  <si>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</si>
  <si>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</si>
  <si>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</si>
  <si>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</si>
  <si>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</si>
  <si>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</si>
  <si>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</si>
  <si>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</si>
  <si>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</si>
  <si>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</si>
  <si>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</si>
  <si>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</si>
  <si>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</si>
  <si>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</si>
  <si>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</si>
  <si>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</si>
  <si>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</si>
  <si>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</si>
  <si>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</si>
  <si>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</si>
  <si>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</si>
  <si>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</si>
  <si>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</si>
  <si>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</si>
  <si>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</si>
  <si>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</si>
  <si>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</si>
  <si>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</si>
  <si>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</si>
  <si>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</si>
  <si>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</si>
  <si>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</si>
  <si>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</si>
  <si>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</si>
  <si>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</si>
  <si>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</si>
  <si>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</si>
  <si>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</si>
  <si>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</si>
  <si>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</si>
  <si>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</si>
  <si>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</si>
  <si>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</si>
  <si>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</si>
  <si>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</si>
  <si>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</si>
  <si>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</si>
  <si>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</si>
  <si>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</si>
  <si>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</si>
  <si>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</si>
  <si>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</si>
  <si>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</si>
  <si>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</si>
  <si>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</si>
  <si>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</si>
  <si>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</si>
  <si>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</si>
  <si>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</si>
  <si>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</si>
  <si>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</si>
  <si>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</si>
  <si>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</si>
  <si>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</si>
  <si>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</si>
  <si>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</si>
  <si>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месяц</t>
  </si>
  <si>
    <t>размер вклада</t>
  </si>
  <si>
    <t>прирост суммы</t>
  </si>
  <si>
    <t>январь</t>
  </si>
  <si>
    <t>февраль</t>
  </si>
  <si>
    <t>март</t>
  </si>
  <si>
    <t>апрель</t>
  </si>
  <si>
    <t>май</t>
  </si>
  <si>
    <t>июль</t>
  </si>
  <si>
    <t>август</t>
  </si>
  <si>
    <t>октябрь</t>
  </si>
  <si>
    <t>ноябрь</t>
  </si>
  <si>
    <t>декабрь</t>
  </si>
  <si>
    <t>июнь</t>
  </si>
  <si>
    <t>сентябрь</t>
  </si>
  <si>
    <t>Максим</t>
  </si>
  <si>
    <t>Татяна</t>
  </si>
  <si>
    <t>Олеговна</t>
  </si>
  <si>
    <t xml:space="preserve">Максим </t>
  </si>
  <si>
    <t>призма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</si>
</sst>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family val="2"/>
      <charset val="204"/>
    </font>
    <font>
      <sz val="10"/>
      <name val="Arial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5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0" applyFont="1"/>
    <xf numFmtId="0" fontId="6" fillId="0" borderId="3" xfId="0" applyFont="1" applyBorder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8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3" xfId="1" applyNumberFormat="1" applyBorder="1"/>
    <xf numFmtId="0" fontId="6" fillId="0" borderId="0" xfId="0" applyFont="1" applyAlignment="1">
      <alignment horizontal="center" vertical="center" wrapText="1"/>
    </xf>
    <xf numFmtId="9" fontId="1" fillId="0" borderId="3" xfId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" xfId="0" applyNumberFormat="1" applyBorder="1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26" workbookViewId="0">
      <selection activeCell="A8" sqref="A8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29" t="s">
        <v>73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53.25" customHeight="1" x14ac:dyDescent="0.2">
      <c r="A3" s="29" t="s">
        <v>0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8.25" customHeight="1" x14ac:dyDescent="0.2"/>
    <row r="5" spans="1:10" x14ac:dyDescent="0.2">
      <c r="A5" s="29" t="s">
        <v>1</v>
      </c>
      <c r="B5" s="29"/>
      <c r="C5" s="29"/>
      <c r="D5" s="29"/>
      <c r="E5" s="29"/>
      <c r="F5" s="29"/>
      <c r="G5" s="29"/>
      <c r="H5" s="29"/>
      <c r="I5" s="29"/>
      <c r="J5" s="29"/>
    </row>
    <row r="7" spans="1:10" x14ac:dyDescent="0.2">
      <c r="A7" s="29" t="s">
        <v>2</v>
      </c>
      <c r="B7" s="29"/>
      <c r="C7" s="29"/>
      <c r="D7" s="29"/>
      <c r="E7" s="29"/>
      <c r="F7" s="29"/>
      <c r="G7" s="29"/>
      <c r="H7" s="29"/>
      <c r="I7" s="29"/>
      <c r="J7" s="29"/>
    </row>
    <row r="9" spans="1:10" x14ac:dyDescent="0.2">
      <c r="A9" s="29" t="s">
        <v>74</v>
      </c>
      <c r="B9" s="29"/>
      <c r="C9" s="29"/>
      <c r="D9" s="29"/>
      <c r="E9" s="29"/>
      <c r="F9" s="29"/>
      <c r="G9" s="29"/>
      <c r="H9" s="29"/>
      <c r="I9" s="29"/>
      <c r="J9" s="29"/>
    </row>
    <row r="15" spans="1:10" ht="52.5" customHeight="1" x14ac:dyDescent="0.2">
      <c r="A15" s="29" t="s">
        <v>75</v>
      </c>
      <c r="B15" s="29"/>
      <c r="C15" s="29"/>
      <c r="D15" s="29"/>
      <c r="E15" s="29"/>
      <c r="F15" s="29"/>
      <c r="G15" s="29"/>
      <c r="H15" s="29"/>
      <c r="I15" s="29"/>
      <c r="J15" s="29"/>
    </row>
    <row r="17" spans="1:10" ht="18.75" x14ac:dyDescent="0.2">
      <c r="A17" s="21" t="s">
        <v>76</v>
      </c>
    </row>
    <row r="18" spans="1:10" ht="53.25" customHeight="1" x14ac:dyDescent="0.2">
      <c r="A18" s="29" t="s">
        <v>77</v>
      </c>
      <c r="B18" s="29"/>
      <c r="C18" s="29"/>
      <c r="D18" s="29"/>
      <c r="E18" s="29"/>
      <c r="F18" s="29"/>
      <c r="G18" s="29"/>
      <c r="H18" s="29"/>
      <c r="I18" s="29"/>
      <c r="J18" s="29"/>
    </row>
    <row r="20" spans="1:10" ht="18.75" x14ac:dyDescent="0.2">
      <c r="A20" s="21" t="s">
        <v>78</v>
      </c>
    </row>
    <row r="21" spans="1:10" ht="24.75" customHeight="1" x14ac:dyDescent="0.2">
      <c r="A21" s="29" t="s">
        <v>79</v>
      </c>
      <c r="B21" s="29"/>
      <c r="C21" s="29"/>
      <c r="D21" s="29"/>
      <c r="E21" s="29"/>
      <c r="F21" s="29"/>
      <c r="G21" s="29"/>
      <c r="H21" s="29"/>
      <c r="I21" s="29"/>
      <c r="J21" s="29"/>
    </row>
    <row r="23" spans="1:10" ht="18.75" x14ac:dyDescent="0.2">
      <c r="A23" s="21" t="s">
        <v>80</v>
      </c>
    </row>
    <row r="24" spans="1:10" ht="15" customHeight="1" x14ac:dyDescent="0.2">
      <c r="A24" s="29" t="s">
        <v>81</v>
      </c>
      <c r="B24" s="29"/>
      <c r="C24" s="29"/>
      <c r="D24" s="29"/>
      <c r="E24" s="29"/>
      <c r="F24" s="29"/>
      <c r="G24" s="29"/>
      <c r="H24" s="29"/>
      <c r="I24" s="29"/>
      <c r="J24" s="29"/>
    </row>
    <row r="26" spans="1:10" ht="18.75" x14ac:dyDescent="0.2">
      <c r="A26" s="21" t="s">
        <v>82</v>
      </c>
    </row>
    <row r="27" spans="1:10" ht="26.25" customHeight="1" x14ac:dyDescent="0.2">
      <c r="A27" s="29" t="s">
        <v>83</v>
      </c>
      <c r="B27" s="29"/>
      <c r="C27" s="29"/>
      <c r="D27" s="29"/>
      <c r="E27" s="29"/>
      <c r="F27" s="29"/>
      <c r="G27" s="29"/>
      <c r="H27" s="29"/>
      <c r="I27" s="29"/>
      <c r="J27" s="29"/>
    </row>
    <row r="29" spans="1:10" x14ac:dyDescent="0.2">
      <c r="A29" s="23" t="s">
        <v>84</v>
      </c>
      <c r="B29" s="23" t="s">
        <v>85</v>
      </c>
      <c r="C29" s="23" t="s">
        <v>86</v>
      </c>
    </row>
    <row r="30" spans="1:10" x14ac:dyDescent="0.2">
      <c r="A30" s="26" t="s">
        <v>87</v>
      </c>
      <c r="B30" s="22" t="s">
        <v>88</v>
      </c>
      <c r="C30" s="22" t="s">
        <v>89</v>
      </c>
    </row>
    <row r="31" spans="1:10" x14ac:dyDescent="0.2">
      <c r="A31" s="30" t="s">
        <v>90</v>
      </c>
      <c r="B31" s="22" t="s">
        <v>91</v>
      </c>
      <c r="C31" s="22" t="s">
        <v>93</v>
      </c>
    </row>
    <row r="32" spans="1:10" x14ac:dyDescent="0.2">
      <c r="A32" s="30"/>
      <c r="B32" s="22" t="s">
        <v>92</v>
      </c>
      <c r="C32" s="22" t="s">
        <v>94</v>
      </c>
    </row>
    <row r="33" spans="1:3" x14ac:dyDescent="0.2">
      <c r="A33" s="26" t="s">
        <v>95</v>
      </c>
      <c r="B33" s="22" t="s">
        <v>96</v>
      </c>
      <c r="C33" s="22" t="s">
        <v>97</v>
      </c>
    </row>
    <row r="34" spans="1:3" x14ac:dyDescent="0.2">
      <c r="A34" s="26" t="s">
        <v>98</v>
      </c>
      <c r="B34" s="22" t="s">
        <v>99</v>
      </c>
      <c r="C34" s="24" t="s">
        <v>105</v>
      </c>
    </row>
    <row r="35" spans="1:3" x14ac:dyDescent="0.2">
      <c r="A35" s="26" t="s">
        <v>100</v>
      </c>
      <c r="B35" s="22" t="s">
        <v>101</v>
      </c>
      <c r="C35" s="25">
        <v>0.2</v>
      </c>
    </row>
    <row r="36" spans="1:3" ht="25.5" x14ac:dyDescent="0.2">
      <c r="A36" s="26" t="s">
        <v>102</v>
      </c>
      <c r="B36" s="22" t="s">
        <v>103</v>
      </c>
      <c r="C36" s="22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83"/>
  <sheetViews>
    <sheetView tabSelected="1" topLeftCell="A41" workbookViewId="0">
      <selection activeCell="N57" sqref="N57"/>
    </sheetView>
  </sheetViews>
  <sheetFormatPr defaultColWidth="10.28515625" defaultRowHeight="12.75" x14ac:dyDescent="0.2"/>
  <cols>
    <col min="1" max="1" width="14.28515625" customWidth="1"/>
    <col min="2" max="2" width="15.5703125" customWidth="1"/>
    <col min="3" max="4" width="13" customWidth="1"/>
    <col min="5" max="5" width="15.42578125" customWidth="1"/>
    <col min="6" max="6" width="12.5703125" customWidth="1"/>
    <col min="7" max="7" width="12.28515625" customWidth="1"/>
    <col min="8" max="8" width="10.42578125" customWidth="1"/>
    <col min="9" max="9" width="11.42578125" customWidth="1"/>
    <col min="10" max="10" width="10.85546875" customWidth="1"/>
    <col min="11" max="11" width="11.85546875" customWidth="1"/>
    <col min="12" max="12" width="11.5703125" customWidth="1"/>
    <col min="13" max="13" width="12.28515625" customWidth="1"/>
    <col min="14" max="14" width="12.140625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31" t="s">
        <v>4</v>
      </c>
      <c r="B4" s="31"/>
      <c r="C4" s="31"/>
      <c r="D4" s="13">
        <v>27</v>
      </c>
      <c r="E4" s="55" t="s">
        <v>172</v>
      </c>
    </row>
    <row r="5" spans="1:5" x14ac:dyDescent="0.2">
      <c r="A5" s="31" t="s">
        <v>5</v>
      </c>
      <c r="B5" s="31"/>
      <c r="C5" s="31"/>
      <c r="D5" s="13">
        <f>D4^2</f>
        <v>729</v>
      </c>
      <c r="E5" s="5" t="s">
        <v>6</v>
      </c>
    </row>
    <row r="7" spans="1:5" x14ac:dyDescent="0.2">
      <c r="A7" t="s">
        <v>7</v>
      </c>
    </row>
    <row r="9" spans="1:5" x14ac:dyDescent="0.2">
      <c r="A9" s="31" t="s">
        <v>8</v>
      </c>
      <c r="B9" s="31"/>
      <c r="C9" s="31"/>
      <c r="D9" s="13">
        <v>5</v>
      </c>
      <c r="E9" s="4"/>
    </row>
    <row r="10" spans="1:5" x14ac:dyDescent="0.2">
      <c r="A10" s="31" t="s">
        <v>9</v>
      </c>
      <c r="B10" s="31"/>
      <c r="C10" s="31"/>
      <c r="D10" s="13">
        <f>D9^3</f>
        <v>125</v>
      </c>
      <c r="E10" s="4" t="s">
        <v>10</v>
      </c>
    </row>
    <row r="11" spans="1:5" x14ac:dyDescent="0.2">
      <c r="A11" s="31" t="s">
        <v>11</v>
      </c>
      <c r="B11" s="31"/>
      <c r="C11" s="31"/>
      <c r="D11" s="13">
        <f>6*D9^2</f>
        <v>150</v>
      </c>
      <c r="E11" s="4" t="s">
        <v>6</v>
      </c>
    </row>
    <row r="13" spans="1:5" x14ac:dyDescent="0.2">
      <c r="A13" t="s">
        <v>12</v>
      </c>
    </row>
    <row r="15" spans="1:5" x14ac:dyDescent="0.2">
      <c r="A15" s="33" t="s">
        <v>13</v>
      </c>
      <c r="B15" s="33"/>
      <c r="C15" s="33"/>
      <c r="D15" s="14">
        <v>30</v>
      </c>
      <c r="E15" s="7"/>
    </row>
    <row r="16" spans="1:5" x14ac:dyDescent="0.2">
      <c r="A16" s="33" t="s">
        <v>14</v>
      </c>
      <c r="B16" s="33"/>
      <c r="C16" s="33"/>
      <c r="D16" s="14">
        <v>65</v>
      </c>
      <c r="E16" s="7"/>
    </row>
    <row r="17" spans="1:11" x14ac:dyDescent="0.2">
      <c r="A17" s="33" t="s">
        <v>15</v>
      </c>
      <c r="B17" s="33"/>
      <c r="C17" s="33"/>
      <c r="D17" s="14">
        <f>D15/D16</f>
        <v>0.46153846153846156</v>
      </c>
      <c r="E17" s="7"/>
    </row>
    <row r="19" spans="1:11" x14ac:dyDescent="0.2">
      <c r="A19" t="s">
        <v>16</v>
      </c>
    </row>
    <row r="21" spans="1:11" x14ac:dyDescent="0.2">
      <c r="A21" s="33" t="s">
        <v>17</v>
      </c>
      <c r="B21" s="33"/>
      <c r="C21" s="33"/>
      <c r="D21" s="14">
        <v>25</v>
      </c>
      <c r="E21" s="7"/>
    </row>
    <row r="22" spans="1:11" x14ac:dyDescent="0.2">
      <c r="A22" s="33" t="s">
        <v>18</v>
      </c>
      <c r="B22" s="33"/>
      <c r="C22" s="33"/>
      <c r="D22" s="14">
        <f>D21*2^3</f>
        <v>200</v>
      </c>
      <c r="E22" s="7"/>
    </row>
    <row r="23" spans="1:11" x14ac:dyDescent="0.2">
      <c r="A23" s="33" t="s">
        <v>19</v>
      </c>
      <c r="B23" s="33"/>
      <c r="C23" s="33"/>
      <c r="D23" s="14">
        <f>D21*2^10</f>
        <v>25600</v>
      </c>
      <c r="E23" s="7"/>
    </row>
    <row r="24" spans="1:11" x14ac:dyDescent="0.2">
      <c r="A24" s="33" t="s">
        <v>20</v>
      </c>
      <c r="B24" s="33"/>
      <c r="C24" s="33"/>
      <c r="D24" s="14">
        <f>D21*2^20</f>
        <v>26214400</v>
      </c>
      <c r="E24" s="7"/>
    </row>
    <row r="26" spans="1:11" ht="50.25" customHeight="1" x14ac:dyDescent="0.2">
      <c r="A26" s="32" t="s">
        <v>47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8" spans="1:11" ht="25.5" x14ac:dyDescent="0.2">
      <c r="A28" s="10" t="s">
        <v>21</v>
      </c>
      <c r="B28" s="10" t="s">
        <v>22</v>
      </c>
      <c r="C28" s="10" t="s">
        <v>23</v>
      </c>
      <c r="D28" s="10" t="s">
        <v>24</v>
      </c>
      <c r="E28" s="10" t="s">
        <v>25</v>
      </c>
      <c r="F28" s="10" t="s">
        <v>26</v>
      </c>
      <c r="G28" s="57"/>
    </row>
    <row r="29" spans="1:11" x14ac:dyDescent="0.2">
      <c r="A29" s="9">
        <v>548796</v>
      </c>
      <c r="B29" s="56">
        <f>A29/100*40</f>
        <v>219518.4</v>
      </c>
      <c r="C29" s="9">
        <f>(A29-D29)/100*13</f>
        <v>70630.045200000008</v>
      </c>
      <c r="D29" s="9">
        <f>A29/100*1</f>
        <v>5487.96</v>
      </c>
      <c r="E29" s="9">
        <f>A29/100*1</f>
        <v>5487.96</v>
      </c>
      <c r="F29" s="9">
        <f>A29-B29-C29-D29-E29</f>
        <v>247671.6348</v>
      </c>
    </row>
    <row r="30" spans="1:11" x14ac:dyDescent="0.2">
      <c r="A30" s="9">
        <v>65836</v>
      </c>
      <c r="B30" s="56">
        <f t="shared" ref="B30:B33" si="0">A30/100*40</f>
        <v>26334.400000000001</v>
      </c>
      <c r="C30" s="9">
        <f t="shared" ref="C30:C33" si="1">(A30-D30)/100*13</f>
        <v>8473.0931999999993</v>
      </c>
      <c r="D30" s="9">
        <f t="shared" ref="D30:E33" si="2">A30/100*1</f>
        <v>658.36</v>
      </c>
      <c r="E30" s="9">
        <f t="shared" ref="E30:E33" si="3">A30/100*1</f>
        <v>658.36</v>
      </c>
      <c r="F30" s="9">
        <f t="shared" ref="F30:F33" si="4">A30-B30-C30-D30-E30</f>
        <v>29711.786799999998</v>
      </c>
    </row>
    <row r="31" spans="1:11" x14ac:dyDescent="0.2">
      <c r="A31" s="9">
        <v>359468</v>
      </c>
      <c r="B31" s="56">
        <f t="shared" si="0"/>
        <v>143787.19999999998</v>
      </c>
      <c r="C31" s="9">
        <f t="shared" si="1"/>
        <v>46263.531600000002</v>
      </c>
      <c r="D31" s="9">
        <f t="shared" si="2"/>
        <v>3594.68</v>
      </c>
      <c r="E31" s="9">
        <f t="shared" si="3"/>
        <v>3594.68</v>
      </c>
      <c r="F31" s="9">
        <f t="shared" si="4"/>
        <v>162227.90840000001</v>
      </c>
    </row>
    <row r="32" spans="1:11" x14ac:dyDescent="0.2">
      <c r="A32" s="9">
        <v>658394</v>
      </c>
      <c r="B32" s="56">
        <f t="shared" si="0"/>
        <v>263357.59999999998</v>
      </c>
      <c r="C32" s="9">
        <f t="shared" si="1"/>
        <v>84735.30780000001</v>
      </c>
      <c r="D32" s="9">
        <f t="shared" si="2"/>
        <v>6583.94</v>
      </c>
      <c r="E32" s="9">
        <f t="shared" si="3"/>
        <v>6583.94</v>
      </c>
      <c r="F32" s="9">
        <f t="shared" si="4"/>
        <v>297133.21220000001</v>
      </c>
    </row>
    <row r="33" spans="1:11" x14ac:dyDescent="0.2">
      <c r="A33" s="9">
        <v>74859632</v>
      </c>
      <c r="B33" s="56">
        <f t="shared" si="0"/>
        <v>29943852.799999997</v>
      </c>
      <c r="C33" s="9">
        <f t="shared" si="1"/>
        <v>9634434.6384000015</v>
      </c>
      <c r="D33" s="9">
        <f t="shared" si="2"/>
        <v>748596.32</v>
      </c>
      <c r="E33" s="9">
        <f t="shared" si="3"/>
        <v>748596.32</v>
      </c>
      <c r="F33" s="9">
        <f t="shared" si="4"/>
        <v>33784151.921599999</v>
      </c>
    </row>
    <row r="34" spans="1:11" ht="70.5" customHeight="1" x14ac:dyDescent="0.2">
      <c r="A34" s="32" t="s">
        <v>27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6" spans="1:11" ht="39.75" customHeight="1" x14ac:dyDescent="0.2">
      <c r="A36" s="32" t="s">
        <v>28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8" spans="1:11" ht="25.35" customHeight="1" x14ac:dyDescent="0.2">
      <c r="A38" s="11" t="s">
        <v>29</v>
      </c>
      <c r="B38" s="33" t="s">
        <v>30</v>
      </c>
      <c r="C38" s="33"/>
      <c r="D38" s="33" t="s">
        <v>31</v>
      </c>
      <c r="E38" s="33"/>
      <c r="F38" s="33" t="s">
        <v>32</v>
      </c>
      <c r="G38" s="33"/>
    </row>
    <row r="39" spans="1:11" x14ac:dyDescent="0.2">
      <c r="A39" s="9"/>
      <c r="B39" s="8" t="s">
        <v>33</v>
      </c>
      <c r="C39" s="8" t="s">
        <v>34</v>
      </c>
      <c r="D39" s="8" t="s">
        <v>33</v>
      </c>
      <c r="E39" s="8" t="s">
        <v>34</v>
      </c>
      <c r="F39" s="8" t="s">
        <v>33</v>
      </c>
      <c r="G39" s="8" t="s">
        <v>34</v>
      </c>
    </row>
    <row r="40" spans="1:11" x14ac:dyDescent="0.2">
      <c r="A40" s="8" t="s">
        <v>35</v>
      </c>
      <c r="B40" s="8">
        <v>100.41</v>
      </c>
      <c r="C40" s="58">
        <f>B40/B42</f>
        <v>0.39368751225249954</v>
      </c>
      <c r="D40" s="8">
        <v>48.43</v>
      </c>
      <c r="E40" s="58">
        <f>D40/D42</f>
        <v>0.18988433640462654</v>
      </c>
      <c r="F40" s="15">
        <f>B40+D40</f>
        <v>148.84</v>
      </c>
      <c r="G40" s="58">
        <f>F40/F42</f>
        <v>0.29178592432856304</v>
      </c>
    </row>
    <row r="41" spans="1:11" x14ac:dyDescent="0.2">
      <c r="A41" s="8" t="s">
        <v>36</v>
      </c>
      <c r="B41" s="8">
        <v>154.63999999999999</v>
      </c>
      <c r="C41" s="58">
        <f>B41/B42</f>
        <v>0.60631248774750046</v>
      </c>
      <c r="D41" s="8">
        <v>206.62</v>
      </c>
      <c r="E41" s="58">
        <f>D41/D42</f>
        <v>0.81011566359537346</v>
      </c>
      <c r="F41" s="15">
        <f>B41+D41</f>
        <v>361.26</v>
      </c>
      <c r="G41" s="58">
        <f>F41/F42</f>
        <v>0.7082140756714369</v>
      </c>
    </row>
    <row r="42" spans="1:11" x14ac:dyDescent="0.2">
      <c r="A42" s="8" t="s">
        <v>37</v>
      </c>
      <c r="B42" s="15">
        <f>B40+B41</f>
        <v>255.04999999999998</v>
      </c>
      <c r="C42" s="58">
        <f>C40+C41</f>
        <v>1</v>
      </c>
      <c r="D42" s="15">
        <f>D40+D41</f>
        <v>255.05</v>
      </c>
      <c r="E42" s="58">
        <f>E40+E41</f>
        <v>1</v>
      </c>
      <c r="F42" s="15">
        <f>B42+D42</f>
        <v>510.1</v>
      </c>
      <c r="G42" s="58">
        <f>G40+G41</f>
        <v>1</v>
      </c>
    </row>
    <row r="44" spans="1:11" x14ac:dyDescent="0.2">
      <c r="A44" t="s">
        <v>38</v>
      </c>
    </row>
    <row r="46" spans="1:11" x14ac:dyDescent="0.2">
      <c r="A46" s="33" t="s">
        <v>39</v>
      </c>
      <c r="B46" s="33"/>
      <c r="C46" s="33"/>
      <c r="D46" s="33"/>
      <c r="E46" s="33"/>
    </row>
    <row r="47" spans="1:11" ht="12.75" customHeight="1" x14ac:dyDescent="0.2">
      <c r="A47" s="12" t="s">
        <v>40</v>
      </c>
      <c r="B47" s="33" t="s">
        <v>41</v>
      </c>
      <c r="C47" s="33"/>
      <c r="D47" s="38" t="s">
        <v>42</v>
      </c>
      <c r="E47" s="38"/>
    </row>
    <row r="48" spans="1:11" x14ac:dyDescent="0.2">
      <c r="A48" s="12"/>
      <c r="B48" s="12" t="s">
        <v>43</v>
      </c>
      <c r="C48" s="12" t="s">
        <v>44</v>
      </c>
      <c r="D48" s="38"/>
      <c r="E48" s="38"/>
    </row>
    <row r="49" spans="1:14" x14ac:dyDescent="0.2">
      <c r="A49" s="12" t="s">
        <v>45</v>
      </c>
      <c r="B49" s="16">
        <f>B51-B50</f>
        <v>11</v>
      </c>
      <c r="C49" s="12">
        <v>14</v>
      </c>
      <c r="D49" s="36">
        <f>B49+C49</f>
        <v>25</v>
      </c>
      <c r="E49" s="37"/>
    </row>
    <row r="50" spans="1:14" x14ac:dyDescent="0.2">
      <c r="A50" s="12" t="s">
        <v>46</v>
      </c>
      <c r="B50" s="12">
        <v>13</v>
      </c>
      <c r="C50" s="16">
        <f>D50-B50</f>
        <v>13</v>
      </c>
      <c r="D50" s="34">
        <v>26</v>
      </c>
      <c r="E50" s="35"/>
    </row>
    <row r="51" spans="1:14" x14ac:dyDescent="0.2">
      <c r="A51" s="12" t="s">
        <v>37</v>
      </c>
      <c r="B51" s="12">
        <v>24</v>
      </c>
      <c r="C51" s="16">
        <f>C49+C50</f>
        <v>27</v>
      </c>
      <c r="D51" s="36">
        <f>B51+C51</f>
        <v>51</v>
      </c>
      <c r="E51" s="37"/>
    </row>
    <row r="53" spans="1:14" ht="23.25" customHeight="1" x14ac:dyDescent="0.2">
      <c r="A53" s="32" t="s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4" x14ac:dyDescent="0.2">
      <c r="A54" t="s">
        <v>173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186</v>
      </c>
      <c r="I54" t="s">
        <v>181</v>
      </c>
      <c r="J54" t="s">
        <v>182</v>
      </c>
      <c r="K54" t="s">
        <v>187</v>
      </c>
      <c r="L54" t="s">
        <v>183</v>
      </c>
      <c r="M54" t="s">
        <v>184</v>
      </c>
      <c r="N54" t="s">
        <v>185</v>
      </c>
    </row>
    <row r="55" spans="1:14" x14ac:dyDescent="0.2">
      <c r="A55" t="s">
        <v>174</v>
      </c>
      <c r="B55" s="59">
        <v>1000</v>
      </c>
      <c r="C55" s="6">
        <f>B55+B55*1.2/100</f>
        <v>1012</v>
      </c>
      <c r="D55" s="6">
        <f t="shared" ref="D55:N56" si="5">C55+C55*1.2/100</f>
        <v>1024.144</v>
      </c>
      <c r="E55" s="6">
        <f t="shared" si="5"/>
        <v>1036.433728</v>
      </c>
      <c r="F55" s="6">
        <f t="shared" si="5"/>
        <v>1048.870932736</v>
      </c>
      <c r="G55" s="6">
        <f t="shared" si="5"/>
        <v>1061.4573839288321</v>
      </c>
      <c r="H55" s="6">
        <f t="shared" si="5"/>
        <v>1074.194872535978</v>
      </c>
      <c r="I55" s="6">
        <f t="shared" si="5"/>
        <v>1087.0852110064097</v>
      </c>
      <c r="J55" s="6">
        <f t="shared" si="5"/>
        <v>1100.1302335384867</v>
      </c>
      <c r="K55" s="6">
        <f t="shared" si="5"/>
        <v>1113.3317963409486</v>
      </c>
      <c r="L55" s="6">
        <f t="shared" si="5"/>
        <v>1126.6917778970399</v>
      </c>
      <c r="M55" s="6">
        <f t="shared" si="5"/>
        <v>1140.2120792318044</v>
      </c>
      <c r="N55" s="6">
        <f t="shared" si="5"/>
        <v>1153.8946241825861</v>
      </c>
    </row>
    <row r="56" spans="1:14" x14ac:dyDescent="0.2">
      <c r="A56" t="s">
        <v>175</v>
      </c>
      <c r="B56" s="6"/>
      <c r="C56" s="6">
        <f>(C55-B55)/B55</f>
        <v>1.2E-2</v>
      </c>
      <c r="D56" s="6">
        <f>(D55-B55)/B55</f>
        <v>2.4144000000000006E-2</v>
      </c>
      <c r="E56" s="6">
        <f>(E55-B55)/B55</f>
        <v>3.6433727999999971E-2</v>
      </c>
      <c r="F56" s="6">
        <f>(F55-B55)/B55</f>
        <v>4.8870932735999989E-2</v>
      </c>
      <c r="G56" s="6">
        <f>(G55-B55)/B55</f>
        <v>6.1457383928832085E-2</v>
      </c>
      <c r="H56" s="6">
        <f>(H55-B55)/B55</f>
        <v>7.4194872535977993E-2</v>
      </c>
      <c r="I56" s="6">
        <f>(I55-B55)/B55</f>
        <v>8.708521100640973E-2</v>
      </c>
      <c r="J56" s="6">
        <f>(J55-B55)/B55</f>
        <v>0.10013023353848666</v>
      </c>
      <c r="K56" s="6">
        <f>(K55-B55)/B55</f>
        <v>0.11333179634094859</v>
      </c>
      <c r="L56" s="6">
        <f>(L55-B55)/B55</f>
        <v>0.12669177789703986</v>
      </c>
      <c r="M56" s="6">
        <f>(M55-B55)/B55</f>
        <v>0.1402120792318044</v>
      </c>
      <c r="N56" s="6">
        <f>(N55-B55)/B55</f>
        <v>0.15389462418258609</v>
      </c>
    </row>
    <row r="57" spans="1:14" x14ac:dyDescent="0.2">
      <c r="A57" s="6"/>
      <c r="B57" s="6"/>
      <c r="C57" s="6"/>
      <c r="D57" s="6"/>
      <c r="E57" s="6"/>
      <c r="F57" s="6"/>
    </row>
    <row r="58" spans="1:14" x14ac:dyDescent="0.2">
      <c r="A58" s="6"/>
      <c r="B58" s="6"/>
      <c r="C58" s="6"/>
      <c r="D58" s="6"/>
      <c r="E58" s="6"/>
      <c r="F58" s="6"/>
    </row>
    <row r="59" spans="1:14" x14ac:dyDescent="0.2">
      <c r="A59" s="6"/>
      <c r="B59" s="6"/>
      <c r="C59" s="6"/>
      <c r="D59" s="6"/>
      <c r="E59" s="6"/>
      <c r="F59" s="6"/>
    </row>
    <row r="60" spans="1:14" x14ac:dyDescent="0.2">
      <c r="A60" s="6"/>
      <c r="B60" s="6"/>
      <c r="C60" s="6"/>
      <c r="D60" s="6"/>
      <c r="E60" s="6"/>
      <c r="F60" s="6"/>
    </row>
    <row r="61" spans="1:14" x14ac:dyDescent="0.2">
      <c r="A61" s="6"/>
      <c r="B61" s="6"/>
      <c r="C61" s="6"/>
      <c r="D61" s="6"/>
      <c r="E61" s="6"/>
      <c r="F61" s="6"/>
    </row>
    <row r="62" spans="1:14" x14ac:dyDescent="0.2">
      <c r="A62" s="6"/>
      <c r="B62" s="6"/>
      <c r="C62" s="6"/>
      <c r="D62" s="6"/>
      <c r="E62" s="6"/>
      <c r="F62" s="6"/>
    </row>
    <row r="63" spans="1:14" x14ac:dyDescent="0.2">
      <c r="A63" s="6"/>
      <c r="B63" s="6"/>
      <c r="C63" s="6"/>
      <c r="D63" s="6"/>
      <c r="E63" s="6"/>
      <c r="F63" s="6"/>
    </row>
    <row r="64" spans="1:14" x14ac:dyDescent="0.2">
      <c r="A64" s="6"/>
      <c r="B64" s="6"/>
      <c r="C64" s="6"/>
      <c r="D64" s="6"/>
      <c r="E64" s="6"/>
      <c r="F64" s="6"/>
    </row>
    <row r="65" spans="1:9" x14ac:dyDescent="0.2">
      <c r="A65" s="6"/>
      <c r="B65" s="6"/>
      <c r="C65" s="6"/>
      <c r="D65" s="6"/>
      <c r="E65" s="6"/>
      <c r="F65" s="6"/>
    </row>
    <row r="66" spans="1:9" x14ac:dyDescent="0.2">
      <c r="A66" s="6"/>
      <c r="B66" s="6"/>
      <c r="C66" s="6"/>
      <c r="D66" s="6"/>
      <c r="E66" s="6"/>
      <c r="F66" s="6"/>
    </row>
    <row r="67" spans="1:9" x14ac:dyDescent="0.2">
      <c r="A67" s="6"/>
      <c r="B67" s="6"/>
      <c r="C67" s="6"/>
      <c r="D67" s="6"/>
      <c r="E67" s="6"/>
      <c r="F67" s="6"/>
    </row>
    <row r="68" spans="1:9" x14ac:dyDescent="0.2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">
      <c r="A83" s="6"/>
      <c r="B83" s="6"/>
      <c r="C83" s="6"/>
      <c r="D83" s="6"/>
      <c r="E83" s="6"/>
      <c r="F83" s="6"/>
      <c r="G83" s="6"/>
      <c r="H83" s="6"/>
      <c r="I83" s="6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D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8:P141"/>
  <sheetViews>
    <sheetView topLeftCell="A92" workbookViewId="0">
      <selection activeCell="D31" sqref="D31"/>
    </sheetView>
  </sheetViews>
  <sheetFormatPr defaultColWidth="10.28515625" defaultRowHeight="12.75" x14ac:dyDescent="0.2"/>
  <cols>
    <col min="2" max="2" width="13.7109375" customWidth="1"/>
    <col min="4" max="4" width="12.42578125" bestFit="1" customWidth="1"/>
    <col min="5" max="5" width="12" customWidth="1"/>
  </cols>
  <sheetData>
    <row r="18" spans="1:5" ht="18.75" x14ac:dyDescent="0.3">
      <c r="A18" s="17" t="s">
        <v>60</v>
      </c>
      <c r="B18" s="17"/>
      <c r="C18" s="17"/>
      <c r="D18" s="17"/>
      <c r="E18" s="17"/>
    </row>
    <row r="19" spans="1:5" ht="18.75" x14ac:dyDescent="0.3">
      <c r="A19" s="17" t="s">
        <v>64</v>
      </c>
      <c r="B19" s="17"/>
      <c r="C19" s="17"/>
      <c r="D19" s="17"/>
      <c r="E19" s="17"/>
    </row>
    <row r="21" spans="1:5" x14ac:dyDescent="0.2">
      <c r="A21" t="s">
        <v>54</v>
      </c>
    </row>
    <row r="22" spans="1:5" x14ac:dyDescent="0.2">
      <c r="A22" s="42" t="s">
        <v>49</v>
      </c>
      <c r="B22" s="42"/>
      <c r="C22" s="42"/>
      <c r="D22" s="14">
        <v>27</v>
      </c>
    </row>
    <row r="23" spans="1:5" x14ac:dyDescent="0.2">
      <c r="A23" s="42" t="s">
        <v>50</v>
      </c>
      <c r="B23" s="42"/>
      <c r="C23" s="42"/>
      <c r="D23" s="14">
        <f>_xlfn.FLOOR.MATH(D22/10,1)</f>
        <v>2</v>
      </c>
    </row>
    <row r="24" spans="1:5" x14ac:dyDescent="0.2">
      <c r="A24" s="42" t="s">
        <v>51</v>
      </c>
      <c r="B24" s="42"/>
      <c r="C24" s="42"/>
      <c r="D24" s="14">
        <f>MOD(D22,10)</f>
        <v>7</v>
      </c>
    </row>
    <row r="25" spans="1:5" x14ac:dyDescent="0.2">
      <c r="A25" s="42" t="s">
        <v>52</v>
      </c>
      <c r="B25" s="42"/>
      <c r="C25" s="42"/>
      <c r="D25" s="14">
        <f>SUM(D23,D24)</f>
        <v>9</v>
      </c>
    </row>
    <row r="26" spans="1:5" x14ac:dyDescent="0.2">
      <c r="A26" s="42" t="s">
        <v>53</v>
      </c>
      <c r="B26" s="42"/>
      <c r="C26" s="42"/>
      <c r="D26" s="14">
        <f>PRODUCT(D23,D24)</f>
        <v>14</v>
      </c>
    </row>
    <row r="28" spans="1:5" x14ac:dyDescent="0.2">
      <c r="A28" t="s">
        <v>55</v>
      </c>
    </row>
    <row r="30" spans="1:5" x14ac:dyDescent="0.2">
      <c r="A30" s="42" t="s">
        <v>49</v>
      </c>
      <c r="B30" s="42"/>
      <c r="C30" s="42"/>
      <c r="D30" s="14">
        <v>64</v>
      </c>
    </row>
    <row r="31" spans="1:5" x14ac:dyDescent="0.2">
      <c r="A31" s="42" t="s">
        <v>56</v>
      </c>
      <c r="B31" s="42"/>
      <c r="C31" s="42"/>
      <c r="D31" s="14" t="str">
        <f>REPLACE(D30,1,2,46)</f>
        <v>46</v>
      </c>
    </row>
    <row r="33" spans="1:4" x14ac:dyDescent="0.2">
      <c r="A33" t="s">
        <v>57</v>
      </c>
    </row>
    <row r="35" spans="1:4" x14ac:dyDescent="0.2">
      <c r="A35" s="42" t="s">
        <v>58</v>
      </c>
      <c r="B35" s="42"/>
      <c r="C35" s="42"/>
      <c r="D35" s="14">
        <v>275</v>
      </c>
    </row>
    <row r="36" spans="1:4" x14ac:dyDescent="0.2">
      <c r="A36" s="42" t="s">
        <v>59</v>
      </c>
      <c r="B36" s="42"/>
      <c r="C36" s="42"/>
      <c r="D36" s="14">
        <f>752</f>
        <v>752</v>
      </c>
    </row>
    <row r="38" spans="1:4" x14ac:dyDescent="0.2">
      <c r="A38" t="s">
        <v>61</v>
      </c>
    </row>
    <row r="40" spans="1:4" x14ac:dyDescent="0.2">
      <c r="A40" s="42" t="s">
        <v>58</v>
      </c>
      <c r="B40" s="42"/>
      <c r="C40" s="42"/>
      <c r="D40" s="14">
        <v>769</v>
      </c>
    </row>
    <row r="41" spans="1:4" x14ac:dyDescent="0.2">
      <c r="A41" s="42" t="s">
        <v>59</v>
      </c>
      <c r="B41" s="42"/>
      <c r="C41" s="42"/>
      <c r="D41" s="14">
        <f>697</f>
        <v>697</v>
      </c>
    </row>
    <row r="43" spans="1:4" x14ac:dyDescent="0.2">
      <c r="A43" t="s">
        <v>62</v>
      </c>
    </row>
    <row r="45" spans="1:4" x14ac:dyDescent="0.2">
      <c r="A45" s="42" t="s">
        <v>63</v>
      </c>
      <c r="B45" s="42"/>
      <c r="C45" s="42"/>
      <c r="D45" s="14">
        <v>2358</v>
      </c>
    </row>
    <row r="46" spans="1:4" x14ac:dyDescent="0.2">
      <c r="A46" s="42" t="s">
        <v>59</v>
      </c>
      <c r="B46" s="42"/>
      <c r="C46" s="42"/>
      <c r="D46" s="14">
        <f>3</f>
        <v>3</v>
      </c>
    </row>
    <row r="48" spans="1:4" ht="18.75" x14ac:dyDescent="0.3">
      <c r="A48" s="17" t="s">
        <v>65</v>
      </c>
    </row>
    <row r="50" spans="1:11" x14ac:dyDescent="0.2">
      <c r="A50" t="s">
        <v>66</v>
      </c>
    </row>
    <row r="52" spans="1:11" ht="16.5" customHeight="1" x14ac:dyDescent="0.2">
      <c r="A52" s="50" t="s">
        <v>67</v>
      </c>
      <c r="B52" s="50"/>
      <c r="C52" s="50"/>
      <c r="D52" s="19">
        <v>1256874</v>
      </c>
    </row>
    <row r="53" spans="1:11" ht="26.25" customHeight="1" x14ac:dyDescent="0.2">
      <c r="A53" s="51" t="s">
        <v>69</v>
      </c>
      <c r="B53" s="52"/>
      <c r="C53" s="53"/>
      <c r="D53" s="9">
        <f>ROUNDDOWN(E53,0)</f>
        <v>349</v>
      </c>
      <c r="E53" s="19">
        <f>D52/3600</f>
        <v>349.13166666666666</v>
      </c>
      <c r="F53" s="32" t="s">
        <v>107</v>
      </c>
      <c r="G53" s="32"/>
      <c r="H53" s="32"/>
      <c r="I53" s="32"/>
      <c r="J53" s="32"/>
      <c r="K53" s="32"/>
    </row>
    <row r="54" spans="1:11" ht="28.5" customHeight="1" x14ac:dyDescent="0.2">
      <c r="A54" s="51" t="s">
        <v>68</v>
      </c>
      <c r="B54" s="52"/>
      <c r="C54" s="53"/>
      <c r="D54">
        <f>MOD(E53,1)</f>
        <v>0.1316666666666606</v>
      </c>
      <c r="F54" s="32" t="s">
        <v>106</v>
      </c>
      <c r="G54" s="32"/>
      <c r="H54" s="32"/>
      <c r="I54" s="32"/>
      <c r="J54" s="32"/>
      <c r="K54" s="32"/>
    </row>
    <row r="55" spans="1:11" ht="39.75" customHeight="1" x14ac:dyDescent="0.2">
      <c r="A55" s="49" t="s">
        <v>70</v>
      </c>
      <c r="B55" s="49"/>
      <c r="C55" s="49"/>
      <c r="D55" s="18">
        <f>MINUTE(E53)</f>
        <v>9</v>
      </c>
      <c r="F55" s="32"/>
      <c r="G55" s="32"/>
      <c r="H55" s="32"/>
      <c r="I55" s="32"/>
      <c r="J55" s="32"/>
      <c r="K55" s="32"/>
    </row>
    <row r="56" spans="1:11" ht="27" customHeight="1" x14ac:dyDescent="0.2">
      <c r="A56" s="49" t="s">
        <v>71</v>
      </c>
      <c r="B56" s="49"/>
      <c r="C56" s="49"/>
      <c r="D56" s="20">
        <f>SECOND(D55)</f>
        <v>0</v>
      </c>
      <c r="F56" s="32"/>
      <c r="G56" s="32"/>
      <c r="H56" s="32"/>
      <c r="I56" s="32"/>
      <c r="J56" s="32"/>
      <c r="K56" s="32"/>
    </row>
    <row r="57" spans="1:11" ht="39" customHeight="1" x14ac:dyDescent="0.2">
      <c r="A57" s="49" t="s">
        <v>72</v>
      </c>
      <c r="B57" s="49"/>
      <c r="C57" s="49"/>
      <c r="D57" s="9">
        <f>SECOND(D56)</f>
        <v>0</v>
      </c>
      <c r="F57" s="32"/>
      <c r="G57" s="32"/>
      <c r="H57" s="32"/>
      <c r="I57" s="32"/>
      <c r="J57" s="32"/>
      <c r="K57" s="32"/>
    </row>
    <row r="59" spans="1:11" ht="18.75" x14ac:dyDescent="0.3">
      <c r="A59" s="17" t="s">
        <v>108</v>
      </c>
    </row>
    <row r="60" spans="1:11" ht="18.75" x14ac:dyDescent="0.3">
      <c r="A60" s="17"/>
    </row>
    <row r="61" spans="1:11" x14ac:dyDescent="0.2">
      <c r="A61" t="s">
        <v>54</v>
      </c>
    </row>
    <row r="62" spans="1:11" x14ac:dyDescent="0.2">
      <c r="A62" s="42" t="s">
        <v>109</v>
      </c>
      <c r="B62" s="42"/>
      <c r="C62" s="42" t="s">
        <v>191</v>
      </c>
      <c r="D62" s="42"/>
    </row>
    <row r="63" spans="1:11" x14ac:dyDescent="0.2">
      <c r="A63" s="42" t="s">
        <v>110</v>
      </c>
      <c r="B63" s="42"/>
      <c r="C63" s="42" t="s">
        <v>189</v>
      </c>
      <c r="D63" s="42"/>
    </row>
    <row r="64" spans="1:11" x14ac:dyDescent="0.2">
      <c r="A64" s="42" t="s">
        <v>111</v>
      </c>
      <c r="B64" s="42"/>
      <c r="C64" s="42" t="s">
        <v>190</v>
      </c>
      <c r="D64" s="42"/>
    </row>
    <row r="65" spans="1:4" ht="27.75" customHeight="1" x14ac:dyDescent="0.2">
      <c r="A65" s="48" t="s">
        <v>112</v>
      </c>
      <c r="B65" s="48"/>
      <c r="C65" s="48" t="str">
        <f>C62&amp;" "&amp;C63&amp;" "&amp;C64</f>
        <v>Максим  Татяна Олеговна</v>
      </c>
      <c r="D65" s="48"/>
    </row>
    <row r="67" spans="1:4" x14ac:dyDescent="0.2">
      <c r="A67" t="s">
        <v>126</v>
      </c>
    </row>
    <row r="68" spans="1:4" x14ac:dyDescent="0.2">
      <c r="A68" s="42" t="s">
        <v>115</v>
      </c>
      <c r="B68" s="42"/>
      <c r="C68" s="42" t="s">
        <v>192</v>
      </c>
      <c r="D68" s="42"/>
    </row>
    <row r="69" spans="1:4" x14ac:dyDescent="0.2">
      <c r="A69" s="42" t="s">
        <v>116</v>
      </c>
      <c r="B69" s="42"/>
      <c r="C69" s="42">
        <f>LEN(C68)</f>
        <v>6</v>
      </c>
      <c r="D69" s="42"/>
    </row>
    <row r="71" spans="1:4" x14ac:dyDescent="0.2">
      <c r="A71" t="s">
        <v>127</v>
      </c>
    </row>
    <row r="72" spans="1:4" x14ac:dyDescent="0.2">
      <c r="A72" s="39" t="s">
        <v>117</v>
      </c>
      <c r="B72" s="41"/>
      <c r="C72" s="39" t="s">
        <v>119</v>
      </c>
      <c r="D72" s="41"/>
    </row>
    <row r="73" spans="1:4" x14ac:dyDescent="0.2">
      <c r="A73" s="39" t="s">
        <v>118</v>
      </c>
      <c r="B73" s="41"/>
      <c r="C73" s="39" t="str">
        <f>REPLACE(C72,1,35,"форма")</f>
        <v>форма</v>
      </c>
      <c r="D73" s="41"/>
    </row>
    <row r="75" spans="1:4" x14ac:dyDescent="0.2">
      <c r="A75" t="s">
        <v>128</v>
      </c>
    </row>
    <row r="76" spans="1:4" x14ac:dyDescent="0.2">
      <c r="A76" s="39" t="s">
        <v>117</v>
      </c>
      <c r="B76" s="41"/>
      <c r="C76" s="39" t="s">
        <v>119</v>
      </c>
      <c r="D76" s="41"/>
    </row>
    <row r="77" spans="1:4" x14ac:dyDescent="0.2">
      <c r="A77" s="39" t="s">
        <v>118</v>
      </c>
      <c r="B77" s="41"/>
      <c r="C77" s="39" t="str">
        <f>REPLACE(C76,1,11,"Комбинат")</f>
        <v>Комбинат</v>
      </c>
      <c r="D77" s="41"/>
    </row>
    <row r="79" spans="1:4" x14ac:dyDescent="0.2">
      <c r="A79" t="s">
        <v>129</v>
      </c>
    </row>
    <row r="80" spans="1:4" x14ac:dyDescent="0.2">
      <c r="A80" s="39" t="s">
        <v>120</v>
      </c>
      <c r="B80" s="41"/>
      <c r="C80" s="39" t="s">
        <v>122</v>
      </c>
      <c r="D80" s="41"/>
    </row>
    <row r="81" spans="1:4" x14ac:dyDescent="0.2">
      <c r="A81" s="39" t="s">
        <v>121</v>
      </c>
      <c r="B81" s="41"/>
      <c r="C81" s="39" t="s">
        <v>123</v>
      </c>
      <c r="D81" s="41"/>
    </row>
    <row r="82" spans="1:4" x14ac:dyDescent="0.2">
      <c r="A82" s="39" t="s">
        <v>124</v>
      </c>
      <c r="B82" s="41"/>
      <c r="C82" s="39" t="str">
        <f>REPLACE(C80,1,10,"Информация")</f>
        <v>Информация</v>
      </c>
      <c r="D82" s="41"/>
    </row>
    <row r="83" spans="1:4" x14ac:dyDescent="0.2">
      <c r="A83" s="39" t="s">
        <v>125</v>
      </c>
      <c r="B83" s="41"/>
      <c r="C83" s="39" t="str">
        <f>REPLACE(C81,1,8,"Оператор")</f>
        <v>Оператор</v>
      </c>
      <c r="D83" s="41"/>
    </row>
    <row r="85" spans="1:4" x14ac:dyDescent="0.2">
      <c r="A85" t="s">
        <v>130</v>
      </c>
    </row>
    <row r="86" spans="1:4" x14ac:dyDescent="0.2">
      <c r="A86" s="42" t="s">
        <v>109</v>
      </c>
      <c r="B86" s="42"/>
      <c r="C86" s="42" t="s">
        <v>188</v>
      </c>
      <c r="D86" s="42"/>
    </row>
    <row r="87" spans="1:4" x14ac:dyDescent="0.2">
      <c r="A87" s="42" t="s">
        <v>110</v>
      </c>
      <c r="B87" s="42"/>
      <c r="C87" s="42" t="s">
        <v>189</v>
      </c>
      <c r="D87" s="42"/>
    </row>
    <row r="88" spans="1:4" x14ac:dyDescent="0.2">
      <c r="A88" s="42" t="s">
        <v>111</v>
      </c>
      <c r="B88" s="42"/>
      <c r="C88" s="42" t="s">
        <v>190</v>
      </c>
      <c r="D88" s="42"/>
    </row>
    <row r="89" spans="1:4" x14ac:dyDescent="0.2">
      <c r="A89" s="48" t="s">
        <v>114</v>
      </c>
      <c r="B89" s="48"/>
      <c r="C89" s="48" t="str">
        <f>CONCATENATE(C86," ",LEFT(C87),".",LEFT(C88),".")</f>
        <v>Максим Т.О.</v>
      </c>
      <c r="D89" s="48"/>
    </row>
    <row r="91" spans="1:4" ht="18.75" x14ac:dyDescent="0.3">
      <c r="A91" s="17" t="s">
        <v>131</v>
      </c>
    </row>
    <row r="93" spans="1:4" x14ac:dyDescent="0.2">
      <c r="A93" t="s">
        <v>54</v>
      </c>
    </row>
    <row r="94" spans="1:4" x14ac:dyDescent="0.2">
      <c r="A94" s="42" t="s">
        <v>132</v>
      </c>
      <c r="B94" s="42"/>
      <c r="C94" s="47">
        <v>44037</v>
      </c>
      <c r="D94" s="42"/>
    </row>
    <row r="95" spans="1:4" x14ac:dyDescent="0.2">
      <c r="A95" s="42" t="s">
        <v>133</v>
      </c>
      <c r="B95" s="42"/>
      <c r="C95" s="42">
        <f>DAY(C94)</f>
        <v>25</v>
      </c>
      <c r="D95" s="42"/>
    </row>
    <row r="96" spans="1:4" x14ac:dyDescent="0.2">
      <c r="A96" s="42" t="s">
        <v>134</v>
      </c>
      <c r="B96" s="42"/>
      <c r="C96" s="42">
        <f>MONTH(C94)</f>
        <v>7</v>
      </c>
      <c r="D96" s="42"/>
    </row>
    <row r="97" spans="1:16" x14ac:dyDescent="0.2">
      <c r="A97" s="42" t="s">
        <v>135</v>
      </c>
      <c r="B97" s="42"/>
      <c r="C97" s="42">
        <f>YEAR(C94)</f>
        <v>2020</v>
      </c>
      <c r="D97" s="42"/>
    </row>
    <row r="99" spans="1:16" x14ac:dyDescent="0.2">
      <c r="A99" t="s">
        <v>113</v>
      </c>
    </row>
    <row r="100" spans="1:16" x14ac:dyDescent="0.2">
      <c r="A100" s="42" t="s">
        <v>132</v>
      </c>
      <c r="B100" s="42"/>
      <c r="C100" s="47">
        <v>40920</v>
      </c>
      <c r="D100" s="47"/>
    </row>
    <row r="101" spans="1:16" ht="26.25" customHeight="1" x14ac:dyDescent="0.2">
      <c r="A101" s="45" t="s">
        <v>136</v>
      </c>
      <c r="B101" s="46"/>
      <c r="C101" s="47">
        <f>C100+100</f>
        <v>41020</v>
      </c>
      <c r="D101" s="42"/>
      <c r="F101" s="54" t="s">
        <v>137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3" spans="1:16" x14ac:dyDescent="0.2">
      <c r="A103" t="s">
        <v>138</v>
      </c>
      <c r="F103" s="27"/>
    </row>
    <row r="104" spans="1:16" x14ac:dyDescent="0.2">
      <c r="A104" s="45" t="s">
        <v>139</v>
      </c>
      <c r="B104" s="46"/>
      <c r="C104" s="47">
        <v>37768</v>
      </c>
      <c r="D104" s="42"/>
      <c r="E104" s="61">
        <v>44152</v>
      </c>
    </row>
    <row r="105" spans="1:16" ht="27.75" customHeight="1" x14ac:dyDescent="0.2">
      <c r="A105" s="45" t="s">
        <v>140</v>
      </c>
      <c r="B105" s="46"/>
      <c r="C105" s="60">
        <f>DATEDIF(C104,E104,"D")</f>
        <v>6384</v>
      </c>
      <c r="D105" s="60"/>
    </row>
    <row r="106" spans="1:16" x14ac:dyDescent="0.2">
      <c r="C106" s="62"/>
    </row>
    <row r="107" spans="1:16" ht="18.75" x14ac:dyDescent="0.3">
      <c r="A107" s="17" t="s">
        <v>141</v>
      </c>
    </row>
    <row r="109" spans="1:16" ht="30" customHeight="1" x14ac:dyDescent="0.2">
      <c r="A109" s="43" t="s">
        <v>142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</row>
    <row r="111" spans="1:16" x14ac:dyDescent="0.2">
      <c r="A111" s="42" t="s">
        <v>143</v>
      </c>
      <c r="B111" s="42"/>
      <c r="C111" s="42"/>
      <c r="D111" s="9">
        <v>12</v>
      </c>
    </row>
    <row r="112" spans="1:16" x14ac:dyDescent="0.2">
      <c r="A112" s="42" t="s">
        <v>144</v>
      </c>
      <c r="B112" s="42"/>
      <c r="C112" s="42"/>
      <c r="D112" s="9">
        <v>36</v>
      </c>
    </row>
    <row r="113" spans="1:14" x14ac:dyDescent="0.2">
      <c r="A113" s="42" t="s">
        <v>145</v>
      </c>
      <c r="B113" s="42"/>
      <c r="C113" s="42"/>
      <c r="D113" s="9">
        <v>16</v>
      </c>
    </row>
    <row r="114" spans="1:14" x14ac:dyDescent="0.2">
      <c r="A114" s="42" t="s">
        <v>146</v>
      </c>
      <c r="B114" s="42"/>
      <c r="C114" s="42"/>
      <c r="D114" s="9">
        <v>25</v>
      </c>
    </row>
    <row r="115" spans="1:14" x14ac:dyDescent="0.2">
      <c r="A115" s="42" t="s">
        <v>147</v>
      </c>
      <c r="B115" s="42"/>
      <c r="C115" s="42"/>
      <c r="D115" s="9">
        <v>9</v>
      </c>
    </row>
    <row r="116" spans="1:14" x14ac:dyDescent="0.2">
      <c r="A116" s="42" t="s">
        <v>148</v>
      </c>
      <c r="B116" s="42"/>
      <c r="C116" s="42"/>
      <c r="D116" s="9">
        <f>SUM(D111,D112,D113,D114)</f>
        <v>89</v>
      </c>
    </row>
    <row r="117" spans="1:14" x14ac:dyDescent="0.2">
      <c r="A117" s="42" t="s">
        <v>149</v>
      </c>
      <c r="B117" s="42"/>
      <c r="C117" s="42"/>
      <c r="D117" s="9">
        <f>SUM(D111,D112,D113,D114,D115,)</f>
        <v>98</v>
      </c>
    </row>
    <row r="119" spans="1:14" x14ac:dyDescent="0.2">
      <c r="A119" s="43" t="s">
        <v>150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</row>
    <row r="121" spans="1:14" x14ac:dyDescent="0.2">
      <c r="A121" s="44" t="s">
        <v>151</v>
      </c>
      <c r="B121" s="44"/>
      <c r="C121" s="44"/>
      <c r="D121" s="28" t="s">
        <v>152</v>
      </c>
    </row>
    <row r="122" spans="1:14" x14ac:dyDescent="0.2">
      <c r="A122" s="42" t="s">
        <v>153</v>
      </c>
      <c r="B122" s="42"/>
      <c r="C122" s="42"/>
      <c r="D122" s="9">
        <v>5684</v>
      </c>
    </row>
    <row r="123" spans="1:14" x14ac:dyDescent="0.2">
      <c r="A123" s="42" t="s">
        <v>154</v>
      </c>
      <c r="B123" s="42"/>
      <c r="C123" s="42"/>
      <c r="D123" s="9">
        <v>6987</v>
      </c>
    </row>
    <row r="124" spans="1:14" x14ac:dyDescent="0.2">
      <c r="A124" s="42" t="s">
        <v>155</v>
      </c>
      <c r="B124" s="42"/>
      <c r="C124" s="42"/>
      <c r="D124" s="9">
        <v>7896</v>
      </c>
    </row>
    <row r="125" spans="1:14" x14ac:dyDescent="0.2">
      <c r="A125" s="42" t="s">
        <v>156</v>
      </c>
      <c r="B125" s="42"/>
      <c r="C125" s="42"/>
      <c r="D125" s="9">
        <v>8265</v>
      </c>
    </row>
    <row r="126" spans="1:14" x14ac:dyDescent="0.2">
      <c r="A126" s="42" t="s">
        <v>157</v>
      </c>
      <c r="B126" s="42"/>
      <c r="C126" s="42"/>
      <c r="D126" s="9">
        <v>9326</v>
      </c>
    </row>
    <row r="127" spans="1:14" x14ac:dyDescent="0.2">
      <c r="A127" s="42" t="s">
        <v>158</v>
      </c>
      <c r="B127" s="42"/>
      <c r="C127" s="42"/>
      <c r="D127" s="9">
        <v>10259</v>
      </c>
    </row>
    <row r="128" spans="1:14" x14ac:dyDescent="0.2">
      <c r="A128" s="42" t="s">
        <v>159</v>
      </c>
      <c r="B128" s="42"/>
      <c r="C128" s="42"/>
      <c r="D128" s="9">
        <v>11365</v>
      </c>
    </row>
    <row r="129" spans="1:4" x14ac:dyDescent="0.2">
      <c r="A129" s="42" t="s">
        <v>160</v>
      </c>
      <c r="B129" s="42"/>
      <c r="C129" s="42"/>
      <c r="D129" s="9">
        <v>12589</v>
      </c>
    </row>
    <row r="130" spans="1:4" x14ac:dyDescent="0.2">
      <c r="A130" s="42" t="s">
        <v>161</v>
      </c>
      <c r="B130" s="42"/>
      <c r="C130" s="42"/>
      <c r="D130" s="9">
        <v>13456</v>
      </c>
    </row>
    <row r="131" spans="1:4" x14ac:dyDescent="0.2">
      <c r="A131" s="42" t="s">
        <v>162</v>
      </c>
      <c r="B131" s="42"/>
      <c r="C131" s="42"/>
      <c r="D131" s="9">
        <v>14852</v>
      </c>
    </row>
    <row r="132" spans="1:4" x14ac:dyDescent="0.2">
      <c r="A132" s="42" t="s">
        <v>163</v>
      </c>
      <c r="B132" s="42"/>
      <c r="C132" s="42"/>
      <c r="D132" s="9">
        <v>15425</v>
      </c>
    </row>
    <row r="133" spans="1:4" x14ac:dyDescent="0.2">
      <c r="A133" s="42" t="s">
        <v>164</v>
      </c>
      <c r="B133" s="42"/>
      <c r="C133" s="42"/>
      <c r="D133" s="9">
        <v>16032</v>
      </c>
    </row>
    <row r="134" spans="1:4" x14ac:dyDescent="0.2">
      <c r="A134" s="42"/>
      <c r="B134" s="42"/>
      <c r="C134" s="42"/>
      <c r="D134" s="9"/>
    </row>
    <row r="135" spans="1:4" x14ac:dyDescent="0.2">
      <c r="A135" s="42" t="s">
        <v>165</v>
      </c>
      <c r="B135" s="42"/>
      <c r="C135" s="42"/>
      <c r="D135" s="9">
        <f>SUM(D122,D123,D124)</f>
        <v>20567</v>
      </c>
    </row>
    <row r="136" spans="1:4" x14ac:dyDescent="0.2">
      <c r="A136" s="42" t="s">
        <v>166</v>
      </c>
      <c r="B136" s="42"/>
      <c r="C136" s="42"/>
      <c r="D136" s="9">
        <f>SUM(D125,D126,D127)</f>
        <v>27850</v>
      </c>
    </row>
    <row r="137" spans="1:4" x14ac:dyDescent="0.2">
      <c r="A137" s="39" t="s">
        <v>167</v>
      </c>
      <c r="B137" s="40"/>
      <c r="C137" s="41"/>
      <c r="D137" s="9">
        <f>SUM(D135,D136)</f>
        <v>48417</v>
      </c>
    </row>
    <row r="138" spans="1:4" x14ac:dyDescent="0.2">
      <c r="A138" s="39" t="s">
        <v>168</v>
      </c>
      <c r="B138" s="40"/>
      <c r="C138" s="41"/>
      <c r="D138" s="9">
        <f>SUM(D128,D129,D130)</f>
        <v>37410</v>
      </c>
    </row>
    <row r="139" spans="1:4" x14ac:dyDescent="0.2">
      <c r="A139" s="39" t="s">
        <v>169</v>
      </c>
      <c r="B139" s="40"/>
      <c r="C139" s="41"/>
      <c r="D139" s="9">
        <f>SUM(D131,D132,D133)</f>
        <v>46309</v>
      </c>
    </row>
    <row r="140" spans="1:4" x14ac:dyDescent="0.2">
      <c r="A140" s="39" t="s">
        <v>170</v>
      </c>
      <c r="B140" s="40"/>
      <c r="C140" s="41"/>
      <c r="D140" s="9">
        <f>SUM(D138,D139)</f>
        <v>83719</v>
      </c>
    </row>
    <row r="141" spans="1:4" x14ac:dyDescent="0.2">
      <c r="A141" s="39" t="s">
        <v>171</v>
      </c>
      <c r="B141" s="40"/>
      <c r="C141" s="41"/>
      <c r="D141" s="9">
        <f>SUM(D137,D140)</f>
        <v>132136</v>
      </c>
    </row>
  </sheetData>
  <sheetProtection selectLockedCells="1" selectUnlockedCells="1"/>
  <mergeCells count="107"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56:C56"/>
    <mergeCell ref="A57:C57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2020-11-18T16:18:34Z</dcterms:created>
  <dcterms:modified xsi:type="dcterms:W3CDTF">2020-11-18T16:18:57Z</dcterms:modified>
</cp:coreProperties>
</file>