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tthew.tan.2018\Documents\GitHub\SMA-Project\Data\"/>
    </mc:Choice>
  </mc:AlternateContent>
  <xr:revisionPtr revIDLastSave="0" documentId="13_ncr:1_{C56023E7-3E37-41CA-9B7B-6559ABA769BE}" xr6:coauthVersionLast="44" xr6:coauthVersionMax="45" xr10:uidLastSave="{00000000-0000-0000-0000-000000000000}"/>
  <bookViews>
    <workbookView xWindow="-110" yWindow="-110" windowWidth="22780" windowHeight="14660" activeTab="3" xr2:uid="{AFBF6E79-7CD7-4EBB-9033-3901448E03DF}"/>
  </bookViews>
  <sheets>
    <sheet name="Analysis" sheetId="2" r:id="rId1"/>
    <sheet name="Ingredients use SL" sheetId="3" r:id="rId2"/>
    <sheet name="Ingredients use SMU" sheetId="4" r:id="rId3"/>
    <sheet name="Manpower calculations SMU" sheetId="6" r:id="rId4"/>
    <sheet name="Manpower calculations S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7" i="5" l="1"/>
  <c r="W7" i="5"/>
  <c r="X7" i="5"/>
  <c r="Y7" i="5"/>
  <c r="Z7" i="5"/>
  <c r="AA7" i="5"/>
  <c r="AB7" i="5"/>
  <c r="AC7" i="5"/>
  <c r="AD7" i="5"/>
  <c r="U7" i="5"/>
  <c r="U9" i="5"/>
  <c r="V4" i="5"/>
  <c r="W4" i="5"/>
  <c r="X4" i="5"/>
  <c r="Y4" i="5"/>
  <c r="Z4" i="5"/>
  <c r="AA4" i="5"/>
  <c r="AB4" i="5"/>
  <c r="AC4" i="5"/>
  <c r="AD4" i="5"/>
  <c r="U4" i="5"/>
  <c r="U8" i="5"/>
  <c r="AD6" i="5"/>
  <c r="AC6" i="5"/>
  <c r="AB6" i="5"/>
  <c r="AA6" i="5"/>
  <c r="Z6" i="5"/>
  <c r="Y6" i="5"/>
  <c r="X6" i="5"/>
  <c r="W6" i="5"/>
  <c r="V6" i="5"/>
  <c r="U6" i="5"/>
  <c r="D22" i="5"/>
  <c r="N12" i="6"/>
  <c r="N10" i="6"/>
  <c r="I19" i="6"/>
  <c r="N11" i="6"/>
  <c r="O9" i="6"/>
  <c r="P9" i="6"/>
  <c r="Q9" i="6"/>
  <c r="R9" i="6"/>
  <c r="S9" i="6"/>
  <c r="T9" i="6"/>
  <c r="U9" i="6"/>
  <c r="V9" i="6"/>
  <c r="W9" i="6"/>
  <c r="N9" i="6"/>
  <c r="U10" i="5" l="1"/>
  <c r="Q6" i="6"/>
  <c r="N8" i="6"/>
  <c r="O8" i="6"/>
  <c r="P8" i="6"/>
  <c r="Q8" i="6"/>
  <c r="R8" i="6"/>
  <c r="S8" i="6"/>
  <c r="T8" i="6"/>
  <c r="U8" i="6"/>
  <c r="V8" i="6"/>
  <c r="W8" i="6"/>
  <c r="C17" i="6"/>
  <c r="D17" i="6"/>
  <c r="D19" i="6" s="1"/>
  <c r="E17" i="6"/>
  <c r="E19" i="6" s="1"/>
  <c r="F17" i="6"/>
  <c r="G17" i="6"/>
  <c r="H17" i="6"/>
  <c r="C19" i="6"/>
  <c r="F19" i="6"/>
  <c r="G19" i="6"/>
  <c r="H19" i="6"/>
  <c r="I21" i="6"/>
  <c r="N6" i="6" s="1"/>
  <c r="D16" i="5"/>
  <c r="E16" i="5"/>
  <c r="F16" i="5"/>
  <c r="F18" i="5" s="1"/>
  <c r="G16" i="5"/>
  <c r="G18" i="5" s="1"/>
  <c r="H16" i="5"/>
  <c r="I16" i="5"/>
  <c r="J16" i="5"/>
  <c r="K16" i="5"/>
  <c r="L16" i="5"/>
  <c r="M16" i="5"/>
  <c r="N16" i="5"/>
  <c r="N18" i="5" s="1"/>
  <c r="O16" i="5"/>
  <c r="O18" i="5" s="1"/>
  <c r="P16" i="5"/>
  <c r="Q16" i="5"/>
  <c r="R16" i="5"/>
  <c r="D18" i="5"/>
  <c r="E18" i="5"/>
  <c r="H18" i="5"/>
  <c r="I18" i="5"/>
  <c r="J18" i="5"/>
  <c r="K18" i="5"/>
  <c r="L18" i="5"/>
  <c r="M18" i="5"/>
  <c r="P18" i="5"/>
  <c r="Q18" i="5"/>
  <c r="R18" i="5"/>
  <c r="D23" i="5"/>
  <c r="C4" i="4"/>
  <c r="N4" i="4" s="1"/>
  <c r="O4" i="4" s="1"/>
  <c r="H4" i="4"/>
  <c r="W4" i="4"/>
  <c r="O11" i="4" s="1"/>
  <c r="P11" i="4" s="1"/>
  <c r="C5" i="4"/>
  <c r="D5" i="4"/>
  <c r="G5" i="4"/>
  <c r="H5" i="4"/>
  <c r="I5" i="4"/>
  <c r="N5" i="4" s="1"/>
  <c r="K5" i="4"/>
  <c r="L5" i="4"/>
  <c r="M5" i="4"/>
  <c r="W5" i="4"/>
  <c r="O5" i="4" s="1"/>
  <c r="P5" i="4" s="1"/>
  <c r="AQ5" i="4"/>
  <c r="AR5" i="4"/>
  <c r="C6" i="4"/>
  <c r="N6" i="4" s="1"/>
  <c r="O6" i="4" s="1"/>
  <c r="P6" i="4" s="1"/>
  <c r="D6" i="4"/>
  <c r="H6" i="4"/>
  <c r="I6" i="4"/>
  <c r="W6" i="4"/>
  <c r="AQ6" i="4"/>
  <c r="AR6" i="4"/>
  <c r="C7" i="4"/>
  <c r="G7" i="4"/>
  <c r="H7" i="4"/>
  <c r="N7" i="4" s="1"/>
  <c r="I7" i="4"/>
  <c r="W7" i="4"/>
  <c r="AQ7" i="4"/>
  <c r="AR7" i="4"/>
  <c r="C8" i="4"/>
  <c r="N8" i="4" s="1"/>
  <c r="H8" i="4"/>
  <c r="I8" i="4"/>
  <c r="W8" i="4"/>
  <c r="AQ8" i="4"/>
  <c r="AR8" i="4"/>
  <c r="C9" i="4"/>
  <c r="E9" i="4"/>
  <c r="F9" i="4"/>
  <c r="G9" i="4"/>
  <c r="I9" i="4"/>
  <c r="K9" i="4"/>
  <c r="N9" i="4" s="1"/>
  <c r="O9" i="4" s="1"/>
  <c r="P9" i="4" s="1"/>
  <c r="M9" i="4"/>
  <c r="W9" i="4"/>
  <c r="AQ9" i="4"/>
  <c r="AR9" i="4"/>
  <c r="C10" i="4"/>
  <c r="N10" i="4" s="1"/>
  <c r="O10" i="4" s="1"/>
  <c r="P10" i="4" s="1"/>
  <c r="D10" i="4"/>
  <c r="E10" i="4"/>
  <c r="F10" i="4"/>
  <c r="G10" i="4"/>
  <c r="H10" i="4"/>
  <c r="I10" i="4"/>
  <c r="J10" i="4"/>
  <c r="L10" i="4"/>
  <c r="M10" i="4"/>
  <c r="W10" i="4"/>
  <c r="AQ10" i="4"/>
  <c r="AR10" i="4"/>
  <c r="D11" i="4"/>
  <c r="N11" i="4" s="1"/>
  <c r="W11" i="4"/>
  <c r="AQ11" i="4"/>
  <c r="AR11" i="4"/>
  <c r="D12" i="4"/>
  <c r="N12" i="4" s="1"/>
  <c r="W12" i="4"/>
  <c r="AQ12" i="4"/>
  <c r="AR12" i="4"/>
  <c r="D13" i="4"/>
  <c r="N13" i="4" s="1"/>
  <c r="O13" i="4" s="1"/>
  <c r="P13" i="4" s="1"/>
  <c r="E13" i="4"/>
  <c r="W13" i="4"/>
  <c r="O16" i="4" s="1"/>
  <c r="P16" i="4" s="1"/>
  <c r="AQ13" i="4"/>
  <c r="AR13" i="4"/>
  <c r="D14" i="4"/>
  <c r="N14" i="4" s="1"/>
  <c r="W14" i="4"/>
  <c r="O7" i="4" s="1"/>
  <c r="P7" i="4" s="1"/>
  <c r="AQ14" i="4"/>
  <c r="AR14" i="4"/>
  <c r="D15" i="4"/>
  <c r="N15" i="4" s="1"/>
  <c r="O15" i="4" s="1"/>
  <c r="P15" i="4" s="1"/>
  <c r="L15" i="4"/>
  <c r="M15" i="4"/>
  <c r="W15" i="4"/>
  <c r="AQ15" i="4"/>
  <c r="AR15" i="4"/>
  <c r="E16" i="4"/>
  <c r="N16" i="4" s="1"/>
  <c r="W16" i="4"/>
  <c r="O20" i="4" s="1"/>
  <c r="P20" i="4" s="1"/>
  <c r="E17" i="4"/>
  <c r="J17" i="4"/>
  <c r="K17" i="4"/>
  <c r="L17" i="4"/>
  <c r="M17" i="4"/>
  <c r="N17" i="4"/>
  <c r="O17" i="4"/>
  <c r="P17" i="4" s="1"/>
  <c r="W17" i="4"/>
  <c r="E18" i="4"/>
  <c r="G18" i="4"/>
  <c r="K18" i="4"/>
  <c r="M18" i="4"/>
  <c r="N18" i="4"/>
  <c r="O18" i="4" s="1"/>
  <c r="P18" i="4" s="1"/>
  <c r="W18" i="4"/>
  <c r="F19" i="4"/>
  <c r="N19" i="4"/>
  <c r="O19" i="4"/>
  <c r="P19" i="4"/>
  <c r="W19" i="4"/>
  <c r="O25" i="4" s="1"/>
  <c r="P25" i="4" s="1"/>
  <c r="F20" i="4"/>
  <c r="N20" i="4"/>
  <c r="W20" i="4"/>
  <c r="F21" i="4"/>
  <c r="N21" i="4" s="1"/>
  <c r="O21" i="4" s="1"/>
  <c r="P21" i="4" s="1"/>
  <c r="W21" i="4"/>
  <c r="G22" i="4"/>
  <c r="N22" i="4" s="1"/>
  <c r="O22" i="4" s="1"/>
  <c r="P22" i="4" s="1"/>
  <c r="I22" i="4"/>
  <c r="W22" i="4"/>
  <c r="G23" i="4"/>
  <c r="J23" i="4"/>
  <c r="N23" i="4"/>
  <c r="O23" i="4" s="1"/>
  <c r="P23" i="4" s="1"/>
  <c r="W23" i="4"/>
  <c r="J24" i="4"/>
  <c r="N24" i="4"/>
  <c r="O24" i="4"/>
  <c r="P24" i="4"/>
  <c r="W24" i="4"/>
  <c r="J25" i="4"/>
  <c r="N25" i="4"/>
  <c r="W25" i="4"/>
  <c r="O8" i="4" s="1"/>
  <c r="P8" i="4" s="1"/>
  <c r="J26" i="4"/>
  <c r="N26" i="4" s="1"/>
  <c r="W26" i="4"/>
  <c r="K27" i="4"/>
  <c r="N27" i="4"/>
  <c r="W27" i="4"/>
  <c r="L28" i="4"/>
  <c r="N28" i="4"/>
  <c r="O28" i="4"/>
  <c r="P28" i="4"/>
  <c r="W28" i="4"/>
  <c r="M29" i="4"/>
  <c r="N29" i="4"/>
  <c r="O29" i="4" s="1"/>
  <c r="P29" i="4" s="1"/>
  <c r="W29" i="4"/>
  <c r="O27" i="4" s="1"/>
  <c r="P27" i="4" s="1"/>
  <c r="C4" i="3"/>
  <c r="N4" i="3" s="1"/>
  <c r="O4" i="3" s="1"/>
  <c r="H4" i="3"/>
  <c r="V4" i="3"/>
  <c r="C5" i="3"/>
  <c r="D5" i="3"/>
  <c r="N5" i="3" s="1"/>
  <c r="G5" i="3"/>
  <c r="H5" i="3"/>
  <c r="I5" i="3"/>
  <c r="K5" i="3"/>
  <c r="L5" i="3"/>
  <c r="M5" i="3"/>
  <c r="V5" i="3"/>
  <c r="AZ5" i="3"/>
  <c r="BA5" i="3"/>
  <c r="C6" i="3"/>
  <c r="N6" i="3" s="1"/>
  <c r="O6" i="3" s="1"/>
  <c r="P6" i="3" s="1"/>
  <c r="D6" i="3"/>
  <c r="H6" i="3"/>
  <c r="I6" i="3"/>
  <c r="V6" i="3"/>
  <c r="AZ6" i="3"/>
  <c r="BA6" i="3"/>
  <c r="C7" i="3"/>
  <c r="G7" i="3"/>
  <c r="H7" i="3"/>
  <c r="I7" i="3"/>
  <c r="N7" i="3" s="1"/>
  <c r="V7" i="3"/>
  <c r="AZ7" i="3"/>
  <c r="BA7" i="3"/>
  <c r="C8" i="3"/>
  <c r="N8" i="3" s="1"/>
  <c r="H8" i="3"/>
  <c r="I8" i="3"/>
  <c r="V8" i="3"/>
  <c r="O12" i="3" s="1"/>
  <c r="P12" i="3" s="1"/>
  <c r="AZ8" i="3"/>
  <c r="BA8" i="3"/>
  <c r="C9" i="3"/>
  <c r="E9" i="3"/>
  <c r="F9" i="3"/>
  <c r="G9" i="3"/>
  <c r="I9" i="3"/>
  <c r="K9" i="3"/>
  <c r="M9" i="3"/>
  <c r="N9" i="3" s="1"/>
  <c r="O9" i="3" s="1"/>
  <c r="P9" i="3" s="1"/>
  <c r="V9" i="3"/>
  <c r="AZ9" i="3"/>
  <c r="BA9" i="3"/>
  <c r="C10" i="3"/>
  <c r="N10" i="3" s="1"/>
  <c r="D10" i="3"/>
  <c r="E10" i="3"/>
  <c r="F10" i="3"/>
  <c r="G10" i="3"/>
  <c r="H10" i="3"/>
  <c r="I10" i="3"/>
  <c r="J10" i="3"/>
  <c r="L10" i="3"/>
  <c r="M10" i="3"/>
  <c r="V10" i="3"/>
  <c r="AZ10" i="3"/>
  <c r="BA10" i="3"/>
  <c r="D11" i="3"/>
  <c r="N11" i="3" s="1"/>
  <c r="V11" i="3"/>
  <c r="AZ11" i="3"/>
  <c r="BA11" i="3"/>
  <c r="D12" i="3"/>
  <c r="N12" i="3" s="1"/>
  <c r="V12" i="3"/>
  <c r="AZ12" i="3"/>
  <c r="BA12" i="3"/>
  <c r="D13" i="3"/>
  <c r="N13" i="3" s="1"/>
  <c r="O13" i="3" s="1"/>
  <c r="P13" i="3" s="1"/>
  <c r="E13" i="3"/>
  <c r="V13" i="3"/>
  <c r="AZ13" i="3"/>
  <c r="BA13" i="3"/>
  <c r="D14" i="3"/>
  <c r="N14" i="3" s="1"/>
  <c r="V14" i="3"/>
  <c r="AZ14" i="3"/>
  <c r="BA14" i="3"/>
  <c r="D15" i="3"/>
  <c r="N15" i="3" s="1"/>
  <c r="O15" i="3" s="1"/>
  <c r="P15" i="3" s="1"/>
  <c r="L15" i="3"/>
  <c r="M15" i="3"/>
  <c r="V15" i="3"/>
  <c r="O19" i="3" s="1"/>
  <c r="P19" i="3" s="1"/>
  <c r="AZ15" i="3"/>
  <c r="BA15" i="3"/>
  <c r="E16" i="3"/>
  <c r="N16" i="3" s="1"/>
  <c r="V16" i="3"/>
  <c r="O20" i="3" s="1"/>
  <c r="P20" i="3" s="1"/>
  <c r="E17" i="3"/>
  <c r="J17" i="3"/>
  <c r="K17" i="3"/>
  <c r="L17" i="3"/>
  <c r="M17" i="3"/>
  <c r="N17" i="3"/>
  <c r="O17" i="3"/>
  <c r="P17" i="3" s="1"/>
  <c r="V17" i="3"/>
  <c r="E18" i="3"/>
  <c r="G18" i="3"/>
  <c r="K18" i="3"/>
  <c r="M18" i="3"/>
  <c r="N18" i="3"/>
  <c r="O18" i="3" s="1"/>
  <c r="P18" i="3" s="1"/>
  <c r="V18" i="3"/>
  <c r="F19" i="3"/>
  <c r="N19" i="3"/>
  <c r="V19" i="3"/>
  <c r="O25" i="3" s="1"/>
  <c r="P25" i="3" s="1"/>
  <c r="F20" i="3"/>
  <c r="N20" i="3"/>
  <c r="V20" i="3"/>
  <c r="F21" i="3"/>
  <c r="N21" i="3" s="1"/>
  <c r="V21" i="3"/>
  <c r="G22" i="3"/>
  <c r="I22" i="3"/>
  <c r="N22" i="3" s="1"/>
  <c r="O22" i="3" s="1"/>
  <c r="P22" i="3" s="1"/>
  <c r="V22" i="3"/>
  <c r="G23" i="3"/>
  <c r="J23" i="3"/>
  <c r="N23" i="3"/>
  <c r="V23" i="3"/>
  <c r="J24" i="3"/>
  <c r="N24" i="3"/>
  <c r="O24" i="3"/>
  <c r="P24" i="3"/>
  <c r="V24" i="3"/>
  <c r="J25" i="3"/>
  <c r="N25" i="3"/>
  <c r="V25" i="3"/>
  <c r="O8" i="3" s="1"/>
  <c r="P8" i="3" s="1"/>
  <c r="J26" i="3"/>
  <c r="N26" i="3" s="1"/>
  <c r="V26" i="3"/>
  <c r="O21" i="3" s="1"/>
  <c r="P21" i="3" s="1"/>
  <c r="K27" i="3"/>
  <c r="N27" i="3"/>
  <c r="O27" i="3"/>
  <c r="P27" i="3" s="1"/>
  <c r="V27" i="3"/>
  <c r="L28" i="3"/>
  <c r="N28" i="3"/>
  <c r="O28" i="3"/>
  <c r="P28" i="3"/>
  <c r="V28" i="3"/>
  <c r="O23" i="3" s="1"/>
  <c r="P23" i="3" s="1"/>
  <c r="M29" i="3"/>
  <c r="N29" i="3"/>
  <c r="O29" i="3" s="1"/>
  <c r="P29" i="3" s="1"/>
  <c r="V29" i="3"/>
  <c r="R6" i="6" l="1"/>
  <c r="S6" i="6"/>
  <c r="O7" i="3"/>
  <c r="P7" i="3" s="1"/>
  <c r="O26" i="3"/>
  <c r="P26" i="3" s="1"/>
  <c r="P4" i="3"/>
  <c r="O16" i="3"/>
  <c r="P16" i="3" s="1"/>
  <c r="O5" i="3"/>
  <c r="P5" i="3" s="1"/>
  <c r="O14" i="3"/>
  <c r="P14" i="3" s="1"/>
  <c r="O10" i="3"/>
  <c r="P10" i="3" s="1"/>
  <c r="O11" i="3"/>
  <c r="P11" i="3" s="1"/>
  <c r="P4" i="4"/>
  <c r="O14" i="4"/>
  <c r="P14" i="4" s="1"/>
  <c r="O26" i="4"/>
  <c r="P26" i="4" s="1"/>
  <c r="O12" i="4"/>
  <c r="P12" i="4" s="1"/>
  <c r="U6" i="6"/>
  <c r="T6" i="6"/>
  <c r="P6" i="6"/>
  <c r="W6" i="6"/>
  <c r="O6" i="6"/>
  <c r="V6" i="6"/>
  <c r="O32" i="3" l="1"/>
  <c r="P32" i="3"/>
  <c r="Q7" i="3" s="1"/>
  <c r="Q14" i="4"/>
  <c r="O32" i="4"/>
  <c r="P32" i="4"/>
  <c r="Q12" i="4" s="1"/>
  <c r="Q16" i="3" l="1"/>
  <c r="Q11" i="3"/>
  <c r="Q10" i="3"/>
  <c r="Q4" i="4"/>
  <c r="Q4" i="3"/>
  <c r="P33" i="4"/>
  <c r="Q22" i="4"/>
  <c r="Q16" i="4"/>
  <c r="Q17" i="4"/>
  <c r="Q9" i="4"/>
  <c r="Q15" i="4"/>
  <c r="Q23" i="4"/>
  <c r="Q18" i="4"/>
  <c r="Q11" i="4"/>
  <c r="Q28" i="4"/>
  <c r="Q13" i="4"/>
  <c r="Q19" i="4"/>
  <c r="Q5" i="4"/>
  <c r="Q20" i="4"/>
  <c r="Q7" i="4"/>
  <c r="Q29" i="4"/>
  <c r="Q6" i="4"/>
  <c r="Q24" i="4"/>
  <c r="Q25" i="4"/>
  <c r="Q27" i="4"/>
  <c r="Q8" i="4"/>
  <c r="Q10" i="4"/>
  <c r="Q21" i="4"/>
  <c r="P33" i="3"/>
  <c r="Q24" i="3"/>
  <c r="Q28" i="3"/>
  <c r="Q9" i="3"/>
  <c r="Q13" i="3"/>
  <c r="Q27" i="3"/>
  <c r="Q8" i="3"/>
  <c r="Q17" i="3"/>
  <c r="Q12" i="3"/>
  <c r="Q18" i="3"/>
  <c r="Q25" i="3"/>
  <c r="Q19" i="3"/>
  <c r="Q20" i="3"/>
  <c r="Q6" i="3"/>
  <c r="Q15" i="3"/>
  <c r="Q21" i="3"/>
  <c r="Q23" i="3"/>
  <c r="Q29" i="3"/>
  <c r="Q22" i="3"/>
  <c r="Q5" i="3"/>
  <c r="Q14" i="3"/>
  <c r="Q26" i="4"/>
  <c r="Q26" i="3"/>
</calcChain>
</file>

<file path=xl/sharedStrings.xml><?xml version="1.0" encoding="utf-8"?>
<sst xmlns="http://schemas.openxmlformats.org/spreadsheetml/2006/main" count="518" uniqueCount="120">
  <si>
    <t>Noodle</t>
  </si>
  <si>
    <t>Meat Patty</t>
  </si>
  <si>
    <t>Pork Soup</t>
  </si>
  <si>
    <t>Tomato</t>
  </si>
  <si>
    <t>Bok Choy</t>
  </si>
  <si>
    <t>Egg</t>
  </si>
  <si>
    <t>Grilled Pork</t>
  </si>
  <si>
    <t>Collagen Pork</t>
  </si>
  <si>
    <t>A11</t>
  </si>
  <si>
    <t>Chicken Soup</t>
  </si>
  <si>
    <t>Lemongrass Chicken</t>
  </si>
  <si>
    <t>Collagen Chicken</t>
  </si>
  <si>
    <t>A10</t>
  </si>
  <si>
    <t>Rice</t>
  </si>
  <si>
    <t>Thai Collagen Porridge</t>
  </si>
  <si>
    <t>A9</t>
  </si>
  <si>
    <t>Stew Chicken Soup</t>
  </si>
  <si>
    <t>Mushroom</t>
  </si>
  <si>
    <t>Chicken Feet</t>
  </si>
  <si>
    <t>Chicken Wing</t>
  </si>
  <si>
    <t>Thai Stewed Chicken</t>
  </si>
  <si>
    <t>A8</t>
  </si>
  <si>
    <t>Tom Yum Soup</t>
  </si>
  <si>
    <t>Lettuce</t>
  </si>
  <si>
    <t>Enokitake mushroom</t>
  </si>
  <si>
    <t>Pork Slice</t>
  </si>
  <si>
    <t>Tom Yum Pork</t>
  </si>
  <si>
    <t>A7</t>
  </si>
  <si>
    <t>Prawn</t>
  </si>
  <si>
    <t>Tom Yum Gung</t>
  </si>
  <si>
    <t>A6</t>
  </si>
  <si>
    <t>Mark up 20%</t>
  </si>
  <si>
    <t>Total</t>
  </si>
  <si>
    <t>Quantity Sold</t>
  </si>
  <si>
    <t>Thai Bak Chor Mee</t>
  </si>
  <si>
    <t>A5</t>
  </si>
  <si>
    <t>Coriander</t>
  </si>
  <si>
    <t>Mala Minced Pork</t>
  </si>
  <si>
    <t>A4</t>
  </si>
  <si>
    <t>Sauce</t>
  </si>
  <si>
    <t>Long Bean</t>
  </si>
  <si>
    <t>Pork Rib</t>
  </si>
  <si>
    <t>Northern Thai Pork Rib</t>
  </si>
  <si>
    <t>A3</t>
  </si>
  <si>
    <t>Broccoli</t>
  </si>
  <si>
    <t>Minced Pork</t>
  </si>
  <si>
    <t>Creamy Tom Yum</t>
  </si>
  <si>
    <t>A2</t>
  </si>
  <si>
    <t>Tom Yum Gong</t>
  </si>
  <si>
    <t xml:space="preserve">Creamy Tom Yum </t>
  </si>
  <si>
    <t>Premium Tom Yum</t>
  </si>
  <si>
    <t>A1</t>
  </si>
  <si>
    <t>average</t>
  </si>
  <si>
    <t>sum</t>
  </si>
  <si>
    <t>Dec</t>
  </si>
  <si>
    <t>Nov</t>
  </si>
  <si>
    <t>Oct</t>
  </si>
  <si>
    <t>Sep</t>
  </si>
  <si>
    <t>Aug</t>
  </si>
  <si>
    <t>Jul</t>
  </si>
  <si>
    <t>Jun</t>
  </si>
  <si>
    <t>May</t>
  </si>
  <si>
    <t>Apr</t>
  </si>
  <si>
    <t>Mar</t>
  </si>
  <si>
    <t>Feb</t>
  </si>
  <si>
    <t xml:space="preserve">Jan </t>
  </si>
  <si>
    <t>Premium Tom Yum Soup</t>
  </si>
  <si>
    <t>QUANTITY SOLD</t>
  </si>
  <si>
    <t>Total Cost Per Item</t>
  </si>
  <si>
    <t>Subtotal</t>
  </si>
  <si>
    <t>Qty of ingredient per unit item</t>
  </si>
  <si>
    <t>Ingredient(s)</t>
  </si>
  <si>
    <t>Item description</t>
  </si>
  <si>
    <t>Item Code (on menu)</t>
  </si>
  <si>
    <t>Price per gram</t>
  </si>
  <si>
    <t>PRICE ($)</t>
  </si>
  <si>
    <t>UNIT (grams / qty)</t>
  </si>
  <si>
    <t>ITEM</t>
  </si>
  <si>
    <t>Percentage</t>
  </si>
  <si>
    <t>Expenditure per month</t>
  </si>
  <si>
    <t>Expenditure</t>
  </si>
  <si>
    <t xml:space="preserve">Total Usage </t>
  </si>
  <si>
    <t>Unique Ingredients list</t>
  </si>
  <si>
    <t>Mark up 10%</t>
  </si>
  <si>
    <t xml:space="preserve">Total  </t>
  </si>
  <si>
    <t>Average</t>
  </si>
  <si>
    <t>Sum</t>
  </si>
  <si>
    <t>One unit</t>
  </si>
  <si>
    <t>Customers per day</t>
  </si>
  <si>
    <t>Average Manpower costs</t>
  </si>
  <si>
    <t xml:space="preserve">Number of working days </t>
  </si>
  <si>
    <t>SUM</t>
  </si>
  <si>
    <t xml:space="preserve">Monthly </t>
  </si>
  <si>
    <t>Number of people</t>
  </si>
  <si>
    <t>Factor</t>
  </si>
  <si>
    <t>Hour</t>
  </si>
  <si>
    <t>You can drop manpower to around 6k</t>
  </si>
  <si>
    <t>One Unit</t>
  </si>
  <si>
    <t>Manpower</t>
  </si>
  <si>
    <t xml:space="preserve">Number of people in a day </t>
  </si>
  <si>
    <t xml:space="preserve">Total </t>
  </si>
  <si>
    <t>Jan</t>
  </si>
  <si>
    <t>Monthly traffic</t>
  </si>
  <si>
    <t>On average, SMU serves more customers than SL. But because they have similar foot traffic, we can assume that their food costs are roughly the same. The reason for this descrepancy was because some dishes were given later which we assume had taken place the entire time</t>
  </si>
  <si>
    <t xml:space="preserve">Food costs are about there, so we can assume that food costs cannot be cut at all. </t>
  </si>
  <si>
    <t xml:space="preserve">Therefore the food costs are not subject to change </t>
  </si>
  <si>
    <t>Manpower costs</t>
  </si>
  <si>
    <t xml:space="preserve">Part time is $8 to 9$ </t>
  </si>
  <si>
    <t xml:space="preserve">1600 to 2000 according to full time </t>
  </si>
  <si>
    <t xml:space="preserve">Depending on experience, role and permit </t>
  </si>
  <si>
    <t>Working days in that month</t>
  </si>
  <si>
    <t>Full timer (assume cook)</t>
  </si>
  <si>
    <t>Part timer (POS)</t>
  </si>
  <si>
    <t>Variable manpower costs</t>
  </si>
  <si>
    <t xml:space="preserve">Total Variable costs </t>
  </si>
  <si>
    <t xml:space="preserve">Cook Fixed </t>
  </si>
  <si>
    <t>POS Variable</t>
  </si>
  <si>
    <t>Fixed manpower costs monthly</t>
  </si>
  <si>
    <t>1600 to 2000</t>
  </si>
  <si>
    <t>Average Customers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</si>
</sst>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0000_-;\-&quot;$&quot;* #,##0.0000_-;_-&quot;$&quot;* &quot;-&quot;??_-;_-@_-"/>
    <numFmt numFmtId="166" formatCode="0.000"/>
  </numFmts>
  <fonts count="7">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4"/>
      <color rgb="FFA06000"/>
      <name val="Verdana"/>
      <family val="2"/>
    </font>
    <font>
      <sz val="11"/>
      <color rgb="FF333333"/>
      <name val="Verdana"/>
      <family val="2"/>
    </font>
    <font>
      <b/>
      <sz val="11"/>
      <color rgb="FF333333"/>
      <name val="Verdana"/>
      <family val="2"/>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style="thick">
        <color rgb="FFFFFFFF"/>
      </bottom>
      <diagonal/>
    </border>
    <border>
      <left/>
      <right style="thick">
        <color rgb="FFFFFFFF"/>
      </right>
      <top style="thick">
        <color rgb="FFFFFFFF"/>
      </top>
      <bottom style="thick">
        <color rgb="FFFFFFFF"/>
      </bottom>
      <diagonal/>
    </border>
    <border>
      <left/>
      <right style="thick">
        <color rgb="FFFFFFFF"/>
      </right>
      <top/>
      <bottom style="thick">
        <color rgb="FFFFFFFF"/>
      </bottom>
      <diagonal/>
    </border>
    <border>
      <left/>
      <right style="thick">
        <color rgb="FFFFFFFF"/>
      </right>
      <top style="thick">
        <color rgb="FFFFFFFF"/>
      </top>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164" fontId="0" fillId="0" borderId="0" xfId="0" applyNumberFormat="1"/>
    <xf numFmtId="0" fontId="0" fillId="0" borderId="0" xfId="0" applyAlignment="1">
      <alignment horizontal="center" vertical="center"/>
    </xf>
    <xf numFmtId="165" fontId="0" fillId="0" borderId="1" xfId="0" applyNumberFormat="1" applyBorder="1"/>
    <xf numFmtId="44" fontId="0" fillId="0"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10" fontId="0" fillId="0" borderId="0" xfId="0" applyNumberFormat="1"/>
    <xf numFmtId="164" fontId="0" fillId="0" borderId="0" xfId="0" applyNumberFormat="1" applyAlignment="1">
      <alignment horizontal="center"/>
    </xf>
    <xf numFmtId="164" fontId="0" fillId="0" borderId="0" xfId="0" applyNumberFormat="1" applyAlignment="1">
      <alignment horizontal="center" vertical="center"/>
    </xf>
    <xf numFmtId="0" fontId="0" fillId="0" borderId="1" xfId="0" applyBorder="1"/>
    <xf numFmtId="44" fontId="0" fillId="0" borderId="1" xfId="1" applyFont="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xf>
    <xf numFmtId="0" fontId="3" fillId="0" borderId="0" xfId="0" applyFont="1"/>
    <xf numFmtId="164" fontId="3" fillId="0" borderId="0" xfId="0" applyNumberFormat="1" applyFont="1"/>
    <xf numFmtId="10" fontId="0" fillId="0" borderId="0" xfId="0" applyNumberForma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6" fontId="0" fillId="0" borderId="0" xfId="0" applyNumberFormat="1" applyAlignment="1">
      <alignment horizontal="center" vertical="center"/>
    </xf>
    <xf numFmtId="1" fontId="0" fillId="0" borderId="0" xfId="0" applyNumberFormat="1" applyAlignment="1">
      <alignment horizontal="center" vertical="center"/>
    </xf>
    <xf numFmtId="1" fontId="0" fillId="3" borderId="0" xfId="0" applyNumberFormat="1" applyFill="1"/>
    <xf numFmtId="0" fontId="0" fillId="3" borderId="0" xfId="0" applyFill="1"/>
    <xf numFmtId="1" fontId="0" fillId="0" borderId="0" xfId="0" applyNumberFormat="1"/>
    <xf numFmtId="0" fontId="4"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6" fillId="3" borderId="14" xfId="0" applyFont="1" applyFill="1" applyBorder="1" applyAlignment="1">
      <alignment horizontal="center" vertical="center" wrapText="1"/>
    </xf>
    <xf numFmtId="0" fontId="6" fillId="3" borderId="13" xfId="0" applyFont="1" applyFill="1" applyBorder="1" applyAlignment="1">
      <alignment horizontal="center" vertical="center" wrapText="1"/>
    </xf>
    <xf numFmtId="1" fontId="0" fillId="0" borderId="0" xfId="0" applyNumberForma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BE-47B9-B2A8-B5D661FBD27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E9BE-47B9-B2A8-B5D661FBD27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BE-47B9-B2A8-B5D661FBD27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BE-47B9-B2A8-B5D661FBD27C}"/>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BE-47B9-B2A8-B5D661FBD27C}"/>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E9BE-47B9-B2A8-B5D661FBD27C}"/>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E9BE-47B9-B2A8-B5D661FBD27C}"/>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E9BE-47B9-B2A8-B5D661FBD27C}"/>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E9BE-47B9-B2A8-B5D661FBD27C}"/>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E9BE-47B9-B2A8-B5D661FBD27C}"/>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E9BE-47B9-B2A8-B5D661FBD27C}"/>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E9BE-47B9-B2A8-B5D661FBD27C}"/>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E9BE-47B9-B2A8-B5D661FBD27C}"/>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E9BE-47B9-B2A8-B5D661FBD27C}"/>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E9BE-47B9-B2A8-B5D661FBD27C}"/>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E9BE-47B9-B2A8-B5D661FBD27C}"/>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E9BE-47B9-B2A8-B5D661FBD27C}"/>
              </c:ext>
            </c:extLst>
          </c:dPt>
          <c:dPt>
            <c:idx val="1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3-E9BE-47B9-B2A8-B5D661FBD27C}"/>
              </c:ext>
            </c:extLst>
          </c:dPt>
          <c:dPt>
            <c:idx val="1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5-E9BE-47B9-B2A8-B5D661FBD27C}"/>
              </c:ext>
            </c:extLst>
          </c:dPt>
          <c:dPt>
            <c:idx val="1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7-E9BE-47B9-B2A8-B5D661FBD27C}"/>
              </c:ext>
            </c:extLst>
          </c:dPt>
          <c:dPt>
            <c:idx val="2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9-E9BE-47B9-B2A8-B5D661FBD27C}"/>
              </c:ext>
            </c:extLst>
          </c:dPt>
          <c:dPt>
            <c:idx val="2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B-E9BE-47B9-B2A8-B5D661FBD27C}"/>
              </c:ext>
            </c:extLst>
          </c:dPt>
          <c:dPt>
            <c:idx val="2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D-E9BE-47B9-B2A8-B5D661FBD27C}"/>
              </c:ext>
            </c:extLst>
          </c:dPt>
          <c:dPt>
            <c:idx val="2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F-E9BE-47B9-B2A8-B5D661FBD27C}"/>
              </c:ext>
            </c:extLst>
          </c:dPt>
          <c:dPt>
            <c:idx val="2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1-E9BE-47B9-B2A8-B5D661FBD27C}"/>
              </c:ext>
            </c:extLst>
          </c:dPt>
          <c:dPt>
            <c:idx val="2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3-E9BE-47B9-B2A8-B5D661FBD27C}"/>
              </c:ext>
            </c:extLst>
          </c:dPt>
          <c:cat>
            <c:strRef>
              <c:f>'Ingredients use SL'!$B$4:$B$29</c:f>
              <c:strCache>
                <c:ptCount val="26"/>
                <c:pt idx="0">
                  <c:v>Prawn</c:v>
                </c:pt>
                <c:pt idx="1">
                  <c:v>Egg</c:v>
                </c:pt>
                <c:pt idx="2">
                  <c:v>Enokitake mushroom</c:v>
                </c:pt>
                <c:pt idx="3">
                  <c:v>Lettuce</c:v>
                </c:pt>
                <c:pt idx="4">
                  <c:v>Tom Yum Soup</c:v>
                </c:pt>
                <c:pt idx="5">
                  <c:v>Meat Patty</c:v>
                </c:pt>
                <c:pt idx="6">
                  <c:v>Noodle</c:v>
                </c:pt>
                <c:pt idx="7">
                  <c:v>Minced Pork</c:v>
                </c:pt>
                <c:pt idx="8">
                  <c:v>Broccoli</c:v>
                </c:pt>
                <c:pt idx="9">
                  <c:v>Long Bean</c:v>
                </c:pt>
                <c:pt idx="10">
                  <c:v>Sauce</c:v>
                </c:pt>
                <c:pt idx="11">
                  <c:v>Tomato</c:v>
                </c:pt>
                <c:pt idx="12">
                  <c:v>Pork Rib</c:v>
                </c:pt>
                <c:pt idx="13">
                  <c:v>Bok Choy</c:v>
                </c:pt>
                <c:pt idx="14">
                  <c:v>Pork Soup</c:v>
                </c:pt>
                <c:pt idx="15">
                  <c:v>Mala Minced Pork</c:v>
                </c:pt>
                <c:pt idx="16">
                  <c:v>Chicken Soup</c:v>
                </c:pt>
                <c:pt idx="17">
                  <c:v>Coriander</c:v>
                </c:pt>
                <c:pt idx="18">
                  <c:v>Pork Slice</c:v>
                </c:pt>
                <c:pt idx="19">
                  <c:v>Mushroom</c:v>
                </c:pt>
                <c:pt idx="20">
                  <c:v>Chicken Wing</c:v>
                </c:pt>
                <c:pt idx="21">
                  <c:v>Chicken Feet</c:v>
                </c:pt>
                <c:pt idx="22">
                  <c:v>Stew Chicken Soup</c:v>
                </c:pt>
                <c:pt idx="23">
                  <c:v>Rice</c:v>
                </c:pt>
                <c:pt idx="24">
                  <c:v>Lemongrass Chicken</c:v>
                </c:pt>
                <c:pt idx="25">
                  <c:v>Grilled Pork</c:v>
                </c:pt>
              </c:strCache>
            </c:strRef>
          </c:cat>
          <c:val>
            <c:numRef>
              <c:f>'Ingredients use SL'!$O$4:$O$29</c:f>
              <c:numCache>
                <c:formatCode>"$"#,##0.00</c:formatCode>
                <c:ptCount val="26"/>
                <c:pt idx="0">
                  <c:v>6174.7200000000012</c:v>
                </c:pt>
                <c:pt idx="1">
                  <c:v>1238.2</c:v>
                </c:pt>
                <c:pt idx="2">
                  <c:v>542.85</c:v>
                </c:pt>
                <c:pt idx="3">
                  <c:v>236.52</c:v>
                </c:pt>
                <c:pt idx="4">
                  <c:v>3844.8</c:v>
                </c:pt>
                <c:pt idx="5">
                  <c:v>5199.6000000000004</c:v>
                </c:pt>
                <c:pt idx="6">
                  <c:v>6594.88</c:v>
                </c:pt>
                <c:pt idx="7">
                  <c:v>760.75</c:v>
                </c:pt>
                <c:pt idx="8">
                  <c:v>319.51499999999999</c:v>
                </c:pt>
                <c:pt idx="9">
                  <c:v>350.36</c:v>
                </c:pt>
                <c:pt idx="10">
                  <c:v>292.12799999999999</c:v>
                </c:pt>
                <c:pt idx="11">
                  <c:v>319.88249999999999</c:v>
                </c:pt>
                <c:pt idx="12">
                  <c:v>5144.4000000000005</c:v>
                </c:pt>
                <c:pt idx="13">
                  <c:v>778.46399999999994</c:v>
                </c:pt>
                <c:pt idx="14">
                  <c:v>8093.75</c:v>
                </c:pt>
                <c:pt idx="15">
                  <c:v>3651</c:v>
                </c:pt>
                <c:pt idx="16">
                  <c:v>973.6</c:v>
                </c:pt>
                <c:pt idx="17">
                  <c:v>438.12000000000006</c:v>
                </c:pt>
                <c:pt idx="18">
                  <c:v>1006.8499999999999</c:v>
                </c:pt>
                <c:pt idx="19">
                  <c:v>250.02500000000001</c:v>
                </c:pt>
                <c:pt idx="20">
                  <c:v>1068.8</c:v>
                </c:pt>
                <c:pt idx="21">
                  <c:v>400.8</c:v>
                </c:pt>
                <c:pt idx="22">
                  <c:v>1002</c:v>
                </c:pt>
                <c:pt idx="23">
                  <c:v>30.080000000000002</c:v>
                </c:pt>
                <c:pt idx="24">
                  <c:v>1391.25</c:v>
                </c:pt>
                <c:pt idx="25">
                  <c:v>1380</c:v>
                </c:pt>
              </c:numCache>
            </c:numRef>
          </c:val>
          <c:extLst>
            <c:ext xmlns:c16="http://schemas.microsoft.com/office/drawing/2014/chart" uri="{C3380CC4-5D6E-409C-BE32-E72D297353CC}">
              <c16:uniqueId val="{00000034-E9BE-47B9-B2A8-B5D661FBD27C}"/>
            </c:ext>
          </c:extLst>
        </c:ser>
        <c:dLbls>
          <c:showLegendKey val="0"/>
          <c:showVal val="0"/>
          <c:showCatName val="0"/>
          <c:showSerName val="0"/>
          <c:showPercent val="0"/>
          <c:showBubbleSize val="0"/>
        </c:dLbls>
        <c:gapWidth val="100"/>
        <c:axId val="205295552"/>
        <c:axId val="1932332288"/>
      </c:barChart>
      <c:valAx>
        <c:axId val="1932332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5552"/>
        <c:crosses val="autoZero"/>
        <c:crossBetween val="between"/>
      </c:valAx>
      <c:catAx>
        <c:axId val="205295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322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B54-4F2B-B2EC-23EAFBD6554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B54-4F2B-B2EC-23EAFBD6554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B54-4F2B-B2EC-23EAFBD6554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B54-4F2B-B2EC-23EAFBD65543}"/>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B54-4F2B-B2EC-23EAFBD65543}"/>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0B54-4F2B-B2EC-23EAFBD65543}"/>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0B54-4F2B-B2EC-23EAFBD65543}"/>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0B54-4F2B-B2EC-23EAFBD65543}"/>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0B54-4F2B-B2EC-23EAFBD65543}"/>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0B54-4F2B-B2EC-23EAFBD65543}"/>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0B54-4F2B-B2EC-23EAFBD65543}"/>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0B54-4F2B-B2EC-23EAFBD65543}"/>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0B54-4F2B-B2EC-23EAFBD65543}"/>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0B54-4F2B-B2EC-23EAFBD65543}"/>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0B54-4F2B-B2EC-23EAFBD65543}"/>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0B54-4F2B-B2EC-23EAFBD65543}"/>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0B54-4F2B-B2EC-23EAFBD65543}"/>
              </c:ext>
            </c:extLst>
          </c:dPt>
          <c:dPt>
            <c:idx val="1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3-0B54-4F2B-B2EC-23EAFBD65543}"/>
              </c:ext>
            </c:extLst>
          </c:dPt>
          <c:dPt>
            <c:idx val="1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5-0B54-4F2B-B2EC-23EAFBD65543}"/>
              </c:ext>
            </c:extLst>
          </c:dPt>
          <c:dPt>
            <c:idx val="1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7-0B54-4F2B-B2EC-23EAFBD65543}"/>
              </c:ext>
            </c:extLst>
          </c:dPt>
          <c:dPt>
            <c:idx val="2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9-0B54-4F2B-B2EC-23EAFBD65543}"/>
              </c:ext>
            </c:extLst>
          </c:dPt>
          <c:dPt>
            <c:idx val="2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B-0B54-4F2B-B2EC-23EAFBD65543}"/>
              </c:ext>
            </c:extLst>
          </c:dPt>
          <c:dPt>
            <c:idx val="2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D-0B54-4F2B-B2EC-23EAFBD65543}"/>
              </c:ext>
            </c:extLst>
          </c:dPt>
          <c:dPt>
            <c:idx val="2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F-0B54-4F2B-B2EC-23EAFBD65543}"/>
              </c:ext>
            </c:extLst>
          </c:dPt>
          <c:dPt>
            <c:idx val="2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1-0B54-4F2B-B2EC-23EAFBD65543}"/>
              </c:ext>
            </c:extLst>
          </c:dPt>
          <c:dPt>
            <c:idx val="2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3-0B54-4F2B-B2EC-23EAFBD65543}"/>
              </c:ext>
            </c:extLst>
          </c:dPt>
          <c:cat>
            <c:strRef>
              <c:f>'Ingredients use SMU'!$B$4:$B$29</c:f>
              <c:strCache>
                <c:ptCount val="26"/>
                <c:pt idx="0">
                  <c:v>Prawn</c:v>
                </c:pt>
                <c:pt idx="1">
                  <c:v>Egg</c:v>
                </c:pt>
                <c:pt idx="2">
                  <c:v>Enokitake mushroom</c:v>
                </c:pt>
                <c:pt idx="3">
                  <c:v>Lettuce</c:v>
                </c:pt>
                <c:pt idx="4">
                  <c:v>Tom Yum Soup</c:v>
                </c:pt>
                <c:pt idx="5">
                  <c:v>Meat Patty</c:v>
                </c:pt>
                <c:pt idx="6">
                  <c:v>Noodle</c:v>
                </c:pt>
                <c:pt idx="7">
                  <c:v>Minced Pork</c:v>
                </c:pt>
                <c:pt idx="8">
                  <c:v>Broccoli</c:v>
                </c:pt>
                <c:pt idx="9">
                  <c:v>Long Bean</c:v>
                </c:pt>
                <c:pt idx="10">
                  <c:v>Sauce</c:v>
                </c:pt>
                <c:pt idx="11">
                  <c:v>Tomato</c:v>
                </c:pt>
                <c:pt idx="12">
                  <c:v>Pork Rib</c:v>
                </c:pt>
                <c:pt idx="13">
                  <c:v>Bok Choy</c:v>
                </c:pt>
                <c:pt idx="14">
                  <c:v>Pork Soup</c:v>
                </c:pt>
                <c:pt idx="15">
                  <c:v>Mala Minced Pork</c:v>
                </c:pt>
                <c:pt idx="16">
                  <c:v>Chicken Soup</c:v>
                </c:pt>
                <c:pt idx="17">
                  <c:v>Coriander</c:v>
                </c:pt>
                <c:pt idx="18">
                  <c:v>Pork Slice</c:v>
                </c:pt>
                <c:pt idx="19">
                  <c:v>Mushroom</c:v>
                </c:pt>
                <c:pt idx="20">
                  <c:v>Chicken Wing</c:v>
                </c:pt>
                <c:pt idx="21">
                  <c:v>Chicken Feet</c:v>
                </c:pt>
                <c:pt idx="22">
                  <c:v>Stew Chicken Soup</c:v>
                </c:pt>
                <c:pt idx="23">
                  <c:v>Rice</c:v>
                </c:pt>
                <c:pt idx="24">
                  <c:v>Lemongrass Chicken</c:v>
                </c:pt>
                <c:pt idx="25">
                  <c:v>Grilled Pork</c:v>
                </c:pt>
              </c:strCache>
            </c:strRef>
          </c:cat>
          <c:val>
            <c:numRef>
              <c:f>'Ingredients use SMU'!$O$4:$O$29</c:f>
              <c:numCache>
                <c:formatCode>"$"#,##0.00</c:formatCode>
                <c:ptCount val="26"/>
                <c:pt idx="0">
                  <c:v>3611.5200000000004</c:v>
                </c:pt>
                <c:pt idx="1">
                  <c:v>966</c:v>
                </c:pt>
                <c:pt idx="2">
                  <c:v>392.22500000000002</c:v>
                </c:pt>
                <c:pt idx="3">
                  <c:v>173.76</c:v>
                </c:pt>
                <c:pt idx="4">
                  <c:v>2050.4</c:v>
                </c:pt>
                <c:pt idx="5">
                  <c:v>3320</c:v>
                </c:pt>
                <c:pt idx="6">
                  <c:v>4207.68</c:v>
                </c:pt>
                <c:pt idx="7">
                  <c:v>741.5</c:v>
                </c:pt>
                <c:pt idx="8">
                  <c:v>311.43</c:v>
                </c:pt>
                <c:pt idx="9">
                  <c:v>225.84</c:v>
                </c:pt>
                <c:pt idx="10">
                  <c:v>284.73599999999999</c:v>
                </c:pt>
                <c:pt idx="11">
                  <c:v>247.38</c:v>
                </c:pt>
                <c:pt idx="12">
                  <c:v>2412</c:v>
                </c:pt>
                <c:pt idx="13">
                  <c:v>414.57599999999996</c:v>
                </c:pt>
                <c:pt idx="14">
                  <c:v>4332.25</c:v>
                </c:pt>
                <c:pt idx="15">
                  <c:v>2055</c:v>
                </c:pt>
                <c:pt idx="16">
                  <c:v>548</c:v>
                </c:pt>
                <c:pt idx="17">
                  <c:v>246.60000000000002</c:v>
                </c:pt>
                <c:pt idx="18">
                  <c:v>910.65</c:v>
                </c:pt>
                <c:pt idx="19">
                  <c:v>206.375</c:v>
                </c:pt>
                <c:pt idx="20">
                  <c:v>465.92</c:v>
                </c:pt>
                <c:pt idx="21">
                  <c:v>174.72</c:v>
                </c:pt>
                <c:pt idx="22">
                  <c:v>436.8</c:v>
                </c:pt>
                <c:pt idx="23">
                  <c:v>48.32</c:v>
                </c:pt>
                <c:pt idx="24">
                  <c:v>1200.1500000000001</c:v>
                </c:pt>
                <c:pt idx="25">
                  <c:v>482.40000000000003</c:v>
                </c:pt>
              </c:numCache>
            </c:numRef>
          </c:val>
          <c:extLst>
            <c:ext xmlns:c16="http://schemas.microsoft.com/office/drawing/2014/chart" uri="{C3380CC4-5D6E-409C-BE32-E72D297353CC}">
              <c16:uniqueId val="{00000034-0B54-4F2B-B2EC-23EAFBD65543}"/>
            </c:ext>
          </c:extLst>
        </c:ser>
        <c:dLbls>
          <c:showLegendKey val="0"/>
          <c:showVal val="0"/>
          <c:showCatName val="0"/>
          <c:showSerName val="0"/>
          <c:showPercent val="0"/>
          <c:showBubbleSize val="0"/>
        </c:dLbls>
        <c:gapWidth val="100"/>
        <c:axId val="1600936256"/>
        <c:axId val="1406840688"/>
      </c:barChart>
      <c:valAx>
        <c:axId val="1406840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36256"/>
        <c:crosses val="autoZero"/>
        <c:crossBetween val="between"/>
      </c:valAx>
      <c:catAx>
        <c:axId val="1600936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40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1569355</xdr:colOff>
      <xdr:row>34</xdr:row>
      <xdr:rowOff>54262</xdr:rowOff>
    </xdr:from>
    <xdr:to>
      <xdr:col>15</xdr:col>
      <xdr:colOff>1397000</xdr:colOff>
      <xdr:row>84</xdr:row>
      <xdr:rowOff>95249</xdr:rowOff>
    </xdr:to>
    <xdr:graphicFrame macro="">
      <xdr:nvGraphicFramePr>
        <xdr:cNvPr id="2" name="Chart 1">
          <a:extLst>
            <a:ext uri="{FF2B5EF4-FFF2-40B4-BE49-F238E27FC236}">
              <a16:creationId xmlns:a16="http://schemas.microsoft.com/office/drawing/2014/main" id="{294CB5EE-39A8-4EB2-909D-14F96072B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996412</xdr:colOff>
      <xdr:row>35</xdr:row>
      <xdr:rowOff>83126</xdr:rowOff>
    </xdr:from>
    <xdr:to>
      <xdr:col>15</xdr:col>
      <xdr:colOff>831273</xdr:colOff>
      <xdr:row>85</xdr:row>
      <xdr:rowOff>112568</xdr:rowOff>
    </xdr:to>
    <xdr:graphicFrame macro="">
      <xdr:nvGraphicFramePr>
        <xdr:cNvPr id="2" name="Chart 1">
          <a:extLst>
            <a:ext uri="{FF2B5EF4-FFF2-40B4-BE49-F238E27FC236}">
              <a16:creationId xmlns:a16="http://schemas.microsoft.com/office/drawing/2014/main" id="{956FF6F2-F188-4E46-8C55-242698CFA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F12E-2D4C-476F-8ED4-12D8E7DDF219}">
  <dimension ref="B3:B10"/>
  <sheetViews>
    <sheetView workbookViewId="0">
      <selection activeCell="D12" sqref="D12"/>
    </sheetView>
  </sheetViews>
  <sheetFormatPr defaultRowHeight="14.5"/>
  <sheetData>
    <row r="3" spans="2:2">
      <c r="B3" t="s">
        <v>103</v>
      </c>
    </row>
    <row r="4" spans="2:2">
      <c r="B4" t="s">
        <v>104</v>
      </c>
    </row>
    <row r="5" spans="2:2">
      <c r="B5" t="s">
        <v>105</v>
      </c>
    </row>
    <row r="7" spans="2:2">
      <c r="B7" t="s">
        <v>106</v>
      </c>
    </row>
    <row r="8" spans="2:2">
      <c r="B8" t="s">
        <v>107</v>
      </c>
    </row>
    <row r="9" spans="2:2">
      <c r="B9" t="s">
        <v>108</v>
      </c>
    </row>
    <row r="10" spans="2:2">
      <c r="B10" t="s">
        <v>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AE09D-EC1B-45A8-9708-C9988E4467D6}">
  <dimension ref="B3:BA73"/>
  <sheetViews>
    <sheetView showGridLines="0" topLeftCell="B1" zoomScale="70" zoomScaleNormal="70" workbookViewId="0">
      <selection activeCell="B8" sqref="B8"/>
    </sheetView>
  </sheetViews>
  <sheetFormatPr defaultRowHeight="14.5"/>
  <cols>
    <col min="2" max="2" width="22.54296875" bestFit="1" customWidth="1"/>
    <col min="3" max="3" width="23.1796875" bestFit="1" customWidth="1"/>
    <col min="4" max="4" width="16.26953125" bestFit="1" customWidth="1"/>
    <col min="5" max="5" width="21.7265625" bestFit="1" customWidth="1"/>
    <col min="6" max="6" width="17.453125" bestFit="1" customWidth="1"/>
    <col min="7" max="7" width="18.1796875" bestFit="1" customWidth="1"/>
    <col min="8" max="8" width="14.453125" bestFit="1" customWidth="1"/>
    <col min="9" max="9" width="13.54296875" bestFit="1" customWidth="1"/>
    <col min="10" max="10" width="19.81640625" bestFit="1" customWidth="1"/>
    <col min="11" max="11" width="21.81640625" bestFit="1" customWidth="1"/>
    <col min="12" max="12" width="16.54296875" customWidth="1"/>
    <col min="13" max="13" width="13.453125" bestFit="1" customWidth="1"/>
    <col min="14" max="14" width="15.26953125" bestFit="1" customWidth="1"/>
    <col min="15" max="15" width="12.54296875" bestFit="1" customWidth="1"/>
    <col min="16" max="16" width="22.453125" bestFit="1" customWidth="1"/>
    <col min="17" max="17" width="18.7265625" customWidth="1"/>
    <col min="18" max="18" width="18.7265625" bestFit="1" customWidth="1"/>
    <col min="19" max="19" width="16.81640625" bestFit="1" customWidth="1"/>
    <col min="20" max="20" width="8.54296875" bestFit="1" customWidth="1"/>
    <col min="21" max="21" width="13.26953125" bestFit="1" customWidth="1"/>
    <col min="28" max="28" width="18.7265625" bestFit="1" customWidth="1"/>
    <col min="29" max="29" width="21.54296875" bestFit="1" customWidth="1"/>
    <col min="30" max="30" width="18.7265625" bestFit="1" customWidth="1"/>
    <col min="31" max="31" width="26.453125" bestFit="1" customWidth="1"/>
    <col min="32" max="32" width="7.7265625" bestFit="1" customWidth="1"/>
    <col min="33" max="33" width="16.54296875" bestFit="1" customWidth="1"/>
    <col min="36" max="36" width="19.81640625" bestFit="1" customWidth="1"/>
    <col min="52" max="52" width="12.26953125" customWidth="1"/>
  </cols>
  <sheetData>
    <row r="3" spans="2:53">
      <c r="B3" t="s">
        <v>82</v>
      </c>
      <c r="C3" t="s">
        <v>66</v>
      </c>
      <c r="D3" t="s">
        <v>46</v>
      </c>
      <c r="E3" t="s">
        <v>42</v>
      </c>
      <c r="F3" t="s">
        <v>37</v>
      </c>
      <c r="G3" t="s">
        <v>34</v>
      </c>
      <c r="H3" t="s">
        <v>29</v>
      </c>
      <c r="I3" t="s">
        <v>26</v>
      </c>
      <c r="J3" t="s">
        <v>20</v>
      </c>
      <c r="K3" t="s">
        <v>14</v>
      </c>
      <c r="L3" t="s">
        <v>11</v>
      </c>
      <c r="M3" t="s">
        <v>7</v>
      </c>
      <c r="N3" t="s">
        <v>81</v>
      </c>
      <c r="O3" t="s">
        <v>80</v>
      </c>
      <c r="P3" s="13" t="s">
        <v>79</v>
      </c>
      <c r="Q3" t="s">
        <v>78</v>
      </c>
      <c r="S3" s="12" t="s">
        <v>77</v>
      </c>
      <c r="T3" s="12" t="s">
        <v>76</v>
      </c>
      <c r="U3" s="12" t="s">
        <v>75</v>
      </c>
      <c r="V3" s="12" t="s">
        <v>74</v>
      </c>
      <c r="AB3" t="s">
        <v>73</v>
      </c>
      <c r="AC3" t="s">
        <v>72</v>
      </c>
      <c r="AD3" t="s">
        <v>71</v>
      </c>
      <c r="AE3" t="s">
        <v>70</v>
      </c>
      <c r="AF3" t="s">
        <v>69</v>
      </c>
      <c r="AG3" t="s">
        <v>68</v>
      </c>
      <c r="AI3" s="43" t="s">
        <v>67</v>
      </c>
      <c r="AJ3" s="43"/>
      <c r="AK3" s="2">
        <v>2018</v>
      </c>
      <c r="AL3" s="2">
        <v>2018</v>
      </c>
      <c r="AM3" s="2">
        <v>2018</v>
      </c>
      <c r="AN3" s="2">
        <v>2019</v>
      </c>
      <c r="AO3" s="2">
        <v>2019</v>
      </c>
      <c r="AP3" s="2">
        <v>2019</v>
      </c>
      <c r="AQ3" s="2">
        <v>2019</v>
      </c>
      <c r="AR3" s="2">
        <v>2019</v>
      </c>
      <c r="AS3" s="2">
        <v>2019</v>
      </c>
      <c r="AT3" s="2">
        <v>2019</v>
      </c>
      <c r="AU3" s="2">
        <v>2019</v>
      </c>
      <c r="AV3" s="2">
        <v>2019</v>
      </c>
      <c r="AW3" s="2">
        <v>2019</v>
      </c>
      <c r="AX3" s="2">
        <v>2019</v>
      </c>
      <c r="AY3" s="2">
        <v>2019</v>
      </c>
    </row>
    <row r="4" spans="2:53">
      <c r="B4" t="s">
        <v>28</v>
      </c>
      <c r="C4" s="2">
        <f t="shared" ref="C4:C10" si="0">VLOOKUP($B4,$AD$4:$AE$10,2,FALSE)</f>
        <v>200</v>
      </c>
      <c r="D4" s="2">
        <v>0</v>
      </c>
      <c r="E4" s="2">
        <v>0</v>
      </c>
      <c r="F4" s="2">
        <v>0</v>
      </c>
      <c r="G4" s="2">
        <v>0</v>
      </c>
      <c r="H4" s="2">
        <f>VLOOKUP($B4,$AD$37:$AE$42,2,FALSE)</f>
        <v>80</v>
      </c>
      <c r="I4" s="2">
        <v>0</v>
      </c>
      <c r="J4" s="2">
        <v>0</v>
      </c>
      <c r="K4" s="2">
        <v>0</v>
      </c>
      <c r="L4" s="2">
        <v>0</v>
      </c>
      <c r="M4" s="2">
        <v>0</v>
      </c>
      <c r="N4" s="2">
        <f t="shared" ref="N4:N29" si="1">SUMPRODUCT(C4:M4,$C$31:$M$31)</f>
        <v>343040</v>
      </c>
      <c r="O4" s="9">
        <f t="shared" ref="O4:O29" si="2">VLOOKUP(B4,$S$4:$V$29,4,FALSE)*N4</f>
        <v>6174.7200000000012</v>
      </c>
      <c r="P4" s="8">
        <f t="shared" ref="P4:P29" si="3">O4/15</f>
        <v>411.64800000000008</v>
      </c>
      <c r="Q4" s="7">
        <f t="shared" ref="Q4:Q29" si="4">P4/$P$32</f>
        <v>0.11993626404749209</v>
      </c>
      <c r="S4" s="6" t="s">
        <v>45</v>
      </c>
      <c r="T4" s="5">
        <v>1000</v>
      </c>
      <c r="U4" s="11">
        <v>5</v>
      </c>
      <c r="V4" s="3">
        <f t="shared" ref="V4:V29" si="5">U4/T4</f>
        <v>5.0000000000000001E-3</v>
      </c>
      <c r="AB4" t="s">
        <v>51</v>
      </c>
      <c r="AC4" t="s">
        <v>66</v>
      </c>
      <c r="AD4" t="s">
        <v>28</v>
      </c>
      <c r="AE4">
        <v>200</v>
      </c>
      <c r="AF4">
        <v>3.6</v>
      </c>
      <c r="AG4">
        <v>5.1350000000000007</v>
      </c>
      <c r="AI4" s="43"/>
      <c r="AJ4" s="43"/>
      <c r="AK4" s="2" t="s">
        <v>56</v>
      </c>
      <c r="AL4" s="2" t="s">
        <v>55</v>
      </c>
      <c r="AM4" s="2" t="s">
        <v>54</v>
      </c>
      <c r="AN4" s="2" t="s">
        <v>65</v>
      </c>
      <c r="AO4" s="2" t="s">
        <v>64</v>
      </c>
      <c r="AP4" s="2" t="s">
        <v>63</v>
      </c>
      <c r="AQ4" s="2" t="s">
        <v>62</v>
      </c>
      <c r="AR4" s="2" t="s">
        <v>61</v>
      </c>
      <c r="AS4" s="2" t="s">
        <v>60</v>
      </c>
      <c r="AT4" s="2" t="s">
        <v>59</v>
      </c>
      <c r="AU4" s="2" t="s">
        <v>58</v>
      </c>
      <c r="AV4" s="2" t="s">
        <v>57</v>
      </c>
      <c r="AW4" s="2" t="s">
        <v>56</v>
      </c>
      <c r="AX4" s="2" t="s">
        <v>55</v>
      </c>
      <c r="AY4" s="2" t="s">
        <v>54</v>
      </c>
      <c r="AZ4" s="2" t="s">
        <v>53</v>
      </c>
      <c r="BA4" s="2" t="s">
        <v>52</v>
      </c>
    </row>
    <row r="5" spans="2:53">
      <c r="B5" t="s">
        <v>5</v>
      </c>
      <c r="C5" s="2">
        <f t="shared" si="0"/>
        <v>0.5</v>
      </c>
      <c r="D5" s="2">
        <f>VLOOKUP($B5,$AD$11:$AE$18,2,FALSE)</f>
        <v>0.5</v>
      </c>
      <c r="E5" s="2">
        <v>0</v>
      </c>
      <c r="F5" s="2">
        <v>0</v>
      </c>
      <c r="G5" s="2">
        <f>VLOOKUP($B5,$AD$30:$AE$36,2,FALSE)</f>
        <v>0.5</v>
      </c>
      <c r="H5" s="2">
        <f>VLOOKUP($B5,$AD$37:$AE$42,2,FALSE)</f>
        <v>0.5</v>
      </c>
      <c r="I5" s="2">
        <f t="shared" ref="I5:I10" si="6">VLOOKUP($B5,$AD$43:$AE$49,2,FALSE)</f>
        <v>0.5</v>
      </c>
      <c r="J5" s="2">
        <v>0</v>
      </c>
      <c r="K5" s="2">
        <f>VLOOKUP($B5,$AD$56:$AE$60,2,FALSE)</f>
        <v>0.5</v>
      </c>
      <c r="L5" s="2">
        <f>VLOOKUP($B5,$AD$61:$AE$66,2,FALSE)</f>
        <v>0.5</v>
      </c>
      <c r="M5" s="2">
        <f>VLOOKUP($B5,$AD$67:$AE$73,2,FALSE)</f>
        <v>0.5</v>
      </c>
      <c r="N5" s="2">
        <f t="shared" si="1"/>
        <v>6191</v>
      </c>
      <c r="O5" s="9">
        <f t="shared" si="2"/>
        <v>1238.2</v>
      </c>
      <c r="P5" s="8">
        <f t="shared" si="3"/>
        <v>82.546666666666667</v>
      </c>
      <c r="Q5" s="7">
        <f t="shared" si="4"/>
        <v>2.4050496563990702E-2</v>
      </c>
      <c r="S5" s="6" t="s">
        <v>5</v>
      </c>
      <c r="T5" s="5">
        <v>1</v>
      </c>
      <c r="U5" s="11">
        <v>0.2</v>
      </c>
      <c r="V5" s="3">
        <f t="shared" si="5"/>
        <v>0.2</v>
      </c>
      <c r="AD5" t="s">
        <v>5</v>
      </c>
      <c r="AE5">
        <v>0.5</v>
      </c>
      <c r="AF5">
        <v>0.1</v>
      </c>
      <c r="AI5" t="s">
        <v>51</v>
      </c>
      <c r="AJ5" t="s">
        <v>50</v>
      </c>
      <c r="AK5">
        <v>0</v>
      </c>
      <c r="AL5">
        <v>0</v>
      </c>
      <c r="AM5">
        <v>0</v>
      </c>
      <c r="AN5">
        <v>94</v>
      </c>
      <c r="AO5">
        <v>10</v>
      </c>
      <c r="AP5">
        <v>124</v>
      </c>
      <c r="AQ5">
        <v>87</v>
      </c>
      <c r="AR5">
        <v>82</v>
      </c>
      <c r="AS5">
        <v>96</v>
      </c>
      <c r="AT5">
        <v>79</v>
      </c>
      <c r="AU5">
        <v>80</v>
      </c>
      <c r="AV5">
        <v>97</v>
      </c>
      <c r="AW5">
        <v>102</v>
      </c>
      <c r="AX5">
        <v>24</v>
      </c>
      <c r="AY5">
        <v>107</v>
      </c>
      <c r="AZ5">
        <f t="shared" ref="AZ5:AZ15" si="7">SUM(AK5:AY5)</f>
        <v>982</v>
      </c>
      <c r="BA5">
        <f t="shared" ref="BA5:BA15" si="8">AVERAGE(AK5:AY5)</f>
        <v>65.466666666666669</v>
      </c>
    </row>
    <row r="6" spans="2:53">
      <c r="B6" t="s">
        <v>24</v>
      </c>
      <c r="C6" s="2">
        <f t="shared" si="0"/>
        <v>15</v>
      </c>
      <c r="D6" s="2">
        <f>VLOOKUP($B6,$AD$11:$AE$18,2,FALSE)</f>
        <v>15</v>
      </c>
      <c r="E6" s="2">
        <v>0</v>
      </c>
      <c r="F6" s="2">
        <v>0</v>
      </c>
      <c r="G6" s="2">
        <v>0</v>
      </c>
      <c r="H6" s="2">
        <f>VLOOKUP($B6,$AD$37:$AE$42,2,FALSE)</f>
        <v>10</v>
      </c>
      <c r="I6" s="2">
        <f t="shared" si="6"/>
        <v>15</v>
      </c>
      <c r="J6" s="2">
        <v>0</v>
      </c>
      <c r="K6" s="2">
        <v>0</v>
      </c>
      <c r="L6" s="2">
        <v>0</v>
      </c>
      <c r="M6" s="2">
        <v>0</v>
      </c>
      <c r="N6" s="2">
        <f t="shared" si="1"/>
        <v>108570</v>
      </c>
      <c r="O6" s="9">
        <f t="shared" si="2"/>
        <v>542.85</v>
      </c>
      <c r="P6" s="8">
        <f t="shared" si="3"/>
        <v>36.190000000000005</v>
      </c>
      <c r="Q6" s="7">
        <f t="shared" si="4"/>
        <v>1.0544186770927439E-2</v>
      </c>
      <c r="S6" s="6" t="s">
        <v>28</v>
      </c>
      <c r="T6" s="5">
        <v>100</v>
      </c>
      <c r="U6" s="11">
        <v>1.8</v>
      </c>
      <c r="V6" s="3">
        <f t="shared" si="5"/>
        <v>1.8000000000000002E-2</v>
      </c>
      <c r="AD6" t="s">
        <v>24</v>
      </c>
      <c r="AE6">
        <v>15</v>
      </c>
      <c r="AF6">
        <v>7.4999999999999997E-2</v>
      </c>
      <c r="AI6" t="s">
        <v>47</v>
      </c>
      <c r="AJ6" t="s">
        <v>49</v>
      </c>
      <c r="AK6">
        <v>121</v>
      </c>
      <c r="AL6">
        <v>175</v>
      </c>
      <c r="AM6">
        <v>150</v>
      </c>
      <c r="AN6">
        <v>270</v>
      </c>
      <c r="AO6">
        <v>294</v>
      </c>
      <c r="AP6">
        <v>269</v>
      </c>
      <c r="AQ6">
        <v>232</v>
      </c>
      <c r="AR6">
        <v>167</v>
      </c>
      <c r="AS6">
        <v>140</v>
      </c>
      <c r="AT6">
        <v>159</v>
      </c>
      <c r="AU6">
        <v>245</v>
      </c>
      <c r="AV6">
        <v>283</v>
      </c>
      <c r="AW6">
        <v>291</v>
      </c>
      <c r="AX6">
        <v>45</v>
      </c>
      <c r="AY6">
        <v>202</v>
      </c>
      <c r="AZ6">
        <f t="shared" si="7"/>
        <v>3043</v>
      </c>
      <c r="BA6">
        <f t="shared" si="8"/>
        <v>202.86666666666667</v>
      </c>
    </row>
    <row r="7" spans="2:53">
      <c r="B7" t="s">
        <v>23</v>
      </c>
      <c r="C7" s="2">
        <f t="shared" si="0"/>
        <v>10</v>
      </c>
      <c r="D7" s="2">
        <v>0</v>
      </c>
      <c r="E7" s="2">
        <v>0</v>
      </c>
      <c r="F7" s="2">
        <v>0</v>
      </c>
      <c r="G7" s="2">
        <f>VLOOKUP($B7,$AD$30:$AE$36,2,FALSE)</f>
        <v>10</v>
      </c>
      <c r="H7" s="2">
        <f>VLOOKUP($B7,$AD$37:$AE$42,2,FALSE)</f>
        <v>10</v>
      </c>
      <c r="I7" s="2">
        <f t="shared" si="6"/>
        <v>10</v>
      </c>
      <c r="J7" s="2">
        <v>0</v>
      </c>
      <c r="K7" s="2">
        <v>0</v>
      </c>
      <c r="L7" s="2">
        <v>0</v>
      </c>
      <c r="M7" s="2">
        <v>0</v>
      </c>
      <c r="N7" s="2">
        <f t="shared" si="1"/>
        <v>59130</v>
      </c>
      <c r="O7" s="9">
        <f t="shared" si="2"/>
        <v>236.52</v>
      </c>
      <c r="P7" s="8">
        <f t="shared" si="3"/>
        <v>15.768000000000001</v>
      </c>
      <c r="Q7" s="7">
        <f t="shared" si="4"/>
        <v>4.5941071291512531E-3</v>
      </c>
      <c r="S7" s="6" t="s">
        <v>24</v>
      </c>
      <c r="T7" s="5">
        <v>100</v>
      </c>
      <c r="U7" s="11">
        <v>0.5</v>
      </c>
      <c r="V7" s="3">
        <f t="shared" si="5"/>
        <v>5.0000000000000001E-3</v>
      </c>
      <c r="AD7" t="s">
        <v>23</v>
      </c>
      <c r="AE7">
        <v>10</v>
      </c>
      <c r="AF7">
        <v>0.04</v>
      </c>
      <c r="AI7" t="s">
        <v>43</v>
      </c>
      <c r="AJ7" t="s">
        <v>42</v>
      </c>
      <c r="AK7">
        <v>503</v>
      </c>
      <c r="AL7">
        <v>452</v>
      </c>
      <c r="AM7">
        <v>378</v>
      </c>
      <c r="AN7">
        <v>396</v>
      </c>
      <c r="AO7">
        <v>216</v>
      </c>
      <c r="AP7">
        <v>570</v>
      </c>
      <c r="AQ7">
        <v>426</v>
      </c>
      <c r="AR7">
        <v>412</v>
      </c>
      <c r="AS7">
        <v>414</v>
      </c>
      <c r="AT7">
        <v>362</v>
      </c>
      <c r="AU7">
        <v>351</v>
      </c>
      <c r="AV7">
        <v>403</v>
      </c>
      <c r="AW7">
        <v>426</v>
      </c>
      <c r="AX7">
        <v>19</v>
      </c>
      <c r="AY7">
        <v>388</v>
      </c>
      <c r="AZ7">
        <f t="shared" si="7"/>
        <v>5716</v>
      </c>
      <c r="BA7">
        <f t="shared" si="8"/>
        <v>381.06666666666666</v>
      </c>
    </row>
    <row r="8" spans="2:53">
      <c r="B8" t="s">
        <v>22</v>
      </c>
      <c r="C8" s="2">
        <f t="shared" si="0"/>
        <v>200</v>
      </c>
      <c r="D8" s="2">
        <v>0</v>
      </c>
      <c r="E8" s="2">
        <v>0</v>
      </c>
      <c r="F8" s="2">
        <v>0</v>
      </c>
      <c r="G8" s="2">
        <v>0</v>
      </c>
      <c r="H8" s="2">
        <f>VLOOKUP($B8,$AD$37:$AE$42,2,FALSE)</f>
        <v>200</v>
      </c>
      <c r="I8" s="2">
        <f t="shared" si="6"/>
        <v>200</v>
      </c>
      <c r="J8" s="2">
        <v>0</v>
      </c>
      <c r="K8" s="2">
        <v>0</v>
      </c>
      <c r="L8" s="2">
        <v>0</v>
      </c>
      <c r="M8" s="2">
        <v>0</v>
      </c>
      <c r="N8" s="2">
        <f t="shared" si="1"/>
        <v>961200</v>
      </c>
      <c r="O8" s="9">
        <f t="shared" si="2"/>
        <v>3844.8</v>
      </c>
      <c r="P8" s="8">
        <f t="shared" si="3"/>
        <v>256.32</v>
      </c>
      <c r="Q8" s="7">
        <f t="shared" si="4"/>
        <v>7.4680462921362822E-2</v>
      </c>
      <c r="S8" s="6" t="s">
        <v>44</v>
      </c>
      <c r="T8" s="5">
        <v>1000</v>
      </c>
      <c r="U8" s="11">
        <v>3.5</v>
      </c>
      <c r="V8" s="3">
        <f t="shared" si="5"/>
        <v>3.5000000000000001E-3</v>
      </c>
      <c r="AD8" t="s">
        <v>22</v>
      </c>
      <c r="AE8">
        <v>200</v>
      </c>
      <c r="AF8">
        <v>0.8</v>
      </c>
      <c r="AI8" t="s">
        <v>38</v>
      </c>
      <c r="AJ8" t="s">
        <v>37</v>
      </c>
      <c r="AK8">
        <v>115</v>
      </c>
      <c r="AL8">
        <v>95</v>
      </c>
      <c r="AM8">
        <v>52</v>
      </c>
      <c r="AN8">
        <v>145</v>
      </c>
      <c r="AO8">
        <v>0</v>
      </c>
      <c r="AP8">
        <v>110</v>
      </c>
      <c r="AQ8">
        <v>104</v>
      </c>
      <c r="AR8">
        <v>83</v>
      </c>
      <c r="AS8">
        <v>89</v>
      </c>
      <c r="AT8">
        <v>74</v>
      </c>
      <c r="AU8">
        <v>79</v>
      </c>
      <c r="AV8">
        <v>78</v>
      </c>
      <c r="AW8">
        <v>86</v>
      </c>
      <c r="AX8">
        <v>46</v>
      </c>
      <c r="AY8">
        <v>61</v>
      </c>
      <c r="AZ8">
        <f t="shared" si="7"/>
        <v>1217</v>
      </c>
      <c r="BA8">
        <f t="shared" si="8"/>
        <v>81.13333333333334</v>
      </c>
    </row>
    <row r="9" spans="2:53">
      <c r="B9" t="s">
        <v>1</v>
      </c>
      <c r="C9" s="2">
        <f t="shared" si="0"/>
        <v>20</v>
      </c>
      <c r="D9" s="2">
        <v>0</v>
      </c>
      <c r="E9" s="2">
        <f>VLOOKUP($B9,$AD$19:$AE$24,2,FALSE)</f>
        <v>40</v>
      </c>
      <c r="F9" s="2">
        <f>VLOOKUP($B9,$AD$25:$AE$29,2,FALSE)</f>
        <v>40</v>
      </c>
      <c r="G9" s="2">
        <f>VLOOKUP($B9,$AD$30:$AE$36,2,FALSE)</f>
        <v>40</v>
      </c>
      <c r="H9" s="2">
        <v>0</v>
      </c>
      <c r="I9" s="2">
        <f t="shared" si="6"/>
        <v>40</v>
      </c>
      <c r="J9" s="2">
        <v>0</v>
      </c>
      <c r="K9" s="2">
        <f>VLOOKUP($B9,$AD$56:$AE$60,2,FALSE)</f>
        <v>80</v>
      </c>
      <c r="L9" s="2">
        <v>0</v>
      </c>
      <c r="M9" s="2">
        <f>VLOOKUP($B9,$AD$67:$AE$73,2,FALSE)</f>
        <v>40</v>
      </c>
      <c r="N9" s="2">
        <f t="shared" si="1"/>
        <v>519960</v>
      </c>
      <c r="O9" s="9">
        <f t="shared" si="2"/>
        <v>5199.6000000000004</v>
      </c>
      <c r="P9" s="8">
        <f t="shared" si="3"/>
        <v>346.64000000000004</v>
      </c>
      <c r="Q9" s="7">
        <f t="shared" si="4"/>
        <v>0.10099576961244232</v>
      </c>
      <c r="S9" s="6" t="s">
        <v>40</v>
      </c>
      <c r="T9" s="5">
        <v>1000</v>
      </c>
      <c r="U9" s="11">
        <v>2</v>
      </c>
      <c r="V9" s="3">
        <f t="shared" si="5"/>
        <v>2E-3</v>
      </c>
      <c r="AD9" t="s">
        <v>1</v>
      </c>
      <c r="AE9">
        <v>20</v>
      </c>
      <c r="AF9">
        <v>0.2</v>
      </c>
      <c r="AI9" t="s">
        <v>35</v>
      </c>
      <c r="AJ9" t="s">
        <v>34</v>
      </c>
      <c r="AK9">
        <v>0</v>
      </c>
      <c r="AL9">
        <v>0</v>
      </c>
      <c r="AM9">
        <v>0</v>
      </c>
      <c r="AN9">
        <v>0</v>
      </c>
      <c r="AO9">
        <v>23</v>
      </c>
      <c r="AP9">
        <v>20</v>
      </c>
      <c r="AQ9">
        <v>16</v>
      </c>
      <c r="AR9">
        <v>2</v>
      </c>
      <c r="AS9">
        <v>26</v>
      </c>
      <c r="AT9">
        <v>129</v>
      </c>
      <c r="AU9">
        <v>173</v>
      </c>
      <c r="AV9">
        <v>191</v>
      </c>
      <c r="AW9">
        <v>247</v>
      </c>
      <c r="AX9">
        <v>79</v>
      </c>
      <c r="AY9">
        <v>201</v>
      </c>
      <c r="AZ9">
        <f t="shared" si="7"/>
        <v>1107</v>
      </c>
      <c r="BA9">
        <f t="shared" si="8"/>
        <v>73.8</v>
      </c>
    </row>
    <row r="10" spans="2:53">
      <c r="B10" t="s">
        <v>0</v>
      </c>
      <c r="C10" s="2">
        <f t="shared" si="0"/>
        <v>80</v>
      </c>
      <c r="D10" s="2">
        <f t="shared" ref="D10:D15" si="9">VLOOKUP($B10,$AD$11:$AE$18,2,FALSE)</f>
        <v>80</v>
      </c>
      <c r="E10" s="2">
        <f>VLOOKUP($B10,$AD$19:$AE$24,2,FALSE)</f>
        <v>80</v>
      </c>
      <c r="F10" s="2">
        <f>VLOOKUP($B10,$AD$25:$AE$29,2,FALSE)</f>
        <v>80</v>
      </c>
      <c r="G10" s="2">
        <f>VLOOKUP($B10,$AD$30:$AE$36,2,FALSE)</f>
        <v>80</v>
      </c>
      <c r="H10" s="2">
        <f>VLOOKUP($B10,$AD$37:$AE$42,2,FALSE)</f>
        <v>80</v>
      </c>
      <c r="I10" s="2">
        <f t="shared" si="6"/>
        <v>80</v>
      </c>
      <c r="J10" s="2">
        <f>VLOOKUP($B10,$AD$50:$AE$55,2,FALSE)</f>
        <v>80</v>
      </c>
      <c r="K10" s="2">
        <v>0</v>
      </c>
      <c r="L10" s="2">
        <f>VLOOKUP($B10,$AD$61:$AE$66,2,FALSE)</f>
        <v>80</v>
      </c>
      <c r="M10" s="2">
        <f>VLOOKUP($B10,$AD$67:$AE$73,2,FALSE)</f>
        <v>80</v>
      </c>
      <c r="N10" s="2">
        <f t="shared" si="1"/>
        <v>1648720</v>
      </c>
      <c r="O10" s="9">
        <f t="shared" si="2"/>
        <v>6594.88</v>
      </c>
      <c r="P10" s="8">
        <f t="shared" si="3"/>
        <v>439.65866666666665</v>
      </c>
      <c r="Q10" s="7">
        <f t="shared" si="4"/>
        <v>0.12809735000802053</v>
      </c>
      <c r="S10" s="6" t="s">
        <v>3</v>
      </c>
      <c r="T10" s="5">
        <v>1000</v>
      </c>
      <c r="U10" s="11">
        <v>3.5</v>
      </c>
      <c r="V10" s="3">
        <f t="shared" si="5"/>
        <v>3.5000000000000001E-3</v>
      </c>
      <c r="AD10" t="s">
        <v>0</v>
      </c>
      <c r="AE10">
        <v>80</v>
      </c>
      <c r="AF10">
        <v>0.32000000000000006</v>
      </c>
      <c r="AI10" t="s">
        <v>30</v>
      </c>
      <c r="AJ10" t="s">
        <v>48</v>
      </c>
      <c r="AK10">
        <v>300</v>
      </c>
      <c r="AL10">
        <v>275</v>
      </c>
      <c r="AM10">
        <v>126</v>
      </c>
      <c r="AN10">
        <v>184</v>
      </c>
      <c r="AO10">
        <v>0</v>
      </c>
      <c r="AP10">
        <v>173</v>
      </c>
      <c r="AQ10">
        <v>117</v>
      </c>
      <c r="AR10">
        <v>117</v>
      </c>
      <c r="AS10">
        <v>121</v>
      </c>
      <c r="AT10">
        <v>59</v>
      </c>
      <c r="AU10">
        <v>75</v>
      </c>
      <c r="AV10">
        <v>73</v>
      </c>
      <c r="AW10">
        <v>69</v>
      </c>
      <c r="AX10">
        <v>96</v>
      </c>
      <c r="AY10">
        <v>48</v>
      </c>
      <c r="AZ10">
        <f t="shared" si="7"/>
        <v>1833</v>
      </c>
      <c r="BA10">
        <f t="shared" si="8"/>
        <v>122.2</v>
      </c>
    </row>
    <row r="11" spans="2:53">
      <c r="B11" t="s">
        <v>45</v>
      </c>
      <c r="C11" s="2">
        <v>0</v>
      </c>
      <c r="D11" s="2">
        <f t="shared" si="9"/>
        <v>50</v>
      </c>
      <c r="E11" s="2">
        <v>0</v>
      </c>
      <c r="F11" s="2">
        <v>0</v>
      </c>
      <c r="G11" s="2">
        <v>0</v>
      </c>
      <c r="H11" s="2">
        <v>0</v>
      </c>
      <c r="I11" s="2">
        <v>0</v>
      </c>
      <c r="J11" s="2">
        <v>0</v>
      </c>
      <c r="K11" s="2">
        <v>0</v>
      </c>
      <c r="L11" s="2">
        <v>0</v>
      </c>
      <c r="M11" s="2">
        <v>0</v>
      </c>
      <c r="N11" s="2">
        <f t="shared" si="1"/>
        <v>152150</v>
      </c>
      <c r="O11" s="9">
        <f t="shared" si="2"/>
        <v>760.75</v>
      </c>
      <c r="P11" s="8">
        <f t="shared" si="3"/>
        <v>50.716666666666669</v>
      </c>
      <c r="Q11" s="7">
        <f t="shared" si="4"/>
        <v>1.4776623535015286E-2</v>
      </c>
      <c r="S11" s="6" t="s">
        <v>0</v>
      </c>
      <c r="T11" s="5">
        <v>100</v>
      </c>
      <c r="U11" s="11">
        <v>0.4</v>
      </c>
      <c r="V11" s="3">
        <f t="shared" si="5"/>
        <v>4.0000000000000001E-3</v>
      </c>
      <c r="AB11" t="s">
        <v>47</v>
      </c>
      <c r="AC11" t="s">
        <v>46</v>
      </c>
      <c r="AD11" t="s">
        <v>45</v>
      </c>
      <c r="AE11">
        <v>50</v>
      </c>
      <c r="AF11">
        <v>0.25</v>
      </c>
      <c r="AG11">
        <v>1.0385000000000002</v>
      </c>
      <c r="AI11" t="s">
        <v>27</v>
      </c>
      <c r="AJ11" t="s">
        <v>26</v>
      </c>
      <c r="AK11">
        <v>302</v>
      </c>
      <c r="AL11">
        <v>281</v>
      </c>
      <c r="AM11">
        <v>137</v>
      </c>
      <c r="AN11">
        <v>183</v>
      </c>
      <c r="AO11">
        <v>48</v>
      </c>
      <c r="AP11">
        <v>176</v>
      </c>
      <c r="AQ11">
        <v>169</v>
      </c>
      <c r="AR11">
        <v>119</v>
      </c>
      <c r="AS11">
        <v>96</v>
      </c>
      <c r="AT11">
        <v>85</v>
      </c>
      <c r="AU11">
        <v>77</v>
      </c>
      <c r="AV11">
        <v>110</v>
      </c>
      <c r="AW11">
        <v>119</v>
      </c>
      <c r="AX11">
        <v>37</v>
      </c>
      <c r="AY11">
        <v>52</v>
      </c>
      <c r="AZ11">
        <f t="shared" si="7"/>
        <v>1991</v>
      </c>
      <c r="BA11">
        <f t="shared" si="8"/>
        <v>132.73333333333332</v>
      </c>
    </row>
    <row r="12" spans="2:53">
      <c r="B12" t="s">
        <v>44</v>
      </c>
      <c r="C12" s="2">
        <v>0</v>
      </c>
      <c r="D12" s="2">
        <f t="shared" si="9"/>
        <v>30</v>
      </c>
      <c r="E12" s="2">
        <v>0</v>
      </c>
      <c r="F12" s="2">
        <v>0</v>
      </c>
      <c r="G12" s="2">
        <v>0</v>
      </c>
      <c r="H12" s="2">
        <v>0</v>
      </c>
      <c r="I12" s="2">
        <v>0</v>
      </c>
      <c r="J12" s="2">
        <v>0</v>
      </c>
      <c r="K12" s="2">
        <v>0</v>
      </c>
      <c r="L12" s="2">
        <v>0</v>
      </c>
      <c r="M12" s="2">
        <v>0</v>
      </c>
      <c r="N12" s="2">
        <f t="shared" si="1"/>
        <v>91290</v>
      </c>
      <c r="O12" s="9">
        <f t="shared" si="2"/>
        <v>319.51499999999999</v>
      </c>
      <c r="P12" s="8">
        <f t="shared" si="3"/>
        <v>21.300999999999998</v>
      </c>
      <c r="Q12" s="7">
        <f t="shared" si="4"/>
        <v>6.20618188470642E-3</v>
      </c>
      <c r="S12" s="6" t="s">
        <v>1</v>
      </c>
      <c r="T12" s="5">
        <v>100</v>
      </c>
      <c r="U12" s="11">
        <v>1</v>
      </c>
      <c r="V12" s="3">
        <f t="shared" si="5"/>
        <v>0.01</v>
      </c>
      <c r="AD12" t="s">
        <v>5</v>
      </c>
      <c r="AE12">
        <v>0.5</v>
      </c>
      <c r="AF12">
        <v>0.1</v>
      </c>
      <c r="AI12" t="s">
        <v>21</v>
      </c>
      <c r="AJ12" t="s">
        <v>20</v>
      </c>
      <c r="AK12">
        <v>206</v>
      </c>
      <c r="AL12">
        <v>163</v>
      </c>
      <c r="AM12">
        <v>133</v>
      </c>
      <c r="AN12">
        <v>149</v>
      </c>
      <c r="AO12">
        <v>4</v>
      </c>
      <c r="AP12">
        <v>159</v>
      </c>
      <c r="AQ12">
        <v>134</v>
      </c>
      <c r="AR12">
        <v>111</v>
      </c>
      <c r="AS12">
        <v>97</v>
      </c>
      <c r="AT12">
        <v>93</v>
      </c>
      <c r="AU12">
        <v>95</v>
      </c>
      <c r="AV12">
        <v>112</v>
      </c>
      <c r="AW12">
        <v>85</v>
      </c>
      <c r="AX12">
        <v>52</v>
      </c>
      <c r="AY12">
        <v>77</v>
      </c>
      <c r="AZ12">
        <f t="shared" si="7"/>
        <v>1670</v>
      </c>
      <c r="BA12">
        <f t="shared" si="8"/>
        <v>111.33333333333333</v>
      </c>
    </row>
    <row r="13" spans="2:53">
      <c r="B13" t="s">
        <v>40</v>
      </c>
      <c r="C13" s="2">
        <v>0</v>
      </c>
      <c r="D13" s="2">
        <f t="shared" si="9"/>
        <v>20</v>
      </c>
      <c r="E13" s="2">
        <f>VLOOKUP($B13,$AD$19:$AE$24,2,FALSE)</f>
        <v>20</v>
      </c>
      <c r="F13" s="2">
        <v>0</v>
      </c>
      <c r="G13" s="2">
        <v>0</v>
      </c>
      <c r="H13" s="2">
        <v>0</v>
      </c>
      <c r="I13" s="2">
        <v>0</v>
      </c>
      <c r="J13" s="2">
        <v>0</v>
      </c>
      <c r="K13" s="2">
        <v>0</v>
      </c>
      <c r="L13" s="2">
        <v>0</v>
      </c>
      <c r="M13" s="2">
        <v>0</v>
      </c>
      <c r="N13" s="2">
        <f t="shared" si="1"/>
        <v>175180</v>
      </c>
      <c r="O13" s="9">
        <f t="shared" si="2"/>
        <v>350.36</v>
      </c>
      <c r="P13" s="8">
        <f t="shared" si="3"/>
        <v>23.357333333333333</v>
      </c>
      <c r="Q13" s="7">
        <f t="shared" si="4"/>
        <v>6.8053076854787458E-3</v>
      </c>
      <c r="S13" s="6" t="s">
        <v>41</v>
      </c>
      <c r="T13" s="5">
        <v>1000</v>
      </c>
      <c r="U13" s="11">
        <v>6</v>
      </c>
      <c r="V13" s="3">
        <f t="shared" si="5"/>
        <v>6.0000000000000001E-3</v>
      </c>
      <c r="AD13" t="s">
        <v>24</v>
      </c>
      <c r="AE13">
        <v>15</v>
      </c>
      <c r="AF13">
        <v>7.4999999999999997E-2</v>
      </c>
      <c r="AI13" t="s">
        <v>15</v>
      </c>
      <c r="AJ13" t="s">
        <v>14</v>
      </c>
      <c r="AK13">
        <v>0</v>
      </c>
      <c r="AL13">
        <v>0</v>
      </c>
      <c r="AM13">
        <v>0</v>
      </c>
      <c r="AN13">
        <v>0</v>
      </c>
      <c r="AO13">
        <v>5</v>
      </c>
      <c r="AP13">
        <v>14</v>
      </c>
      <c r="AQ13">
        <v>8</v>
      </c>
      <c r="AR13">
        <v>2</v>
      </c>
      <c r="AS13">
        <v>15</v>
      </c>
      <c r="AT13">
        <v>57</v>
      </c>
      <c r="AU13">
        <v>80</v>
      </c>
      <c r="AV13">
        <v>50</v>
      </c>
      <c r="AW13">
        <v>74</v>
      </c>
      <c r="AX13">
        <v>6</v>
      </c>
      <c r="AY13">
        <v>65</v>
      </c>
      <c r="AZ13">
        <f t="shared" si="7"/>
        <v>376</v>
      </c>
      <c r="BA13">
        <f t="shared" si="8"/>
        <v>25.066666666666666</v>
      </c>
    </row>
    <row r="14" spans="2:53">
      <c r="B14" t="s">
        <v>39</v>
      </c>
      <c r="C14" s="2">
        <v>0</v>
      </c>
      <c r="D14" s="2">
        <f t="shared" si="9"/>
        <v>30</v>
      </c>
      <c r="E14" s="2">
        <v>0</v>
      </c>
      <c r="F14" s="2">
        <v>0</v>
      </c>
      <c r="G14" s="2">
        <v>0</v>
      </c>
      <c r="H14" s="2">
        <v>0</v>
      </c>
      <c r="I14" s="2">
        <v>0</v>
      </c>
      <c r="J14" s="2">
        <v>0</v>
      </c>
      <c r="K14" s="2">
        <v>0</v>
      </c>
      <c r="L14" s="2">
        <v>0</v>
      </c>
      <c r="M14" s="2">
        <v>0</v>
      </c>
      <c r="N14" s="2">
        <f t="shared" si="1"/>
        <v>91290</v>
      </c>
      <c r="O14" s="9">
        <f t="shared" si="2"/>
        <v>292.12799999999999</v>
      </c>
      <c r="P14" s="8">
        <f t="shared" si="3"/>
        <v>19.475199999999997</v>
      </c>
      <c r="Q14" s="7">
        <f t="shared" si="4"/>
        <v>5.6742234374458694E-3</v>
      </c>
      <c r="S14" s="6" t="s">
        <v>23</v>
      </c>
      <c r="T14" s="5">
        <v>1000</v>
      </c>
      <c r="U14" s="11">
        <v>4</v>
      </c>
      <c r="V14" s="3">
        <f t="shared" si="5"/>
        <v>4.0000000000000001E-3</v>
      </c>
      <c r="AD14" t="s">
        <v>44</v>
      </c>
      <c r="AE14">
        <v>30</v>
      </c>
      <c r="AF14">
        <v>0.105</v>
      </c>
      <c r="AI14" t="s">
        <v>12</v>
      </c>
      <c r="AJ14" t="s">
        <v>11</v>
      </c>
      <c r="AK14">
        <v>81</v>
      </c>
      <c r="AL14">
        <v>77</v>
      </c>
      <c r="AM14">
        <v>87</v>
      </c>
      <c r="AN14">
        <v>106</v>
      </c>
      <c r="AO14">
        <v>48</v>
      </c>
      <c r="AP14">
        <v>111</v>
      </c>
      <c r="AQ14">
        <v>100</v>
      </c>
      <c r="AR14">
        <v>90</v>
      </c>
      <c r="AS14">
        <v>78</v>
      </c>
      <c r="AT14">
        <v>96</v>
      </c>
      <c r="AU14">
        <v>103</v>
      </c>
      <c r="AV14">
        <v>101</v>
      </c>
      <c r="AW14">
        <v>100</v>
      </c>
      <c r="AX14">
        <v>52</v>
      </c>
      <c r="AY14">
        <v>95</v>
      </c>
      <c r="AZ14">
        <f t="shared" si="7"/>
        <v>1325</v>
      </c>
      <c r="BA14">
        <f t="shared" si="8"/>
        <v>88.333333333333329</v>
      </c>
    </row>
    <row r="15" spans="2:53">
      <c r="B15" t="s">
        <v>3</v>
      </c>
      <c r="C15" s="2">
        <v>0</v>
      </c>
      <c r="D15" s="2">
        <f t="shared" si="9"/>
        <v>15</v>
      </c>
      <c r="E15" s="2">
        <v>0</v>
      </c>
      <c r="F15" s="2">
        <v>0</v>
      </c>
      <c r="G15" s="2">
        <v>0</v>
      </c>
      <c r="H15" s="2">
        <v>0</v>
      </c>
      <c r="I15" s="2">
        <v>0</v>
      </c>
      <c r="J15" s="2">
        <v>0</v>
      </c>
      <c r="K15" s="2">
        <v>0</v>
      </c>
      <c r="L15" s="2">
        <f>VLOOKUP($B15,$AD$61:$AE$66,2,FALSE)</f>
        <v>15</v>
      </c>
      <c r="M15" s="2">
        <f>VLOOKUP($B15,$AD$67:$AE$73,2,FALSE)</f>
        <v>15</v>
      </c>
      <c r="N15" s="2">
        <f t="shared" si="1"/>
        <v>91395</v>
      </c>
      <c r="O15" s="9">
        <f t="shared" si="2"/>
        <v>319.88249999999999</v>
      </c>
      <c r="P15" s="8">
        <f t="shared" si="3"/>
        <v>21.325499999999998</v>
      </c>
      <c r="Q15" s="7">
        <f t="shared" si="4"/>
        <v>6.2133201155958285E-3</v>
      </c>
      <c r="S15" s="6" t="s">
        <v>37</v>
      </c>
      <c r="T15" s="5">
        <v>100</v>
      </c>
      <c r="U15" s="11">
        <v>1.5</v>
      </c>
      <c r="V15" s="3">
        <f t="shared" si="5"/>
        <v>1.4999999999999999E-2</v>
      </c>
      <c r="AD15" t="s">
        <v>40</v>
      </c>
      <c r="AE15">
        <v>20</v>
      </c>
      <c r="AF15">
        <v>0.04</v>
      </c>
      <c r="AI15" t="s">
        <v>8</v>
      </c>
      <c r="AJ15" t="s">
        <v>7</v>
      </c>
      <c r="AK15">
        <v>141</v>
      </c>
      <c r="AL15">
        <v>148</v>
      </c>
      <c r="AM15">
        <v>137</v>
      </c>
      <c r="AN15">
        <v>193</v>
      </c>
      <c r="AO15">
        <v>0</v>
      </c>
      <c r="AP15">
        <v>261</v>
      </c>
      <c r="AQ15">
        <v>215</v>
      </c>
      <c r="AR15">
        <v>199</v>
      </c>
      <c r="AS15">
        <v>133</v>
      </c>
      <c r="AT15">
        <v>36</v>
      </c>
      <c r="AU15">
        <v>47</v>
      </c>
      <c r="AV15">
        <v>36</v>
      </c>
      <c r="AW15">
        <v>31</v>
      </c>
      <c r="AX15">
        <v>112</v>
      </c>
      <c r="AY15">
        <v>36</v>
      </c>
      <c r="AZ15">
        <f t="shared" si="7"/>
        <v>1725</v>
      </c>
      <c r="BA15">
        <f t="shared" si="8"/>
        <v>115</v>
      </c>
    </row>
    <row r="16" spans="2:53">
      <c r="B16" t="s">
        <v>41</v>
      </c>
      <c r="C16" s="2">
        <v>0</v>
      </c>
      <c r="D16" s="2">
        <v>0</v>
      </c>
      <c r="E16" s="2">
        <f>VLOOKUP($B16,$AD$19:$AE$24,2,FALSE)</f>
        <v>150</v>
      </c>
      <c r="F16" s="2">
        <v>0</v>
      </c>
      <c r="G16" s="2">
        <v>0</v>
      </c>
      <c r="H16" s="2">
        <v>0</v>
      </c>
      <c r="I16" s="2">
        <v>0</v>
      </c>
      <c r="J16" s="2">
        <v>0</v>
      </c>
      <c r="K16" s="2">
        <v>0</v>
      </c>
      <c r="L16" s="2">
        <v>0</v>
      </c>
      <c r="M16" s="2">
        <v>0</v>
      </c>
      <c r="N16" s="2">
        <f t="shared" si="1"/>
        <v>857400</v>
      </c>
      <c r="O16" s="9">
        <f t="shared" si="2"/>
        <v>5144.4000000000005</v>
      </c>
      <c r="P16" s="8">
        <f t="shared" si="3"/>
        <v>342.96000000000004</v>
      </c>
      <c r="Q16" s="7">
        <f t="shared" si="4"/>
        <v>9.9923578197216756E-2</v>
      </c>
      <c r="S16" s="6" t="s">
        <v>9</v>
      </c>
      <c r="T16" s="5">
        <v>1000</v>
      </c>
      <c r="U16" s="11">
        <v>4</v>
      </c>
      <c r="V16" s="3">
        <f t="shared" si="5"/>
        <v>4.0000000000000001E-3</v>
      </c>
      <c r="AD16" t="s">
        <v>39</v>
      </c>
      <c r="AE16">
        <v>30</v>
      </c>
      <c r="AF16">
        <v>9.6000000000000002E-2</v>
      </c>
    </row>
    <row r="17" spans="2:36">
      <c r="B17" t="s">
        <v>4</v>
      </c>
      <c r="C17" s="2">
        <v>0</v>
      </c>
      <c r="D17" s="2">
        <v>0</v>
      </c>
      <c r="E17" s="2">
        <f>VLOOKUP($B17,$AD$19:$AE$24,2,FALSE)</f>
        <v>30</v>
      </c>
      <c r="F17" s="2">
        <v>0</v>
      </c>
      <c r="G17" s="2">
        <v>0</v>
      </c>
      <c r="H17" s="2">
        <v>0</v>
      </c>
      <c r="I17" s="2">
        <v>0</v>
      </c>
      <c r="J17" s="2">
        <f>VLOOKUP($B17,$AD$50:$AE$55,2,FALSE)</f>
        <v>30</v>
      </c>
      <c r="K17" s="2">
        <f>VLOOKUP($B17,$AD$56:$AE$60,2,FALSE)</f>
        <v>30</v>
      </c>
      <c r="L17" s="2">
        <f>VLOOKUP($B17,$AD$61:$AE$66,2,FALSE)</f>
        <v>30</v>
      </c>
      <c r="M17" s="2">
        <f>VLOOKUP($B17,$AD$67:$AE$73,2,FALSE)</f>
        <v>30</v>
      </c>
      <c r="N17" s="2">
        <f t="shared" si="1"/>
        <v>324360</v>
      </c>
      <c r="O17" s="9">
        <f t="shared" si="2"/>
        <v>778.46399999999994</v>
      </c>
      <c r="P17" s="8">
        <f t="shared" si="3"/>
        <v>51.897599999999997</v>
      </c>
      <c r="Q17" s="7">
        <f t="shared" si="4"/>
        <v>1.5120695975763574E-2</v>
      </c>
      <c r="S17" s="6" t="s">
        <v>2</v>
      </c>
      <c r="T17" s="5">
        <v>1000</v>
      </c>
      <c r="U17" s="11">
        <v>5</v>
      </c>
      <c r="V17" s="3">
        <f t="shared" si="5"/>
        <v>5.0000000000000001E-3</v>
      </c>
      <c r="AD17" t="s">
        <v>0</v>
      </c>
      <c r="AE17">
        <v>80</v>
      </c>
      <c r="AF17">
        <v>0.32000000000000006</v>
      </c>
    </row>
    <row r="18" spans="2:36">
      <c r="B18" t="s">
        <v>2</v>
      </c>
      <c r="C18" s="2">
        <v>0</v>
      </c>
      <c r="D18" s="2">
        <v>0</v>
      </c>
      <c r="E18" s="2">
        <f>VLOOKUP($B18,$AD$19:$AE$24,2,FALSE)</f>
        <v>200</v>
      </c>
      <c r="F18" s="2">
        <v>0</v>
      </c>
      <c r="G18" s="2">
        <f>VLOOKUP($B18,$AD$30:$AE$36,2,FALSE)</f>
        <v>50</v>
      </c>
      <c r="H18" s="2">
        <v>0</v>
      </c>
      <c r="I18" s="2">
        <v>0</v>
      </c>
      <c r="J18" s="2">
        <v>0</v>
      </c>
      <c r="K18" s="2">
        <f>VLOOKUP($B18,$AD$56:$AE$60,2,FALSE)</f>
        <v>200</v>
      </c>
      <c r="L18" s="2">
        <v>0</v>
      </c>
      <c r="M18" s="2">
        <f>VLOOKUP($B18,$AD$67:$AE$73,2,FALSE)</f>
        <v>200</v>
      </c>
      <c r="N18" s="2">
        <f t="shared" si="1"/>
        <v>1618750</v>
      </c>
      <c r="O18" s="9">
        <f t="shared" si="2"/>
        <v>8093.75</v>
      </c>
      <c r="P18" s="8">
        <f t="shared" si="3"/>
        <v>539.58333333333337</v>
      </c>
      <c r="Q18" s="7">
        <f t="shared" si="4"/>
        <v>0.15721103744532366</v>
      </c>
      <c r="S18" s="6" t="s">
        <v>19</v>
      </c>
      <c r="T18" s="5">
        <v>1000</v>
      </c>
      <c r="U18" s="11">
        <v>8</v>
      </c>
      <c r="V18" s="3">
        <f t="shared" si="5"/>
        <v>8.0000000000000002E-3</v>
      </c>
      <c r="AD18" t="s">
        <v>3</v>
      </c>
      <c r="AE18">
        <v>15</v>
      </c>
      <c r="AF18">
        <v>5.2499999999999998E-2</v>
      </c>
    </row>
    <row r="19" spans="2:36">
      <c r="B19" t="s">
        <v>37</v>
      </c>
      <c r="C19" s="2">
        <v>0</v>
      </c>
      <c r="D19" s="2">
        <v>0</v>
      </c>
      <c r="E19" s="2">
        <v>0</v>
      </c>
      <c r="F19" s="2">
        <f>VLOOKUP($B19,$AD$25:$AE$29,2,FALSE)</f>
        <v>200</v>
      </c>
      <c r="G19" s="2">
        <v>0</v>
      </c>
      <c r="H19" s="2">
        <v>0</v>
      </c>
      <c r="I19" s="2">
        <v>0</v>
      </c>
      <c r="J19" s="2">
        <v>0</v>
      </c>
      <c r="K19" s="2">
        <v>0</v>
      </c>
      <c r="L19" s="2">
        <v>0</v>
      </c>
      <c r="M19" s="2">
        <v>0</v>
      </c>
      <c r="N19" s="2">
        <f t="shared" si="1"/>
        <v>243400</v>
      </c>
      <c r="O19" s="9">
        <f t="shared" si="2"/>
        <v>3651</v>
      </c>
      <c r="P19" s="8">
        <f t="shared" si="3"/>
        <v>243.4</v>
      </c>
      <c r="Q19" s="7">
        <f t="shared" si="4"/>
        <v>7.0916138713560048E-2</v>
      </c>
      <c r="S19" s="6" t="s">
        <v>18</v>
      </c>
      <c r="T19" s="5">
        <v>1000</v>
      </c>
      <c r="U19" s="11">
        <v>3</v>
      </c>
      <c r="V19" s="3">
        <f t="shared" si="5"/>
        <v>3.0000000000000001E-3</v>
      </c>
      <c r="AB19" t="s">
        <v>43</v>
      </c>
      <c r="AC19" t="s">
        <v>42</v>
      </c>
      <c r="AD19" t="s">
        <v>41</v>
      </c>
      <c r="AE19">
        <v>150</v>
      </c>
      <c r="AF19">
        <v>0.89999999999999991</v>
      </c>
      <c r="AG19">
        <v>2.7320000000000002</v>
      </c>
    </row>
    <row r="20" spans="2:36">
      <c r="B20" t="s">
        <v>9</v>
      </c>
      <c r="C20" s="2">
        <v>0</v>
      </c>
      <c r="D20" s="2">
        <v>0</v>
      </c>
      <c r="E20" s="2">
        <v>0</v>
      </c>
      <c r="F20" s="2">
        <f>VLOOKUP($B20,$AD$25:$AE$29,2,FALSE)</f>
        <v>200</v>
      </c>
      <c r="G20" s="2">
        <v>0</v>
      </c>
      <c r="H20" s="2">
        <v>0</v>
      </c>
      <c r="I20" s="2">
        <v>0</v>
      </c>
      <c r="J20" s="2">
        <v>0</v>
      </c>
      <c r="K20" s="2">
        <v>0</v>
      </c>
      <c r="L20" s="2">
        <v>0</v>
      </c>
      <c r="M20" s="2">
        <v>0</v>
      </c>
      <c r="N20" s="2">
        <f t="shared" si="1"/>
        <v>243400</v>
      </c>
      <c r="O20" s="9">
        <f t="shared" si="2"/>
        <v>973.6</v>
      </c>
      <c r="P20" s="8">
        <f t="shared" si="3"/>
        <v>64.906666666666666</v>
      </c>
      <c r="Q20" s="7">
        <f t="shared" si="4"/>
        <v>1.8910970323616015E-2</v>
      </c>
      <c r="S20" s="6" t="s">
        <v>16</v>
      </c>
      <c r="T20" s="5">
        <v>1000</v>
      </c>
      <c r="U20" s="11">
        <v>3</v>
      </c>
      <c r="V20" s="3">
        <f t="shared" si="5"/>
        <v>3.0000000000000001E-3</v>
      </c>
      <c r="AD20" t="s">
        <v>1</v>
      </c>
      <c r="AE20">
        <v>40</v>
      </c>
      <c r="AF20">
        <v>0.4</v>
      </c>
    </row>
    <row r="21" spans="2:36">
      <c r="B21" t="s">
        <v>36</v>
      </c>
      <c r="C21" s="2">
        <v>0</v>
      </c>
      <c r="D21" s="2">
        <v>0</v>
      </c>
      <c r="E21" s="2">
        <v>0</v>
      </c>
      <c r="F21" s="2">
        <f>VLOOKUP($B21,$AD$25:$AE$29,2,FALSE)</f>
        <v>20</v>
      </c>
      <c r="G21" s="2">
        <v>0</v>
      </c>
      <c r="H21" s="2">
        <v>0</v>
      </c>
      <c r="I21" s="2">
        <v>0</v>
      </c>
      <c r="J21" s="2">
        <v>0</v>
      </c>
      <c r="K21" s="2">
        <v>0</v>
      </c>
      <c r="L21" s="2">
        <v>0</v>
      </c>
      <c r="M21" s="2">
        <v>0</v>
      </c>
      <c r="N21" s="2">
        <f t="shared" si="1"/>
        <v>24340</v>
      </c>
      <c r="O21" s="9">
        <f t="shared" si="2"/>
        <v>438.12000000000006</v>
      </c>
      <c r="P21" s="8">
        <f t="shared" si="3"/>
        <v>29.208000000000006</v>
      </c>
      <c r="Q21" s="7">
        <f t="shared" si="4"/>
        <v>8.5099366456272071E-3</v>
      </c>
      <c r="S21" s="6" t="s">
        <v>6</v>
      </c>
      <c r="T21" s="5">
        <v>1000</v>
      </c>
      <c r="U21" s="11">
        <v>10</v>
      </c>
      <c r="V21" s="3">
        <f t="shared" si="5"/>
        <v>0.01</v>
      </c>
      <c r="AD21" t="s">
        <v>40</v>
      </c>
      <c r="AE21">
        <v>20</v>
      </c>
      <c r="AF21">
        <v>0.04</v>
      </c>
    </row>
    <row r="22" spans="2:36">
      <c r="B22" t="s">
        <v>25</v>
      </c>
      <c r="C22" s="2">
        <v>0</v>
      </c>
      <c r="D22" s="2">
        <v>0</v>
      </c>
      <c r="E22" s="2">
        <v>0</v>
      </c>
      <c r="F22" s="2">
        <v>0</v>
      </c>
      <c r="G22" s="2">
        <f>VLOOKUP($B22,$AD$30:$AE$36,2,FALSE)</f>
        <v>50</v>
      </c>
      <c r="H22" s="2">
        <v>0</v>
      </c>
      <c r="I22" s="2">
        <f>VLOOKUP($B22,$AD$43:$AE$49,2,FALSE)</f>
        <v>50</v>
      </c>
      <c r="J22" s="2">
        <v>0</v>
      </c>
      <c r="K22" s="2">
        <v>0</v>
      </c>
      <c r="L22" s="2">
        <v>0</v>
      </c>
      <c r="M22" s="2">
        <v>0</v>
      </c>
      <c r="N22" s="2">
        <f t="shared" si="1"/>
        <v>154900</v>
      </c>
      <c r="O22" s="9">
        <f t="shared" si="2"/>
        <v>1006.8499999999999</v>
      </c>
      <c r="P22" s="8">
        <f t="shared" si="3"/>
        <v>67.123333333333321</v>
      </c>
      <c r="Q22" s="7">
        <f t="shared" si="4"/>
        <v>1.955681026122923E-2</v>
      </c>
      <c r="S22" s="6" t="s">
        <v>10</v>
      </c>
      <c r="T22" s="5">
        <v>1000</v>
      </c>
      <c r="U22" s="11">
        <v>7</v>
      </c>
      <c r="V22" s="3">
        <f t="shared" si="5"/>
        <v>7.0000000000000001E-3</v>
      </c>
      <c r="AD22" t="s">
        <v>4</v>
      </c>
      <c r="AE22">
        <v>30</v>
      </c>
      <c r="AF22">
        <v>7.1999999999999995E-2</v>
      </c>
    </row>
    <row r="23" spans="2:36">
      <c r="B23" t="s">
        <v>17</v>
      </c>
      <c r="C23" s="2">
        <v>0</v>
      </c>
      <c r="D23" s="2">
        <v>0</v>
      </c>
      <c r="E23" s="2">
        <v>0</v>
      </c>
      <c r="F23" s="2">
        <v>0</v>
      </c>
      <c r="G23" s="2">
        <f>VLOOKUP($B23,$AD$30:$AE$36,2,FALSE)</f>
        <v>15</v>
      </c>
      <c r="H23" s="2">
        <v>0</v>
      </c>
      <c r="I23" s="2">
        <v>0</v>
      </c>
      <c r="J23" s="2">
        <f>VLOOKUP($B23,$AD$50:$AE$55,2,FALSE)</f>
        <v>20</v>
      </c>
      <c r="K23" s="2">
        <v>0</v>
      </c>
      <c r="L23" s="2">
        <v>0</v>
      </c>
      <c r="M23" s="2">
        <v>0</v>
      </c>
      <c r="N23" s="2">
        <f t="shared" si="1"/>
        <v>50005</v>
      </c>
      <c r="O23" s="9">
        <f t="shared" si="2"/>
        <v>250.02500000000001</v>
      </c>
      <c r="P23" s="8">
        <f t="shared" si="3"/>
        <v>16.668333333333333</v>
      </c>
      <c r="Q23" s="7">
        <f t="shared" si="4"/>
        <v>4.8564249744885929E-3</v>
      </c>
      <c r="S23" s="10" t="s">
        <v>4</v>
      </c>
      <c r="T23" s="5">
        <v>1000</v>
      </c>
      <c r="U23" s="4">
        <v>2.4</v>
      </c>
      <c r="V23" s="3">
        <f t="shared" si="5"/>
        <v>2.3999999999999998E-3</v>
      </c>
      <c r="AD23" t="s">
        <v>2</v>
      </c>
      <c r="AE23">
        <v>200</v>
      </c>
      <c r="AF23">
        <v>1</v>
      </c>
      <c r="AJ23">
        <v>982</v>
      </c>
    </row>
    <row r="24" spans="2:36">
      <c r="B24" t="s">
        <v>19</v>
      </c>
      <c r="C24" s="2">
        <v>0</v>
      </c>
      <c r="D24" s="2">
        <v>0</v>
      </c>
      <c r="E24" s="2">
        <v>0</v>
      </c>
      <c r="F24" s="2">
        <v>0</v>
      </c>
      <c r="G24" s="2">
        <v>0</v>
      </c>
      <c r="H24" s="2">
        <v>0</v>
      </c>
      <c r="I24" s="2">
        <v>0</v>
      </c>
      <c r="J24" s="2">
        <f>VLOOKUP($B24,$AD$50:$AE$55,2,FALSE)</f>
        <v>80</v>
      </c>
      <c r="K24" s="2">
        <v>0</v>
      </c>
      <c r="L24" s="2">
        <v>0</v>
      </c>
      <c r="M24" s="2">
        <v>0</v>
      </c>
      <c r="N24" s="2">
        <f t="shared" si="1"/>
        <v>133600</v>
      </c>
      <c r="O24" s="9">
        <f t="shared" si="2"/>
        <v>1068.8</v>
      </c>
      <c r="P24" s="8">
        <f t="shared" si="3"/>
        <v>71.25333333333333</v>
      </c>
      <c r="Q24" s="7">
        <f t="shared" si="4"/>
        <v>2.0760112039729658E-2</v>
      </c>
      <c r="S24" s="6" t="s">
        <v>39</v>
      </c>
      <c r="T24" s="5">
        <v>1000</v>
      </c>
      <c r="U24" s="4">
        <v>3.2</v>
      </c>
      <c r="V24" s="3">
        <f t="shared" si="5"/>
        <v>3.2000000000000002E-3</v>
      </c>
      <c r="AD24" t="s">
        <v>0</v>
      </c>
      <c r="AE24">
        <v>80</v>
      </c>
      <c r="AF24">
        <v>0.32000000000000006</v>
      </c>
      <c r="AJ24">
        <v>3043</v>
      </c>
    </row>
    <row r="25" spans="2:36">
      <c r="B25" t="s">
        <v>18</v>
      </c>
      <c r="C25" s="2">
        <v>0</v>
      </c>
      <c r="D25" s="2">
        <v>0</v>
      </c>
      <c r="E25" s="2">
        <v>0</v>
      </c>
      <c r="F25" s="2">
        <v>0</v>
      </c>
      <c r="G25" s="2">
        <v>0</v>
      </c>
      <c r="H25" s="2">
        <v>0</v>
      </c>
      <c r="I25" s="2">
        <v>0</v>
      </c>
      <c r="J25" s="2">
        <f>VLOOKUP($B25,$AD$50:$AE$55,2,FALSE)</f>
        <v>80</v>
      </c>
      <c r="K25" s="2">
        <v>0</v>
      </c>
      <c r="L25" s="2">
        <v>0</v>
      </c>
      <c r="M25" s="2">
        <v>0</v>
      </c>
      <c r="N25" s="2">
        <f t="shared" si="1"/>
        <v>133600</v>
      </c>
      <c r="O25" s="9">
        <f t="shared" si="2"/>
        <v>400.8</v>
      </c>
      <c r="P25" s="8">
        <f t="shared" si="3"/>
        <v>26.720000000000002</v>
      </c>
      <c r="Q25" s="7">
        <f t="shared" si="4"/>
        <v>7.785042014898623E-3</v>
      </c>
      <c r="S25" s="6" t="s">
        <v>22</v>
      </c>
      <c r="T25" s="5">
        <v>1000</v>
      </c>
      <c r="U25" s="4">
        <v>4</v>
      </c>
      <c r="V25" s="3">
        <f t="shared" si="5"/>
        <v>4.0000000000000001E-3</v>
      </c>
      <c r="AB25" t="s">
        <v>38</v>
      </c>
      <c r="AC25" t="s">
        <v>37</v>
      </c>
      <c r="AD25" t="s">
        <v>37</v>
      </c>
      <c r="AE25">
        <v>200</v>
      </c>
      <c r="AF25">
        <v>3</v>
      </c>
      <c r="AG25">
        <v>4.8800000000000008</v>
      </c>
      <c r="AJ25">
        <v>5716</v>
      </c>
    </row>
    <row r="26" spans="2:36">
      <c r="B26" t="s">
        <v>16</v>
      </c>
      <c r="C26" s="2">
        <v>0</v>
      </c>
      <c r="D26" s="2">
        <v>0</v>
      </c>
      <c r="E26" s="2">
        <v>0</v>
      </c>
      <c r="F26" s="2">
        <v>0</v>
      </c>
      <c r="G26" s="2">
        <v>0</v>
      </c>
      <c r="H26" s="2">
        <v>0</v>
      </c>
      <c r="I26" s="2">
        <v>0</v>
      </c>
      <c r="J26" s="2">
        <f>VLOOKUP($B26,$AD$50:$AE$55,2,FALSE)</f>
        <v>200</v>
      </c>
      <c r="K26" s="2">
        <v>0</v>
      </c>
      <c r="L26" s="2">
        <v>0</v>
      </c>
      <c r="M26" s="2">
        <v>0</v>
      </c>
      <c r="N26" s="2">
        <f t="shared" si="1"/>
        <v>334000</v>
      </c>
      <c r="O26" s="9">
        <f t="shared" si="2"/>
        <v>1002</v>
      </c>
      <c r="P26" s="8">
        <f t="shared" si="3"/>
        <v>66.8</v>
      </c>
      <c r="Q26" s="7">
        <f t="shared" si="4"/>
        <v>1.9462605037246554E-2</v>
      </c>
      <c r="S26" s="6" t="s">
        <v>36</v>
      </c>
      <c r="T26" s="5">
        <v>100</v>
      </c>
      <c r="U26" s="4">
        <v>1.8</v>
      </c>
      <c r="V26" s="3">
        <f t="shared" si="5"/>
        <v>1.8000000000000002E-2</v>
      </c>
      <c r="AD26" t="s">
        <v>1</v>
      </c>
      <c r="AE26">
        <v>40</v>
      </c>
      <c r="AF26">
        <v>0.4</v>
      </c>
      <c r="AJ26">
        <v>1217</v>
      </c>
    </row>
    <row r="27" spans="2:36">
      <c r="B27" t="s">
        <v>13</v>
      </c>
      <c r="C27" s="2">
        <v>0</v>
      </c>
      <c r="D27" s="2">
        <v>0</v>
      </c>
      <c r="E27" s="2">
        <v>0</v>
      </c>
      <c r="F27" s="2">
        <v>0</v>
      </c>
      <c r="G27" s="2">
        <v>0</v>
      </c>
      <c r="H27" s="2">
        <v>0</v>
      </c>
      <c r="I27" s="2">
        <v>0</v>
      </c>
      <c r="J27" s="2">
        <v>0</v>
      </c>
      <c r="K27" s="2">
        <f>VLOOKUP($B27,$AD$56:$AE$60,2,FALSE)</f>
        <v>80</v>
      </c>
      <c r="L27" s="2">
        <v>0</v>
      </c>
      <c r="M27" s="2">
        <v>0</v>
      </c>
      <c r="N27" s="2">
        <f t="shared" si="1"/>
        <v>30080</v>
      </c>
      <c r="O27" s="9">
        <f t="shared" si="2"/>
        <v>30.080000000000002</v>
      </c>
      <c r="P27" s="8">
        <f t="shared" si="3"/>
        <v>2.0053333333333336</v>
      </c>
      <c r="Q27" s="7">
        <f t="shared" si="4"/>
        <v>5.8426662626784082E-4</v>
      </c>
      <c r="S27" s="6" t="s">
        <v>25</v>
      </c>
      <c r="T27" s="5">
        <v>1000</v>
      </c>
      <c r="U27" s="4">
        <v>6.5</v>
      </c>
      <c r="V27" s="3">
        <f t="shared" si="5"/>
        <v>6.4999999999999997E-3</v>
      </c>
      <c r="AD27" t="s">
        <v>9</v>
      </c>
      <c r="AE27">
        <v>200</v>
      </c>
      <c r="AF27">
        <v>0.8</v>
      </c>
      <c r="AJ27">
        <v>1107</v>
      </c>
    </row>
    <row r="28" spans="2:36">
      <c r="B28" t="s">
        <v>10</v>
      </c>
      <c r="C28" s="2">
        <v>0</v>
      </c>
      <c r="D28" s="2">
        <v>0</v>
      </c>
      <c r="E28" s="2">
        <v>0</v>
      </c>
      <c r="F28" s="2">
        <v>0</v>
      </c>
      <c r="G28" s="2">
        <v>0</v>
      </c>
      <c r="H28" s="2">
        <v>0</v>
      </c>
      <c r="I28" s="2">
        <v>0</v>
      </c>
      <c r="J28" s="2">
        <v>0</v>
      </c>
      <c r="K28" s="2">
        <v>0</v>
      </c>
      <c r="L28" s="2">
        <f>VLOOKUP($B28,$AD$61:$AE$66,2,FALSE)</f>
        <v>150</v>
      </c>
      <c r="M28" s="2">
        <v>0</v>
      </c>
      <c r="N28" s="2">
        <f t="shared" si="1"/>
        <v>198750</v>
      </c>
      <c r="O28" s="9">
        <f t="shared" si="2"/>
        <v>1391.25</v>
      </c>
      <c r="P28" s="8">
        <f t="shared" si="3"/>
        <v>92.75</v>
      </c>
      <c r="Q28" s="7">
        <f t="shared" si="4"/>
        <v>2.7023302652763741E-2</v>
      </c>
      <c r="S28" s="6" t="s">
        <v>17</v>
      </c>
      <c r="T28" s="5">
        <v>100</v>
      </c>
      <c r="U28" s="4">
        <v>0.5</v>
      </c>
      <c r="V28" s="3">
        <f t="shared" si="5"/>
        <v>5.0000000000000001E-3</v>
      </c>
      <c r="AD28" t="s">
        <v>36</v>
      </c>
      <c r="AE28">
        <v>20</v>
      </c>
      <c r="AF28">
        <v>0.36000000000000004</v>
      </c>
      <c r="AJ28">
        <v>1833</v>
      </c>
    </row>
    <row r="29" spans="2:36">
      <c r="B29" t="s">
        <v>6</v>
      </c>
      <c r="C29" s="2">
        <v>0</v>
      </c>
      <c r="D29" s="2">
        <v>0</v>
      </c>
      <c r="E29" s="2">
        <v>0</v>
      </c>
      <c r="F29" s="2">
        <v>0</v>
      </c>
      <c r="G29" s="2">
        <v>0</v>
      </c>
      <c r="H29" s="2">
        <v>0</v>
      </c>
      <c r="I29" s="2">
        <v>0</v>
      </c>
      <c r="J29" s="2">
        <v>0</v>
      </c>
      <c r="K29" s="2">
        <v>0</v>
      </c>
      <c r="L29" s="2">
        <v>0</v>
      </c>
      <c r="M29" s="2">
        <f>VLOOKUP($B29,$AD$67:$AE$73,2,FALSE)</f>
        <v>80</v>
      </c>
      <c r="N29" s="2">
        <f t="shared" si="1"/>
        <v>138000</v>
      </c>
      <c r="O29" s="9">
        <f t="shared" si="2"/>
        <v>1380</v>
      </c>
      <c r="P29" s="8">
        <f t="shared" si="3"/>
        <v>92</v>
      </c>
      <c r="Q29" s="7">
        <f t="shared" si="4"/>
        <v>2.6804785380638969E-2</v>
      </c>
      <c r="S29" s="6" t="s">
        <v>13</v>
      </c>
      <c r="T29" s="5">
        <v>1000</v>
      </c>
      <c r="U29" s="4">
        <v>1</v>
      </c>
      <c r="V29" s="3">
        <f t="shared" si="5"/>
        <v>1E-3</v>
      </c>
      <c r="AD29" t="s">
        <v>0</v>
      </c>
      <c r="AE29">
        <v>80</v>
      </c>
      <c r="AF29">
        <v>0.32000000000000006</v>
      </c>
      <c r="AJ29">
        <v>1991</v>
      </c>
    </row>
    <row r="30" spans="2:36">
      <c r="AB30" t="s">
        <v>35</v>
      </c>
      <c r="AC30" t="s">
        <v>34</v>
      </c>
      <c r="AD30" t="s">
        <v>25</v>
      </c>
      <c r="AE30">
        <v>50</v>
      </c>
      <c r="AF30">
        <v>0.32500000000000001</v>
      </c>
      <c r="AG30">
        <v>1.51</v>
      </c>
      <c r="AJ30">
        <v>1670</v>
      </c>
    </row>
    <row r="31" spans="2:36">
      <c r="B31" t="s">
        <v>33</v>
      </c>
      <c r="C31" s="2">
        <v>982</v>
      </c>
      <c r="D31" s="2">
        <v>3043</v>
      </c>
      <c r="E31" s="2">
        <v>5716</v>
      </c>
      <c r="F31" s="2">
        <v>1217</v>
      </c>
      <c r="G31" s="2">
        <v>1107</v>
      </c>
      <c r="H31" s="2">
        <v>1833</v>
      </c>
      <c r="I31" s="2">
        <v>1991</v>
      </c>
      <c r="J31" s="2">
        <v>1670</v>
      </c>
      <c r="K31" s="2">
        <v>376</v>
      </c>
      <c r="L31" s="2">
        <v>1325</v>
      </c>
      <c r="M31" s="2">
        <v>1725</v>
      </c>
      <c r="AD31" t="s">
        <v>5</v>
      </c>
      <c r="AE31">
        <v>0.5</v>
      </c>
      <c r="AF31">
        <v>0.1</v>
      </c>
      <c r="AJ31">
        <v>376</v>
      </c>
    </row>
    <row r="32" spans="2:36">
      <c r="N32" t="s">
        <v>32</v>
      </c>
      <c r="O32" s="1">
        <f>SUM(O4:O29)</f>
        <v>51483.344500000014</v>
      </c>
      <c r="P32" s="1">
        <f>SUM(P4:P29)</f>
        <v>3432.2229666666676</v>
      </c>
      <c r="AD32" t="s">
        <v>17</v>
      </c>
      <c r="AE32">
        <v>15</v>
      </c>
      <c r="AF32">
        <v>7.4999999999999997E-2</v>
      </c>
      <c r="AJ32">
        <v>1325</v>
      </c>
    </row>
    <row r="33" spans="15:36">
      <c r="O33" t="s">
        <v>31</v>
      </c>
      <c r="P33" s="1">
        <f>P32*1.2</f>
        <v>4118.6675600000008</v>
      </c>
      <c r="AD33" t="s">
        <v>23</v>
      </c>
      <c r="AE33">
        <v>10</v>
      </c>
      <c r="AF33">
        <v>0.04</v>
      </c>
      <c r="AJ33">
        <v>1725</v>
      </c>
    </row>
    <row r="34" spans="15:36">
      <c r="AD34" t="s">
        <v>2</v>
      </c>
      <c r="AE34">
        <v>50</v>
      </c>
      <c r="AF34">
        <v>0.25</v>
      </c>
    </row>
    <row r="35" spans="15:36">
      <c r="AD35" t="s">
        <v>1</v>
      </c>
      <c r="AE35">
        <v>40</v>
      </c>
      <c r="AF35">
        <v>0.4</v>
      </c>
    </row>
    <row r="36" spans="15:36">
      <c r="AD36" t="s">
        <v>0</v>
      </c>
      <c r="AE36">
        <v>80</v>
      </c>
      <c r="AF36">
        <v>0.32000000000000006</v>
      </c>
    </row>
    <row r="37" spans="15:36">
      <c r="AB37" t="s">
        <v>30</v>
      </c>
      <c r="AC37" t="s">
        <v>29</v>
      </c>
      <c r="AD37" t="s">
        <v>28</v>
      </c>
      <c r="AE37">
        <v>80</v>
      </c>
      <c r="AF37">
        <v>1.4400000000000002</v>
      </c>
      <c r="AG37">
        <v>2.7500000000000009</v>
      </c>
    </row>
    <row r="38" spans="15:36">
      <c r="AD38" t="s">
        <v>5</v>
      </c>
      <c r="AE38">
        <v>0.5</v>
      </c>
      <c r="AF38">
        <v>0.1</v>
      </c>
    </row>
    <row r="39" spans="15:36">
      <c r="AD39" t="s">
        <v>24</v>
      </c>
      <c r="AE39">
        <v>10</v>
      </c>
      <c r="AF39">
        <v>0.05</v>
      </c>
    </row>
    <row r="40" spans="15:36">
      <c r="AD40" t="s">
        <v>23</v>
      </c>
      <c r="AE40">
        <v>10</v>
      </c>
      <c r="AF40">
        <v>0.04</v>
      </c>
    </row>
    <row r="41" spans="15:36">
      <c r="AD41" t="s">
        <v>22</v>
      </c>
      <c r="AE41">
        <v>200</v>
      </c>
      <c r="AF41">
        <v>0.8</v>
      </c>
    </row>
    <row r="42" spans="15:36">
      <c r="AD42" t="s">
        <v>0</v>
      </c>
      <c r="AE42">
        <v>80</v>
      </c>
      <c r="AF42">
        <v>0.32000000000000006</v>
      </c>
    </row>
    <row r="43" spans="15:36">
      <c r="AB43" t="s">
        <v>27</v>
      </c>
      <c r="AC43" t="s">
        <v>26</v>
      </c>
      <c r="AD43" t="s">
        <v>25</v>
      </c>
      <c r="AE43">
        <v>50</v>
      </c>
      <c r="AF43">
        <v>0.32500000000000001</v>
      </c>
      <c r="AG43">
        <v>2.0600000000000005</v>
      </c>
    </row>
    <row r="44" spans="15:36">
      <c r="AD44" t="s">
        <v>5</v>
      </c>
      <c r="AE44">
        <v>0.5</v>
      </c>
      <c r="AF44">
        <v>0.1</v>
      </c>
    </row>
    <row r="45" spans="15:36">
      <c r="AD45" t="s">
        <v>24</v>
      </c>
      <c r="AE45">
        <v>15</v>
      </c>
      <c r="AF45">
        <v>7.4999999999999997E-2</v>
      </c>
    </row>
    <row r="46" spans="15:36">
      <c r="AD46" t="s">
        <v>23</v>
      </c>
      <c r="AE46">
        <v>10</v>
      </c>
      <c r="AF46">
        <v>0.04</v>
      </c>
    </row>
    <row r="47" spans="15:36">
      <c r="AD47" t="s">
        <v>22</v>
      </c>
      <c r="AE47">
        <v>200</v>
      </c>
      <c r="AF47">
        <v>0.8</v>
      </c>
    </row>
    <row r="48" spans="15:36">
      <c r="AD48" t="s">
        <v>1</v>
      </c>
      <c r="AE48">
        <v>40</v>
      </c>
      <c r="AF48">
        <v>0.4</v>
      </c>
    </row>
    <row r="49" spans="28:33">
      <c r="AD49" t="s">
        <v>0</v>
      </c>
      <c r="AE49">
        <v>80</v>
      </c>
      <c r="AF49">
        <v>0.32000000000000006</v>
      </c>
    </row>
    <row r="50" spans="28:33">
      <c r="AB50" t="s">
        <v>21</v>
      </c>
      <c r="AC50" t="s">
        <v>20</v>
      </c>
      <c r="AD50" t="s">
        <v>19</v>
      </c>
      <c r="AE50">
        <v>80</v>
      </c>
      <c r="AF50">
        <v>0.64</v>
      </c>
      <c r="AG50">
        <v>1.9720000000000002</v>
      </c>
    </row>
    <row r="51" spans="28:33">
      <c r="AD51" t="s">
        <v>18</v>
      </c>
      <c r="AE51">
        <v>80</v>
      </c>
      <c r="AF51">
        <v>0.24</v>
      </c>
    </row>
    <row r="52" spans="28:33">
      <c r="AD52" t="s">
        <v>17</v>
      </c>
      <c r="AE52">
        <v>20</v>
      </c>
      <c r="AF52">
        <v>0.1</v>
      </c>
    </row>
    <row r="53" spans="28:33">
      <c r="AD53" t="s">
        <v>4</v>
      </c>
      <c r="AE53">
        <v>30</v>
      </c>
      <c r="AF53">
        <v>7.1999999999999995E-2</v>
      </c>
    </row>
    <row r="54" spans="28:33">
      <c r="AD54" t="s">
        <v>16</v>
      </c>
      <c r="AE54">
        <v>200</v>
      </c>
      <c r="AF54">
        <v>0.60000000000000009</v>
      </c>
    </row>
    <row r="55" spans="28:33">
      <c r="AD55" t="s">
        <v>0</v>
      </c>
      <c r="AE55">
        <v>80</v>
      </c>
      <c r="AF55">
        <v>0.32000000000000006</v>
      </c>
    </row>
    <row r="56" spans="28:33">
      <c r="AB56" t="s">
        <v>15</v>
      </c>
      <c r="AC56" t="s">
        <v>14</v>
      </c>
      <c r="AD56" t="s">
        <v>1</v>
      </c>
      <c r="AE56">
        <v>80</v>
      </c>
      <c r="AF56">
        <v>0.8</v>
      </c>
      <c r="AG56">
        <v>2.052</v>
      </c>
    </row>
    <row r="57" spans="28:33">
      <c r="AD57" t="s">
        <v>5</v>
      </c>
      <c r="AE57">
        <v>0.5</v>
      </c>
      <c r="AF57">
        <v>0.1</v>
      </c>
    </row>
    <row r="58" spans="28:33">
      <c r="AD58" t="s">
        <v>4</v>
      </c>
      <c r="AE58">
        <v>30</v>
      </c>
      <c r="AF58">
        <v>7.1999999999999995E-2</v>
      </c>
    </row>
    <row r="59" spans="28:33">
      <c r="AD59" t="s">
        <v>2</v>
      </c>
      <c r="AE59">
        <v>200</v>
      </c>
      <c r="AF59">
        <v>1</v>
      </c>
    </row>
    <row r="60" spans="28:33">
      <c r="AD60" t="s">
        <v>13</v>
      </c>
      <c r="AE60">
        <v>80</v>
      </c>
      <c r="AF60">
        <v>0.08</v>
      </c>
    </row>
    <row r="61" spans="28:33">
      <c r="AB61" t="s">
        <v>12</v>
      </c>
      <c r="AC61" t="s">
        <v>11</v>
      </c>
      <c r="AD61" t="s">
        <v>10</v>
      </c>
      <c r="AE61">
        <v>150</v>
      </c>
      <c r="AF61">
        <v>1.05</v>
      </c>
      <c r="AG61">
        <v>2.3945000000000007</v>
      </c>
    </row>
    <row r="62" spans="28:33">
      <c r="AD62" t="s">
        <v>5</v>
      </c>
      <c r="AE62">
        <v>0.5</v>
      </c>
      <c r="AF62">
        <v>0.1</v>
      </c>
    </row>
    <row r="63" spans="28:33">
      <c r="AD63" t="s">
        <v>4</v>
      </c>
      <c r="AE63">
        <v>30</v>
      </c>
      <c r="AF63">
        <v>7.1999999999999995E-2</v>
      </c>
    </row>
    <row r="64" spans="28:33">
      <c r="AD64" t="s">
        <v>3</v>
      </c>
      <c r="AE64">
        <v>15</v>
      </c>
      <c r="AF64">
        <v>5.2499999999999998E-2</v>
      </c>
    </row>
    <row r="65" spans="28:33">
      <c r="AD65" t="s">
        <v>9</v>
      </c>
      <c r="AE65">
        <v>200</v>
      </c>
      <c r="AF65">
        <v>0.8</v>
      </c>
    </row>
    <row r="66" spans="28:33">
      <c r="AD66" t="s">
        <v>0</v>
      </c>
      <c r="AE66">
        <v>80</v>
      </c>
      <c r="AF66">
        <v>0.32000000000000006</v>
      </c>
    </row>
    <row r="67" spans="28:33">
      <c r="AB67" t="s">
        <v>8</v>
      </c>
      <c r="AC67" t="s">
        <v>7</v>
      </c>
      <c r="AD67" t="s">
        <v>6</v>
      </c>
      <c r="AE67">
        <v>80</v>
      </c>
      <c r="AF67">
        <v>0.8</v>
      </c>
      <c r="AG67">
        <v>2.7444999999999995</v>
      </c>
    </row>
    <row r="68" spans="28:33">
      <c r="AD68" t="s">
        <v>5</v>
      </c>
      <c r="AE68">
        <v>0.5</v>
      </c>
      <c r="AF68">
        <v>0.1</v>
      </c>
    </row>
    <row r="69" spans="28:33">
      <c r="AD69" t="s">
        <v>4</v>
      </c>
      <c r="AE69">
        <v>30</v>
      </c>
      <c r="AF69">
        <v>7.1999999999999995E-2</v>
      </c>
    </row>
    <row r="70" spans="28:33">
      <c r="AD70" t="s">
        <v>3</v>
      </c>
      <c r="AE70">
        <v>15</v>
      </c>
      <c r="AF70">
        <v>5.2499999999999998E-2</v>
      </c>
    </row>
    <row r="71" spans="28:33">
      <c r="AD71" t="s">
        <v>2</v>
      </c>
      <c r="AE71">
        <v>200</v>
      </c>
      <c r="AF71">
        <v>1</v>
      </c>
    </row>
    <row r="72" spans="28:33">
      <c r="AD72" t="s">
        <v>1</v>
      </c>
      <c r="AE72">
        <v>40</v>
      </c>
      <c r="AF72">
        <v>0.4</v>
      </c>
    </row>
    <row r="73" spans="28:33">
      <c r="AD73" t="s">
        <v>0</v>
      </c>
      <c r="AE73">
        <v>80</v>
      </c>
      <c r="AF73">
        <v>0.32000000000000006</v>
      </c>
    </row>
  </sheetData>
  <mergeCells count="1">
    <mergeCell ref="AI3:A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267F-CA5F-48F6-BEC5-AC68AE117715}">
  <dimension ref="B3:AZ118"/>
  <sheetViews>
    <sheetView showGridLines="0" zoomScale="40" zoomScaleNormal="40" workbookViewId="0">
      <selection activeCell="B8" sqref="B8"/>
    </sheetView>
  </sheetViews>
  <sheetFormatPr defaultRowHeight="14.5"/>
  <cols>
    <col min="2" max="2" width="22.54296875" bestFit="1" customWidth="1"/>
    <col min="3" max="3" width="32.81640625" bestFit="1" customWidth="1"/>
    <col min="4" max="4" width="16.26953125" bestFit="1" customWidth="1"/>
    <col min="5" max="5" width="21.7265625" bestFit="1" customWidth="1"/>
    <col min="6" max="6" width="17.453125" bestFit="1" customWidth="1"/>
    <col min="7" max="7" width="18.1796875" bestFit="1" customWidth="1"/>
    <col min="8" max="8" width="14.453125" bestFit="1" customWidth="1"/>
    <col min="9" max="9" width="13.54296875" bestFit="1" customWidth="1"/>
    <col min="10" max="10" width="19.81640625" bestFit="1" customWidth="1"/>
    <col min="11" max="11" width="21.81640625" bestFit="1" customWidth="1"/>
    <col min="12" max="12" width="16.54296875" customWidth="1"/>
    <col min="13" max="13" width="13.453125" bestFit="1" customWidth="1"/>
    <col min="14" max="14" width="15.26953125" bestFit="1" customWidth="1"/>
    <col min="15" max="15" width="12.54296875" bestFit="1" customWidth="1"/>
    <col min="16" max="16" width="22.81640625" bestFit="1" customWidth="1"/>
    <col min="17" max="17" width="12.54296875" bestFit="1" customWidth="1"/>
    <col min="18" max="18" width="18.7265625" bestFit="1" customWidth="1"/>
    <col min="19" max="19" width="16.81640625" bestFit="1" customWidth="1"/>
    <col min="20" max="20" width="20" bestFit="1" customWidth="1"/>
    <col min="21" max="21" width="22" bestFit="1" customWidth="1"/>
    <col min="22" max="22" width="12.453125" bestFit="1" customWidth="1"/>
    <col min="23" max="23" width="18.26953125" bestFit="1" customWidth="1"/>
    <col min="28" max="28" width="18.7265625" bestFit="1" customWidth="1"/>
    <col min="29" max="29" width="21.54296875" bestFit="1" customWidth="1"/>
    <col min="30" max="30" width="18.7265625" bestFit="1" customWidth="1"/>
    <col min="31" max="31" width="26.453125" bestFit="1" customWidth="1"/>
    <col min="32" max="32" width="7.7265625" bestFit="1" customWidth="1"/>
    <col min="33" max="33" width="16.54296875" bestFit="1" customWidth="1"/>
    <col min="36" max="36" width="21.453125" bestFit="1" customWidth="1"/>
    <col min="52" max="52" width="12.26953125" customWidth="1"/>
  </cols>
  <sheetData>
    <row r="3" spans="2:52">
      <c r="B3" t="s">
        <v>82</v>
      </c>
      <c r="C3" t="s">
        <v>66</v>
      </c>
      <c r="D3" t="s">
        <v>46</v>
      </c>
      <c r="E3" t="s">
        <v>42</v>
      </c>
      <c r="F3" t="s">
        <v>37</v>
      </c>
      <c r="G3" t="s">
        <v>34</v>
      </c>
      <c r="H3" t="s">
        <v>29</v>
      </c>
      <c r="I3" t="s">
        <v>26</v>
      </c>
      <c r="J3" t="s">
        <v>20</v>
      </c>
      <c r="K3" t="s">
        <v>14</v>
      </c>
      <c r="L3" t="s">
        <v>11</v>
      </c>
      <c r="M3" t="s">
        <v>7</v>
      </c>
      <c r="N3" t="s">
        <v>81</v>
      </c>
      <c r="O3" t="s">
        <v>80</v>
      </c>
      <c r="P3" s="13" t="s">
        <v>79</v>
      </c>
      <c r="Q3" t="s">
        <v>78</v>
      </c>
      <c r="T3" s="12" t="s">
        <v>77</v>
      </c>
      <c r="U3" s="12" t="s">
        <v>76</v>
      </c>
      <c r="V3" s="12" t="s">
        <v>75</v>
      </c>
      <c r="W3" s="12" t="s">
        <v>74</v>
      </c>
      <c r="AB3" t="s">
        <v>73</v>
      </c>
      <c r="AC3" t="s">
        <v>72</v>
      </c>
      <c r="AD3" t="s">
        <v>71</v>
      </c>
      <c r="AE3" t="s">
        <v>70</v>
      </c>
      <c r="AF3" t="s">
        <v>69</v>
      </c>
      <c r="AG3" t="s">
        <v>68</v>
      </c>
      <c r="AI3" s="43" t="s">
        <v>67</v>
      </c>
      <c r="AJ3" s="43"/>
      <c r="AK3" s="2">
        <v>2018</v>
      </c>
      <c r="AL3" s="2">
        <v>2018</v>
      </c>
      <c r="AM3" s="2">
        <v>2018</v>
      </c>
      <c r="AN3" s="2">
        <v>2019</v>
      </c>
      <c r="AO3" s="2">
        <v>2019</v>
      </c>
      <c r="AP3" s="2">
        <v>2019</v>
      </c>
      <c r="AQ3" s="2"/>
      <c r="AR3" s="2"/>
      <c r="AS3" s="2"/>
      <c r="AT3" s="2"/>
      <c r="AU3" s="2"/>
      <c r="AV3" s="2"/>
      <c r="AW3" s="2"/>
      <c r="AX3" s="2"/>
      <c r="AY3" s="2"/>
    </row>
    <row r="4" spans="2:52" ht="15" thickBot="1">
      <c r="B4" t="s">
        <v>28</v>
      </c>
      <c r="C4" s="2">
        <f t="shared" ref="C4:C10" si="0">VLOOKUP($B4,$AD$4:$AE$10,2,FALSE)</f>
        <v>200</v>
      </c>
      <c r="D4" s="2">
        <v>0</v>
      </c>
      <c r="E4" s="2">
        <v>0</v>
      </c>
      <c r="F4" s="2">
        <v>0</v>
      </c>
      <c r="G4" s="2">
        <v>0</v>
      </c>
      <c r="H4" s="2">
        <f>VLOOKUP($B4,$AD$37:$AE$42,2,FALSE)</f>
        <v>80</v>
      </c>
      <c r="I4" s="2">
        <v>0</v>
      </c>
      <c r="J4" s="2">
        <v>0</v>
      </c>
      <c r="K4" s="2">
        <v>0</v>
      </c>
      <c r="L4" s="2">
        <v>0</v>
      </c>
      <c r="M4" s="2">
        <v>0</v>
      </c>
      <c r="N4" s="2">
        <f t="shared" ref="N4:N29" si="1">SUMPRODUCT(C4:M4,$C$31:$M$31)</f>
        <v>200640</v>
      </c>
      <c r="O4" s="9">
        <f t="shared" ref="O4:O29" si="2">VLOOKUP(B4,$T$4:$W$29,4,FALSE)*N4</f>
        <v>3611.5200000000004</v>
      </c>
      <c r="P4" s="8">
        <f t="shared" ref="P4:P29" si="3">O4/6</f>
        <v>601.92000000000007</v>
      </c>
      <c r="Q4" s="16">
        <f t="shared" ref="Q4:Q29" si="4">P4/$P$32</f>
        <v>0.11854173499368088</v>
      </c>
      <c r="T4" s="6" t="s">
        <v>45</v>
      </c>
      <c r="U4" s="5">
        <v>1000</v>
      </c>
      <c r="V4" s="11">
        <v>5</v>
      </c>
      <c r="W4" s="3">
        <f t="shared" ref="W4:W29" si="5">V4/U4</f>
        <v>5.0000000000000001E-3</v>
      </c>
      <c r="AB4" t="s">
        <v>51</v>
      </c>
      <c r="AC4" t="s">
        <v>66</v>
      </c>
      <c r="AD4" t="s">
        <v>28</v>
      </c>
      <c r="AE4">
        <v>200</v>
      </c>
      <c r="AF4">
        <v>3.6</v>
      </c>
      <c r="AG4">
        <v>5.1350000000000007</v>
      </c>
      <c r="AI4" s="43"/>
      <c r="AJ4" s="43"/>
      <c r="AK4" s="2" t="s">
        <v>56</v>
      </c>
      <c r="AL4" s="2" t="s">
        <v>55</v>
      </c>
      <c r="AM4" s="2" t="s">
        <v>54</v>
      </c>
      <c r="AN4" s="2" t="s">
        <v>65</v>
      </c>
      <c r="AO4" s="2" t="s">
        <v>64</v>
      </c>
      <c r="AP4" s="2" t="s">
        <v>63</v>
      </c>
      <c r="AQ4" s="2" t="s">
        <v>86</v>
      </c>
      <c r="AR4" s="2" t="s">
        <v>85</v>
      </c>
      <c r="AS4" s="2"/>
      <c r="AT4" s="2"/>
      <c r="AU4" s="2"/>
      <c r="AV4" s="2"/>
      <c r="AW4" s="2"/>
      <c r="AX4" s="2"/>
      <c r="AY4" s="2"/>
      <c r="AZ4" s="2"/>
    </row>
    <row r="5" spans="2:52">
      <c r="B5" t="s">
        <v>5</v>
      </c>
      <c r="C5" s="2">
        <f t="shared" si="0"/>
        <v>0.5</v>
      </c>
      <c r="D5" s="2">
        <f>VLOOKUP($B5,$AD$11:$AE$18,2,FALSE)</f>
        <v>0.5</v>
      </c>
      <c r="E5" s="2">
        <v>0</v>
      </c>
      <c r="F5" s="2">
        <v>0</v>
      </c>
      <c r="G5" s="2">
        <f>VLOOKUP($B5,$AD$30:$AE$36,2,FALSE)</f>
        <v>0.5</v>
      </c>
      <c r="H5" s="2">
        <f>VLOOKUP($B5,$AD$37:$AE$42,2,FALSE)</f>
        <v>0.5</v>
      </c>
      <c r="I5" s="2">
        <f t="shared" ref="I5:I10" si="6">VLOOKUP($B5,$AD$43:$AE$49,2,FALSE)</f>
        <v>0.5</v>
      </c>
      <c r="J5" s="2">
        <v>0</v>
      </c>
      <c r="K5" s="2">
        <f>VLOOKUP($B5,$AD$56:$AE$60,2,FALSE)</f>
        <v>0.5</v>
      </c>
      <c r="L5" s="2">
        <f>VLOOKUP($B5,$AD$61:$AE$66,2,FALSE)</f>
        <v>0.5</v>
      </c>
      <c r="M5" s="2">
        <f>VLOOKUP($B5,$AD$67:$AE$73,2,FALSE)</f>
        <v>0.5</v>
      </c>
      <c r="N5" s="2">
        <f t="shared" si="1"/>
        <v>4830</v>
      </c>
      <c r="O5" s="9">
        <f t="shared" si="2"/>
        <v>966</v>
      </c>
      <c r="P5" s="8">
        <f t="shared" si="3"/>
        <v>161</v>
      </c>
      <c r="Q5" s="16">
        <f t="shared" si="4"/>
        <v>3.1707235735617061E-2</v>
      </c>
      <c r="T5" s="6" t="s">
        <v>5</v>
      </c>
      <c r="U5" s="5">
        <v>1</v>
      </c>
      <c r="V5" s="11">
        <v>0.2</v>
      </c>
      <c r="W5" s="3">
        <f t="shared" si="5"/>
        <v>0.2</v>
      </c>
      <c r="AD5" t="s">
        <v>5</v>
      </c>
      <c r="AE5">
        <v>0.5</v>
      </c>
      <c r="AF5">
        <v>0.1</v>
      </c>
      <c r="AI5" t="s">
        <v>51</v>
      </c>
      <c r="AJ5" t="s">
        <v>50</v>
      </c>
      <c r="AK5" s="24">
        <v>111</v>
      </c>
      <c r="AL5" s="23">
        <v>117</v>
      </c>
      <c r="AM5" s="23">
        <v>122</v>
      </c>
      <c r="AN5" s="23">
        <v>82</v>
      </c>
      <c r="AO5" s="23">
        <v>145</v>
      </c>
      <c r="AP5" s="22">
        <v>67</v>
      </c>
      <c r="AQ5">
        <f t="shared" ref="AQ5:AQ15" si="7">SUM(AK5:AP5)</f>
        <v>644</v>
      </c>
      <c r="AR5">
        <f t="shared" ref="AR5:AR15" si="8">AVERAGE(AK5:AP5)</f>
        <v>107.33333333333333</v>
      </c>
    </row>
    <row r="6" spans="2:52">
      <c r="B6" t="s">
        <v>24</v>
      </c>
      <c r="C6" s="2">
        <f t="shared" si="0"/>
        <v>15</v>
      </c>
      <c r="D6" s="2">
        <f>VLOOKUP($B6,$AD$11:$AE$18,2,FALSE)</f>
        <v>15</v>
      </c>
      <c r="E6" s="2">
        <v>0</v>
      </c>
      <c r="F6" s="2">
        <v>0</v>
      </c>
      <c r="G6" s="2">
        <v>0</v>
      </c>
      <c r="H6" s="2">
        <f>VLOOKUP($B6,$AD$37:$AE$42,2,FALSE)</f>
        <v>10</v>
      </c>
      <c r="I6" s="2">
        <f t="shared" si="6"/>
        <v>15</v>
      </c>
      <c r="J6" s="2">
        <v>0</v>
      </c>
      <c r="K6" s="2">
        <v>0</v>
      </c>
      <c r="L6" s="2">
        <v>0</v>
      </c>
      <c r="M6" s="2">
        <v>0</v>
      </c>
      <c r="N6" s="2">
        <f t="shared" si="1"/>
        <v>78445</v>
      </c>
      <c r="O6" s="9">
        <f t="shared" si="2"/>
        <v>392.22500000000002</v>
      </c>
      <c r="P6" s="8">
        <f t="shared" si="3"/>
        <v>65.370833333333337</v>
      </c>
      <c r="Q6" s="16">
        <f t="shared" si="4"/>
        <v>1.2874089582197103E-2</v>
      </c>
      <c r="T6" s="6" t="s">
        <v>28</v>
      </c>
      <c r="U6" s="5">
        <v>100</v>
      </c>
      <c r="V6" s="11">
        <v>1.8</v>
      </c>
      <c r="W6" s="3">
        <f t="shared" si="5"/>
        <v>1.8000000000000002E-2</v>
      </c>
      <c r="AD6" t="s">
        <v>24</v>
      </c>
      <c r="AE6">
        <v>15</v>
      </c>
      <c r="AF6">
        <v>7.4999999999999997E-2</v>
      </c>
      <c r="AI6" t="s">
        <v>47</v>
      </c>
      <c r="AJ6" t="s">
        <v>49</v>
      </c>
      <c r="AK6" s="21">
        <v>499</v>
      </c>
      <c r="AL6" s="10">
        <v>611</v>
      </c>
      <c r="AM6" s="10">
        <v>703</v>
      </c>
      <c r="AN6" s="10">
        <v>526</v>
      </c>
      <c r="AO6" s="10">
        <v>442</v>
      </c>
      <c r="AP6" s="20">
        <v>185</v>
      </c>
      <c r="AQ6">
        <f t="shared" si="7"/>
        <v>2966</v>
      </c>
      <c r="AR6">
        <f t="shared" si="8"/>
        <v>494.33333333333331</v>
      </c>
    </row>
    <row r="7" spans="2:52">
      <c r="B7" t="s">
        <v>23</v>
      </c>
      <c r="C7" s="2">
        <f t="shared" si="0"/>
        <v>10</v>
      </c>
      <c r="D7" s="2">
        <v>0</v>
      </c>
      <c r="E7" s="2">
        <v>0</v>
      </c>
      <c r="F7" s="2">
        <v>0</v>
      </c>
      <c r="G7" s="2">
        <f>VLOOKUP($B7,$AD$30:$AE$36,2,FALSE)</f>
        <v>10</v>
      </c>
      <c r="H7" s="2">
        <f>VLOOKUP($B7,$AD$37:$AE$42,2,FALSE)</f>
        <v>10</v>
      </c>
      <c r="I7" s="2">
        <f t="shared" si="6"/>
        <v>10</v>
      </c>
      <c r="J7" s="2">
        <v>0</v>
      </c>
      <c r="K7" s="2">
        <v>0</v>
      </c>
      <c r="L7" s="2">
        <v>0</v>
      </c>
      <c r="M7" s="2">
        <v>0</v>
      </c>
      <c r="N7" s="2">
        <f t="shared" si="1"/>
        <v>43440</v>
      </c>
      <c r="O7" s="9">
        <f t="shared" si="2"/>
        <v>173.76</v>
      </c>
      <c r="P7" s="8">
        <f t="shared" si="3"/>
        <v>28.959999999999997</v>
      </c>
      <c r="Q7" s="16">
        <f t="shared" si="4"/>
        <v>5.7033636453631678E-3</v>
      </c>
      <c r="T7" s="6" t="s">
        <v>24</v>
      </c>
      <c r="U7" s="5">
        <v>100</v>
      </c>
      <c r="V7" s="11">
        <v>0.5</v>
      </c>
      <c r="W7" s="3">
        <f t="shared" si="5"/>
        <v>5.0000000000000001E-3</v>
      </c>
      <c r="AD7" t="s">
        <v>23</v>
      </c>
      <c r="AE7">
        <v>10</v>
      </c>
      <c r="AF7">
        <v>0.04</v>
      </c>
      <c r="AI7" t="s">
        <v>43</v>
      </c>
      <c r="AJ7" t="s">
        <v>42</v>
      </c>
      <c r="AK7" s="21">
        <v>564</v>
      </c>
      <c r="AL7" s="10">
        <v>565</v>
      </c>
      <c r="AM7" s="10">
        <v>593</v>
      </c>
      <c r="AN7" s="10">
        <v>400</v>
      </c>
      <c r="AO7" s="10">
        <v>347</v>
      </c>
      <c r="AP7" s="20">
        <v>211</v>
      </c>
      <c r="AQ7">
        <f t="shared" si="7"/>
        <v>2680</v>
      </c>
      <c r="AR7">
        <f t="shared" si="8"/>
        <v>446.66666666666669</v>
      </c>
    </row>
    <row r="8" spans="2:52">
      <c r="B8" t="s">
        <v>22</v>
      </c>
      <c r="C8" s="2">
        <f t="shared" si="0"/>
        <v>200</v>
      </c>
      <c r="D8" s="2">
        <v>0</v>
      </c>
      <c r="E8" s="2">
        <v>0</v>
      </c>
      <c r="F8" s="2">
        <v>0</v>
      </c>
      <c r="G8" s="2">
        <v>0</v>
      </c>
      <c r="H8" s="2">
        <f>VLOOKUP($B8,$AD$37:$AE$42,2,FALSE)</f>
        <v>200</v>
      </c>
      <c r="I8" s="2">
        <f t="shared" si="6"/>
        <v>200</v>
      </c>
      <c r="J8" s="2">
        <v>0</v>
      </c>
      <c r="K8" s="2">
        <v>0</v>
      </c>
      <c r="L8" s="2">
        <v>0</v>
      </c>
      <c r="M8" s="2">
        <v>0</v>
      </c>
      <c r="N8" s="2">
        <f t="shared" si="1"/>
        <v>512600</v>
      </c>
      <c r="O8" s="9">
        <f t="shared" si="2"/>
        <v>2050.4</v>
      </c>
      <c r="P8" s="8">
        <f t="shared" si="3"/>
        <v>341.73333333333335</v>
      </c>
      <c r="Q8" s="16">
        <f t="shared" si="4"/>
        <v>6.7300741358498159E-2</v>
      </c>
      <c r="T8" s="6" t="s">
        <v>44</v>
      </c>
      <c r="U8" s="5">
        <v>1000</v>
      </c>
      <c r="V8" s="11">
        <v>3.5</v>
      </c>
      <c r="W8" s="3">
        <f t="shared" si="5"/>
        <v>3.5000000000000001E-3</v>
      </c>
      <c r="AD8" t="s">
        <v>22</v>
      </c>
      <c r="AE8">
        <v>200</v>
      </c>
      <c r="AF8">
        <v>0.8</v>
      </c>
      <c r="AI8" t="s">
        <v>38</v>
      </c>
      <c r="AJ8" t="s">
        <v>37</v>
      </c>
      <c r="AK8" s="21">
        <v>122</v>
      </c>
      <c r="AL8" s="10">
        <v>120</v>
      </c>
      <c r="AM8" s="10">
        <v>178</v>
      </c>
      <c r="AN8" s="10">
        <v>119</v>
      </c>
      <c r="AO8" s="10">
        <v>104</v>
      </c>
      <c r="AP8" s="20">
        <v>42</v>
      </c>
      <c r="AQ8">
        <f t="shared" si="7"/>
        <v>685</v>
      </c>
      <c r="AR8">
        <f t="shared" si="8"/>
        <v>114.16666666666667</v>
      </c>
    </row>
    <row r="9" spans="2:52">
      <c r="B9" t="s">
        <v>1</v>
      </c>
      <c r="C9" s="2">
        <f t="shared" si="0"/>
        <v>20</v>
      </c>
      <c r="D9" s="2">
        <v>0</v>
      </c>
      <c r="E9" s="2">
        <f>VLOOKUP($B9,$AD$19:$AE$24,2,FALSE)</f>
        <v>40</v>
      </c>
      <c r="F9" s="2">
        <f>VLOOKUP($B9,$AD$25:$AE$29,2,FALSE)</f>
        <v>40</v>
      </c>
      <c r="G9" s="2">
        <f>VLOOKUP($B9,$AD$30:$AE$36,2,FALSE)</f>
        <v>40</v>
      </c>
      <c r="H9" s="2">
        <v>0</v>
      </c>
      <c r="I9" s="2">
        <f t="shared" si="6"/>
        <v>40</v>
      </c>
      <c r="J9" s="2">
        <v>0</v>
      </c>
      <c r="K9" s="2">
        <f>VLOOKUP($B9,$AD$56:$AE$60,2,FALSE)</f>
        <v>80</v>
      </c>
      <c r="L9" s="2">
        <v>0</v>
      </c>
      <c r="M9" s="2">
        <f>VLOOKUP($B9,$AD$67:$AE$73,2,FALSE)</f>
        <v>40</v>
      </c>
      <c r="N9" s="2">
        <f t="shared" si="1"/>
        <v>332000</v>
      </c>
      <c r="O9" s="9">
        <f t="shared" si="2"/>
        <v>3320</v>
      </c>
      <c r="P9" s="8">
        <f t="shared" si="3"/>
        <v>553.33333333333337</v>
      </c>
      <c r="Q9" s="16">
        <f t="shared" si="4"/>
        <v>0.10897310832530915</v>
      </c>
      <c r="T9" s="6" t="s">
        <v>40</v>
      </c>
      <c r="U9" s="5">
        <v>1000</v>
      </c>
      <c r="V9" s="11">
        <v>2</v>
      </c>
      <c r="W9" s="3">
        <f t="shared" si="5"/>
        <v>2E-3</v>
      </c>
      <c r="AD9" t="s">
        <v>1</v>
      </c>
      <c r="AE9">
        <v>20</v>
      </c>
      <c r="AF9">
        <v>0.2</v>
      </c>
      <c r="AI9" t="s">
        <v>35</v>
      </c>
      <c r="AJ9" t="s">
        <v>34</v>
      </c>
      <c r="AK9" s="21">
        <v>142</v>
      </c>
      <c r="AL9" s="10">
        <v>396</v>
      </c>
      <c r="AM9" s="10">
        <v>459</v>
      </c>
      <c r="AN9" s="10">
        <v>340</v>
      </c>
      <c r="AO9" s="10">
        <v>303</v>
      </c>
      <c r="AP9" s="20">
        <v>141</v>
      </c>
      <c r="AQ9">
        <f t="shared" si="7"/>
        <v>1781</v>
      </c>
      <c r="AR9">
        <f t="shared" si="8"/>
        <v>296.83333333333331</v>
      </c>
    </row>
    <row r="10" spans="2:52">
      <c r="B10" t="s">
        <v>0</v>
      </c>
      <c r="C10" s="2">
        <f t="shared" si="0"/>
        <v>80</v>
      </c>
      <c r="D10" s="2">
        <f t="shared" ref="D10:D15" si="9">VLOOKUP($B10,$AD$11:$AE$18,2,FALSE)</f>
        <v>80</v>
      </c>
      <c r="E10" s="2">
        <f>VLOOKUP($B10,$AD$19:$AE$24,2,FALSE)</f>
        <v>80</v>
      </c>
      <c r="F10" s="2">
        <f>VLOOKUP($B10,$AD$25:$AE$29,2,FALSE)</f>
        <v>80</v>
      </c>
      <c r="G10" s="2">
        <f>VLOOKUP($B10,$AD$30:$AE$36,2,FALSE)</f>
        <v>80</v>
      </c>
      <c r="H10" s="2">
        <f>VLOOKUP($B10,$AD$37:$AE$42,2,FALSE)</f>
        <v>80</v>
      </c>
      <c r="I10" s="2">
        <f t="shared" si="6"/>
        <v>80</v>
      </c>
      <c r="J10" s="2">
        <f>VLOOKUP($B10,$AD$50:$AE$55,2,FALSE)</f>
        <v>80</v>
      </c>
      <c r="K10" s="2">
        <v>0</v>
      </c>
      <c r="L10" s="2">
        <f>VLOOKUP($B10,$AD$61:$AE$66,2,FALSE)</f>
        <v>80</v>
      </c>
      <c r="M10" s="2">
        <f>VLOOKUP($B10,$AD$67:$AE$73,2,FALSE)</f>
        <v>80</v>
      </c>
      <c r="N10" s="2">
        <f t="shared" si="1"/>
        <v>1051920</v>
      </c>
      <c r="O10" s="9">
        <f t="shared" si="2"/>
        <v>4207.68</v>
      </c>
      <c r="P10" s="8">
        <f t="shared" si="3"/>
        <v>701.28000000000009</v>
      </c>
      <c r="Q10" s="16">
        <f t="shared" si="4"/>
        <v>0.13810962904766169</v>
      </c>
      <c r="T10" s="6" t="s">
        <v>3</v>
      </c>
      <c r="U10" s="5">
        <v>1000</v>
      </c>
      <c r="V10" s="11">
        <v>3.5</v>
      </c>
      <c r="W10" s="3">
        <f t="shared" si="5"/>
        <v>3.5000000000000001E-3</v>
      </c>
      <c r="AD10" t="s">
        <v>0</v>
      </c>
      <c r="AE10">
        <v>80</v>
      </c>
      <c r="AF10">
        <v>0.32000000000000006</v>
      </c>
      <c r="AI10" t="s">
        <v>30</v>
      </c>
      <c r="AJ10" t="s">
        <v>48</v>
      </c>
      <c r="AK10" s="21">
        <v>195</v>
      </c>
      <c r="AL10" s="10">
        <v>172</v>
      </c>
      <c r="AM10" s="10">
        <v>177</v>
      </c>
      <c r="AN10" s="10">
        <v>167</v>
      </c>
      <c r="AO10" s="10">
        <v>113</v>
      </c>
      <c r="AP10" s="20">
        <v>74</v>
      </c>
      <c r="AQ10">
        <f t="shared" si="7"/>
        <v>898</v>
      </c>
      <c r="AR10">
        <f t="shared" si="8"/>
        <v>149.66666666666666</v>
      </c>
    </row>
    <row r="11" spans="2:52">
      <c r="B11" t="s">
        <v>45</v>
      </c>
      <c r="C11" s="2">
        <v>0</v>
      </c>
      <c r="D11" s="2">
        <f t="shared" si="9"/>
        <v>50</v>
      </c>
      <c r="E11" s="2">
        <v>0</v>
      </c>
      <c r="F11" s="2">
        <v>0</v>
      </c>
      <c r="G11" s="2">
        <v>0</v>
      </c>
      <c r="H11" s="2">
        <v>0</v>
      </c>
      <c r="I11" s="2">
        <v>0</v>
      </c>
      <c r="J11" s="2">
        <v>0</v>
      </c>
      <c r="K11" s="2">
        <v>0</v>
      </c>
      <c r="L11" s="2">
        <v>0</v>
      </c>
      <c r="M11" s="2">
        <v>0</v>
      </c>
      <c r="N11" s="2">
        <f t="shared" si="1"/>
        <v>148300</v>
      </c>
      <c r="O11" s="9">
        <f t="shared" si="2"/>
        <v>741.5</v>
      </c>
      <c r="P11" s="8">
        <f t="shared" si="3"/>
        <v>123.58333333333333</v>
      </c>
      <c r="Q11" s="16">
        <f t="shared" si="4"/>
        <v>2.4338421633499016E-2</v>
      </c>
      <c r="T11" s="6" t="s">
        <v>0</v>
      </c>
      <c r="U11" s="5">
        <v>100</v>
      </c>
      <c r="V11" s="11">
        <v>0.4</v>
      </c>
      <c r="W11" s="3">
        <f t="shared" si="5"/>
        <v>4.0000000000000001E-3</v>
      </c>
      <c r="AB11" t="s">
        <v>47</v>
      </c>
      <c r="AC11" t="s">
        <v>46</v>
      </c>
      <c r="AD11" t="s">
        <v>45</v>
      </c>
      <c r="AE11">
        <v>50</v>
      </c>
      <c r="AF11">
        <v>0.25</v>
      </c>
      <c r="AG11">
        <v>1.0385000000000002</v>
      </c>
      <c r="AI11" t="s">
        <v>27</v>
      </c>
      <c r="AJ11" t="s">
        <v>26</v>
      </c>
      <c r="AK11" s="21">
        <v>128</v>
      </c>
      <c r="AL11" s="10">
        <v>153</v>
      </c>
      <c r="AM11" s="10">
        <v>214</v>
      </c>
      <c r="AN11" s="10">
        <v>249</v>
      </c>
      <c r="AO11" s="10">
        <v>198</v>
      </c>
      <c r="AP11" s="20">
        <v>79</v>
      </c>
      <c r="AQ11">
        <f t="shared" si="7"/>
        <v>1021</v>
      </c>
      <c r="AR11">
        <f t="shared" si="8"/>
        <v>170.16666666666666</v>
      </c>
    </row>
    <row r="12" spans="2:52">
      <c r="B12" t="s">
        <v>44</v>
      </c>
      <c r="C12" s="2">
        <v>0</v>
      </c>
      <c r="D12" s="2">
        <f t="shared" si="9"/>
        <v>30</v>
      </c>
      <c r="E12" s="2">
        <v>0</v>
      </c>
      <c r="F12" s="2">
        <v>0</v>
      </c>
      <c r="G12" s="2">
        <v>0</v>
      </c>
      <c r="H12" s="2">
        <v>0</v>
      </c>
      <c r="I12" s="2">
        <v>0</v>
      </c>
      <c r="J12" s="2">
        <v>0</v>
      </c>
      <c r="K12" s="2">
        <v>0</v>
      </c>
      <c r="L12" s="2">
        <v>0</v>
      </c>
      <c r="M12" s="2">
        <v>0</v>
      </c>
      <c r="N12" s="2">
        <f t="shared" si="1"/>
        <v>88980</v>
      </c>
      <c r="O12" s="9">
        <f t="shared" si="2"/>
        <v>311.43</v>
      </c>
      <c r="P12" s="8">
        <f t="shared" si="3"/>
        <v>51.905000000000001</v>
      </c>
      <c r="Q12" s="16">
        <f t="shared" si="4"/>
        <v>1.0222137086069586E-2</v>
      </c>
      <c r="T12" s="6" t="s">
        <v>1</v>
      </c>
      <c r="U12" s="5">
        <v>100</v>
      </c>
      <c r="V12" s="11">
        <v>1</v>
      </c>
      <c r="W12" s="3">
        <f t="shared" si="5"/>
        <v>0.01</v>
      </c>
      <c r="AD12" t="s">
        <v>5</v>
      </c>
      <c r="AE12">
        <v>0.5</v>
      </c>
      <c r="AF12">
        <v>0.1</v>
      </c>
      <c r="AI12" t="s">
        <v>21</v>
      </c>
      <c r="AJ12" t="s">
        <v>20</v>
      </c>
      <c r="AK12" s="21">
        <v>149</v>
      </c>
      <c r="AL12" s="10">
        <v>158</v>
      </c>
      <c r="AM12" s="10">
        <v>169</v>
      </c>
      <c r="AN12" s="10">
        <v>97</v>
      </c>
      <c r="AO12" s="10">
        <v>104</v>
      </c>
      <c r="AP12" s="20">
        <v>51</v>
      </c>
      <c r="AQ12">
        <f t="shared" si="7"/>
        <v>728</v>
      </c>
      <c r="AR12">
        <f t="shared" si="8"/>
        <v>121.33333333333333</v>
      </c>
    </row>
    <row r="13" spans="2:52">
      <c r="B13" t="s">
        <v>40</v>
      </c>
      <c r="C13" s="2">
        <v>0</v>
      </c>
      <c r="D13" s="2">
        <f t="shared" si="9"/>
        <v>20</v>
      </c>
      <c r="E13" s="2">
        <f>VLOOKUP($B13,$AD$19:$AE$24,2,FALSE)</f>
        <v>20</v>
      </c>
      <c r="F13" s="2">
        <v>0</v>
      </c>
      <c r="G13" s="2">
        <v>0</v>
      </c>
      <c r="H13" s="2">
        <v>0</v>
      </c>
      <c r="I13" s="2">
        <v>0</v>
      </c>
      <c r="J13" s="2">
        <v>0</v>
      </c>
      <c r="K13" s="2">
        <v>0</v>
      </c>
      <c r="L13" s="2">
        <v>0</v>
      </c>
      <c r="M13" s="2">
        <v>0</v>
      </c>
      <c r="N13" s="2">
        <f t="shared" si="1"/>
        <v>112920</v>
      </c>
      <c r="O13" s="9">
        <f t="shared" si="2"/>
        <v>225.84</v>
      </c>
      <c r="P13" s="8">
        <f t="shared" si="3"/>
        <v>37.64</v>
      </c>
      <c r="Q13" s="16">
        <f t="shared" si="4"/>
        <v>7.4127972241529571E-3</v>
      </c>
      <c r="T13" s="6" t="s">
        <v>41</v>
      </c>
      <c r="U13" s="5">
        <v>1000</v>
      </c>
      <c r="V13" s="11">
        <v>6</v>
      </c>
      <c r="W13" s="3">
        <f t="shared" si="5"/>
        <v>6.0000000000000001E-3</v>
      </c>
      <c r="AD13" t="s">
        <v>24</v>
      </c>
      <c r="AE13">
        <v>15</v>
      </c>
      <c r="AF13">
        <v>7.4999999999999997E-2</v>
      </c>
      <c r="AI13" t="s">
        <v>15</v>
      </c>
      <c r="AJ13" t="s">
        <v>14</v>
      </c>
      <c r="AK13" s="21">
        <v>91</v>
      </c>
      <c r="AL13" s="10">
        <v>90</v>
      </c>
      <c r="AM13" s="10">
        <v>143</v>
      </c>
      <c r="AN13" s="10">
        <v>101</v>
      </c>
      <c r="AO13" s="10">
        <v>106</v>
      </c>
      <c r="AP13" s="20">
        <v>73</v>
      </c>
      <c r="AQ13">
        <f t="shared" si="7"/>
        <v>604</v>
      </c>
      <c r="AR13">
        <f t="shared" si="8"/>
        <v>100.66666666666667</v>
      </c>
    </row>
    <row r="14" spans="2:52">
      <c r="B14" t="s">
        <v>39</v>
      </c>
      <c r="C14" s="2">
        <v>0</v>
      </c>
      <c r="D14" s="2">
        <f t="shared" si="9"/>
        <v>30</v>
      </c>
      <c r="E14" s="2">
        <v>0</v>
      </c>
      <c r="F14" s="2">
        <v>0</v>
      </c>
      <c r="G14" s="2">
        <v>0</v>
      </c>
      <c r="H14" s="2">
        <v>0</v>
      </c>
      <c r="I14" s="2">
        <v>0</v>
      </c>
      <c r="J14" s="2">
        <v>0</v>
      </c>
      <c r="K14" s="2">
        <v>0</v>
      </c>
      <c r="L14" s="2">
        <v>0</v>
      </c>
      <c r="M14" s="2">
        <v>0</v>
      </c>
      <c r="N14" s="2">
        <f t="shared" si="1"/>
        <v>88980</v>
      </c>
      <c r="O14" s="9">
        <f t="shared" si="2"/>
        <v>284.73599999999999</v>
      </c>
      <c r="P14" s="8">
        <f t="shared" si="3"/>
        <v>47.455999999999996</v>
      </c>
      <c r="Q14" s="16">
        <f t="shared" si="4"/>
        <v>9.3459539072636207E-3</v>
      </c>
      <c r="T14" s="6" t="s">
        <v>23</v>
      </c>
      <c r="U14" s="5">
        <v>1000</v>
      </c>
      <c r="V14" s="11">
        <v>4</v>
      </c>
      <c r="W14" s="3">
        <f t="shared" si="5"/>
        <v>4.0000000000000001E-3</v>
      </c>
      <c r="AD14" t="s">
        <v>44</v>
      </c>
      <c r="AE14">
        <v>30</v>
      </c>
      <c r="AF14">
        <v>0.105</v>
      </c>
      <c r="AI14" t="s">
        <v>12</v>
      </c>
      <c r="AJ14" t="s">
        <v>11</v>
      </c>
      <c r="AK14" s="21">
        <v>164</v>
      </c>
      <c r="AL14" s="10">
        <v>209</v>
      </c>
      <c r="AM14" s="10">
        <v>239</v>
      </c>
      <c r="AN14" s="10">
        <v>211</v>
      </c>
      <c r="AO14" s="10">
        <v>205</v>
      </c>
      <c r="AP14" s="20">
        <v>115</v>
      </c>
      <c r="AQ14">
        <f t="shared" si="7"/>
        <v>1143</v>
      </c>
      <c r="AR14">
        <f t="shared" si="8"/>
        <v>190.5</v>
      </c>
    </row>
    <row r="15" spans="2:52" ht="15" thickBot="1">
      <c r="B15" t="s">
        <v>3</v>
      </c>
      <c r="C15" s="2">
        <v>0</v>
      </c>
      <c r="D15" s="2">
        <f t="shared" si="9"/>
        <v>15</v>
      </c>
      <c r="E15" s="2">
        <v>0</v>
      </c>
      <c r="F15" s="2">
        <v>0</v>
      </c>
      <c r="G15" s="2">
        <v>0</v>
      </c>
      <c r="H15" s="2">
        <v>0</v>
      </c>
      <c r="I15" s="2">
        <v>0</v>
      </c>
      <c r="J15" s="2">
        <v>0</v>
      </c>
      <c r="K15" s="2">
        <v>0</v>
      </c>
      <c r="L15" s="2">
        <f>VLOOKUP($B15,$AD$61:$AE$66,2,FALSE)</f>
        <v>15</v>
      </c>
      <c r="M15" s="2">
        <f>VLOOKUP($B15,$AD$67:$AE$73,2,FALSE)</f>
        <v>15</v>
      </c>
      <c r="N15" s="2">
        <f t="shared" si="1"/>
        <v>70680</v>
      </c>
      <c r="O15" s="9">
        <f t="shared" si="2"/>
        <v>247.38</v>
      </c>
      <c r="P15" s="8">
        <f t="shared" si="3"/>
        <v>41.23</v>
      </c>
      <c r="Q15" s="16">
        <f t="shared" si="4"/>
        <v>8.1198094992514982E-3</v>
      </c>
      <c r="T15" s="6" t="s">
        <v>37</v>
      </c>
      <c r="U15" s="5">
        <v>100</v>
      </c>
      <c r="V15" s="11">
        <v>1.5</v>
      </c>
      <c r="W15" s="3">
        <f t="shared" si="5"/>
        <v>1.4999999999999999E-2</v>
      </c>
      <c r="AD15" t="s">
        <v>40</v>
      </c>
      <c r="AE15">
        <v>20</v>
      </c>
      <c r="AF15">
        <v>0.04</v>
      </c>
      <c r="AI15" t="s">
        <v>8</v>
      </c>
      <c r="AJ15" t="s">
        <v>7</v>
      </c>
      <c r="AK15" s="19">
        <v>112</v>
      </c>
      <c r="AL15" s="18">
        <v>154</v>
      </c>
      <c r="AM15" s="18">
        <v>105</v>
      </c>
      <c r="AN15" s="18">
        <v>91</v>
      </c>
      <c r="AO15" s="18">
        <v>78</v>
      </c>
      <c r="AP15" s="17">
        <v>63</v>
      </c>
      <c r="AQ15">
        <f t="shared" si="7"/>
        <v>603</v>
      </c>
      <c r="AR15">
        <f t="shared" si="8"/>
        <v>100.5</v>
      </c>
    </row>
    <row r="16" spans="2:52">
      <c r="B16" t="s">
        <v>41</v>
      </c>
      <c r="C16" s="2">
        <v>0</v>
      </c>
      <c r="D16" s="2">
        <v>0</v>
      </c>
      <c r="E16" s="2">
        <f>VLOOKUP($B16,$AD$19:$AE$24,2,FALSE)</f>
        <v>150</v>
      </c>
      <c r="F16" s="2">
        <v>0</v>
      </c>
      <c r="G16" s="2">
        <v>0</v>
      </c>
      <c r="H16" s="2">
        <v>0</v>
      </c>
      <c r="I16" s="2">
        <v>0</v>
      </c>
      <c r="J16" s="2">
        <v>0</v>
      </c>
      <c r="K16" s="2">
        <v>0</v>
      </c>
      <c r="L16" s="2">
        <v>0</v>
      </c>
      <c r="M16" s="2">
        <v>0</v>
      </c>
      <c r="N16" s="2">
        <f t="shared" si="1"/>
        <v>402000</v>
      </c>
      <c r="O16" s="9">
        <f t="shared" si="2"/>
        <v>2412</v>
      </c>
      <c r="P16" s="8">
        <f t="shared" si="3"/>
        <v>402</v>
      </c>
      <c r="Q16" s="16">
        <f t="shared" si="4"/>
        <v>7.9169619662845081E-2</v>
      </c>
      <c r="T16" s="6" t="s">
        <v>9</v>
      </c>
      <c r="U16" s="5">
        <v>1000</v>
      </c>
      <c r="V16" s="11">
        <v>4</v>
      </c>
      <c r="W16" s="3">
        <f t="shared" si="5"/>
        <v>4.0000000000000001E-3</v>
      </c>
      <c r="AD16" t="s">
        <v>39</v>
      </c>
      <c r="AE16">
        <v>30</v>
      </c>
      <c r="AF16">
        <v>9.6000000000000002E-2</v>
      </c>
    </row>
    <row r="17" spans="2:33">
      <c r="B17" t="s">
        <v>4</v>
      </c>
      <c r="C17" s="2">
        <v>0</v>
      </c>
      <c r="D17" s="2">
        <v>0</v>
      </c>
      <c r="E17" s="2">
        <f>VLOOKUP($B17,$AD$19:$AE$24,2,FALSE)</f>
        <v>30</v>
      </c>
      <c r="F17" s="2">
        <v>0</v>
      </c>
      <c r="G17" s="2">
        <v>0</v>
      </c>
      <c r="H17" s="2">
        <v>0</v>
      </c>
      <c r="I17" s="2">
        <v>0</v>
      </c>
      <c r="J17" s="2">
        <f>VLOOKUP($B17,$AD$50:$AE$55,2,FALSE)</f>
        <v>30</v>
      </c>
      <c r="K17" s="2">
        <f>VLOOKUP($B17,$AD$56:$AE$60,2,FALSE)</f>
        <v>30</v>
      </c>
      <c r="L17" s="2">
        <f>VLOOKUP($B17,$AD$61:$AE$66,2,FALSE)</f>
        <v>30</v>
      </c>
      <c r="M17" s="2">
        <f>VLOOKUP($B17,$AD$67:$AE$73,2,FALSE)</f>
        <v>30</v>
      </c>
      <c r="N17" s="2">
        <f t="shared" si="1"/>
        <v>172740</v>
      </c>
      <c r="O17" s="9">
        <f t="shared" si="2"/>
        <v>414.57599999999996</v>
      </c>
      <c r="P17" s="8">
        <f t="shared" si="3"/>
        <v>69.095999999999989</v>
      </c>
      <c r="Q17" s="16">
        <f t="shared" si="4"/>
        <v>1.3607721493094384E-2</v>
      </c>
      <c r="T17" s="6" t="s">
        <v>2</v>
      </c>
      <c r="U17" s="5">
        <v>1000</v>
      </c>
      <c r="V17" s="11">
        <v>5</v>
      </c>
      <c r="W17" s="3">
        <f t="shared" si="5"/>
        <v>5.0000000000000001E-3</v>
      </c>
      <c r="AD17" t="s">
        <v>0</v>
      </c>
      <c r="AE17">
        <v>80</v>
      </c>
      <c r="AF17">
        <v>0.32000000000000006</v>
      </c>
    </row>
    <row r="18" spans="2:33">
      <c r="B18" t="s">
        <v>2</v>
      </c>
      <c r="C18" s="2">
        <v>0</v>
      </c>
      <c r="D18" s="2">
        <v>0</v>
      </c>
      <c r="E18" s="2">
        <f>VLOOKUP($B18,$AD$19:$AE$24,2,FALSE)</f>
        <v>200</v>
      </c>
      <c r="F18" s="2">
        <v>0</v>
      </c>
      <c r="G18" s="2">
        <f>VLOOKUP($B18,$AD$30:$AE$36,2,FALSE)</f>
        <v>50</v>
      </c>
      <c r="H18" s="2">
        <v>0</v>
      </c>
      <c r="I18" s="2">
        <v>0</v>
      </c>
      <c r="J18" s="2">
        <v>0</v>
      </c>
      <c r="K18" s="2">
        <f>VLOOKUP($B18,$AD$56:$AE$60,2,FALSE)</f>
        <v>200</v>
      </c>
      <c r="L18" s="2">
        <v>0</v>
      </c>
      <c r="M18" s="2">
        <f>VLOOKUP($B18,$AD$67:$AE$73,2,FALSE)</f>
        <v>200</v>
      </c>
      <c r="N18" s="2">
        <f t="shared" si="1"/>
        <v>866450</v>
      </c>
      <c r="O18" s="9">
        <f t="shared" si="2"/>
        <v>4332.25</v>
      </c>
      <c r="P18" s="8">
        <f t="shared" si="3"/>
        <v>722.04166666666663</v>
      </c>
      <c r="Q18" s="16">
        <f t="shared" si="4"/>
        <v>0.14219841823563872</v>
      </c>
      <c r="T18" s="6" t="s">
        <v>19</v>
      </c>
      <c r="U18" s="5">
        <v>1000</v>
      </c>
      <c r="V18" s="11">
        <v>8</v>
      </c>
      <c r="W18" s="3">
        <f t="shared" si="5"/>
        <v>8.0000000000000002E-3</v>
      </c>
      <c r="AD18" t="s">
        <v>3</v>
      </c>
      <c r="AE18">
        <v>15</v>
      </c>
      <c r="AF18">
        <v>5.2499999999999998E-2</v>
      </c>
    </row>
    <row r="19" spans="2:33">
      <c r="B19" t="s">
        <v>37</v>
      </c>
      <c r="C19" s="2">
        <v>0</v>
      </c>
      <c r="D19" s="2">
        <v>0</v>
      </c>
      <c r="E19" s="2">
        <v>0</v>
      </c>
      <c r="F19" s="2">
        <f>VLOOKUP($B19,$AD$25:$AE$29,2,FALSE)</f>
        <v>200</v>
      </c>
      <c r="G19" s="2">
        <v>0</v>
      </c>
      <c r="H19" s="2">
        <v>0</v>
      </c>
      <c r="I19" s="2">
        <v>0</v>
      </c>
      <c r="J19" s="2">
        <v>0</v>
      </c>
      <c r="K19" s="2">
        <v>0</v>
      </c>
      <c r="L19" s="2">
        <v>0</v>
      </c>
      <c r="M19" s="2">
        <v>0</v>
      </c>
      <c r="N19" s="2">
        <f t="shared" si="1"/>
        <v>137000</v>
      </c>
      <c r="O19" s="9">
        <f t="shared" si="2"/>
        <v>2055</v>
      </c>
      <c r="P19" s="8">
        <f t="shared" si="3"/>
        <v>342.5</v>
      </c>
      <c r="Q19" s="16">
        <f t="shared" si="4"/>
        <v>6.7451728195334432E-2</v>
      </c>
      <c r="T19" s="6" t="s">
        <v>18</v>
      </c>
      <c r="U19" s="5">
        <v>1000</v>
      </c>
      <c r="V19" s="11">
        <v>3</v>
      </c>
      <c r="W19" s="3">
        <f t="shared" si="5"/>
        <v>3.0000000000000001E-3</v>
      </c>
      <c r="AB19" t="s">
        <v>43</v>
      </c>
      <c r="AC19" t="s">
        <v>42</v>
      </c>
      <c r="AD19" t="s">
        <v>41</v>
      </c>
      <c r="AE19">
        <v>150</v>
      </c>
      <c r="AF19">
        <v>0.89999999999999991</v>
      </c>
      <c r="AG19">
        <v>2.7320000000000002</v>
      </c>
    </row>
    <row r="20" spans="2:33">
      <c r="B20" t="s">
        <v>9</v>
      </c>
      <c r="C20" s="2">
        <v>0</v>
      </c>
      <c r="D20" s="2">
        <v>0</v>
      </c>
      <c r="E20" s="2">
        <v>0</v>
      </c>
      <c r="F20" s="2">
        <f>VLOOKUP($B20,$AD$25:$AE$29,2,FALSE)</f>
        <v>200</v>
      </c>
      <c r="G20" s="2">
        <v>0</v>
      </c>
      <c r="H20" s="2">
        <v>0</v>
      </c>
      <c r="I20" s="2">
        <v>0</v>
      </c>
      <c r="J20" s="2">
        <v>0</v>
      </c>
      <c r="K20" s="2">
        <v>0</v>
      </c>
      <c r="L20" s="2">
        <v>0</v>
      </c>
      <c r="M20" s="2">
        <v>0</v>
      </c>
      <c r="N20" s="2">
        <f t="shared" si="1"/>
        <v>137000</v>
      </c>
      <c r="O20" s="9">
        <f t="shared" si="2"/>
        <v>548</v>
      </c>
      <c r="P20" s="8">
        <f t="shared" si="3"/>
        <v>91.333333333333329</v>
      </c>
      <c r="Q20" s="16">
        <f t="shared" si="4"/>
        <v>1.7987127518755846E-2</v>
      </c>
      <c r="T20" s="6" t="s">
        <v>16</v>
      </c>
      <c r="U20" s="5">
        <v>1000</v>
      </c>
      <c r="V20" s="11">
        <v>3</v>
      </c>
      <c r="W20" s="3">
        <f t="shared" si="5"/>
        <v>3.0000000000000001E-3</v>
      </c>
      <c r="AD20" t="s">
        <v>1</v>
      </c>
      <c r="AE20">
        <v>40</v>
      </c>
      <c r="AF20">
        <v>0.4</v>
      </c>
    </row>
    <row r="21" spans="2:33">
      <c r="B21" t="s">
        <v>36</v>
      </c>
      <c r="C21" s="2">
        <v>0</v>
      </c>
      <c r="D21" s="2">
        <v>0</v>
      </c>
      <c r="E21" s="2">
        <v>0</v>
      </c>
      <c r="F21" s="2">
        <f>VLOOKUP($B21,$AD$25:$AE$29,2,FALSE)</f>
        <v>20</v>
      </c>
      <c r="G21" s="2">
        <v>0</v>
      </c>
      <c r="H21" s="2">
        <v>0</v>
      </c>
      <c r="I21" s="2">
        <v>0</v>
      </c>
      <c r="J21" s="2">
        <v>0</v>
      </c>
      <c r="K21" s="2">
        <v>0</v>
      </c>
      <c r="L21" s="2">
        <v>0</v>
      </c>
      <c r="M21" s="2">
        <v>0</v>
      </c>
      <c r="N21" s="2">
        <f t="shared" si="1"/>
        <v>13700</v>
      </c>
      <c r="O21" s="9">
        <f t="shared" si="2"/>
        <v>246.60000000000002</v>
      </c>
      <c r="P21" s="8">
        <f t="shared" si="3"/>
        <v>41.1</v>
      </c>
      <c r="Q21" s="16">
        <f t="shared" si="4"/>
        <v>8.0942073834401312E-3</v>
      </c>
      <c r="T21" s="6" t="s">
        <v>6</v>
      </c>
      <c r="U21" s="5">
        <v>1000</v>
      </c>
      <c r="V21" s="11">
        <v>10</v>
      </c>
      <c r="W21" s="3">
        <f t="shared" si="5"/>
        <v>0.01</v>
      </c>
      <c r="AD21" t="s">
        <v>40</v>
      </c>
      <c r="AE21">
        <v>20</v>
      </c>
      <c r="AF21">
        <v>0.04</v>
      </c>
    </row>
    <row r="22" spans="2:33">
      <c r="B22" t="s">
        <v>25</v>
      </c>
      <c r="C22" s="2">
        <v>0</v>
      </c>
      <c r="D22" s="2">
        <v>0</v>
      </c>
      <c r="E22" s="2">
        <v>0</v>
      </c>
      <c r="F22" s="2">
        <v>0</v>
      </c>
      <c r="G22" s="2">
        <f>VLOOKUP($B22,$AD$30:$AE$36,2,FALSE)</f>
        <v>50</v>
      </c>
      <c r="H22" s="2">
        <v>0</v>
      </c>
      <c r="I22" s="2">
        <f>VLOOKUP($B22,$AD$43:$AE$49,2,FALSE)</f>
        <v>50</v>
      </c>
      <c r="J22" s="2">
        <v>0</v>
      </c>
      <c r="K22" s="2">
        <v>0</v>
      </c>
      <c r="L22" s="2">
        <v>0</v>
      </c>
      <c r="M22" s="2">
        <v>0</v>
      </c>
      <c r="N22" s="2">
        <f t="shared" si="1"/>
        <v>140100</v>
      </c>
      <c r="O22" s="9">
        <f t="shared" si="2"/>
        <v>910.65</v>
      </c>
      <c r="P22" s="8">
        <f t="shared" si="3"/>
        <v>151.77500000000001</v>
      </c>
      <c r="Q22" s="16">
        <f t="shared" si="4"/>
        <v>2.9890470209771921E-2</v>
      </c>
      <c r="T22" s="6" t="s">
        <v>10</v>
      </c>
      <c r="U22" s="5">
        <v>1000</v>
      </c>
      <c r="V22" s="11">
        <v>7</v>
      </c>
      <c r="W22" s="3">
        <f t="shared" si="5"/>
        <v>7.0000000000000001E-3</v>
      </c>
      <c r="AD22" t="s">
        <v>4</v>
      </c>
      <c r="AE22">
        <v>30</v>
      </c>
      <c r="AF22">
        <v>7.1999999999999995E-2</v>
      </c>
    </row>
    <row r="23" spans="2:33">
      <c r="B23" t="s">
        <v>17</v>
      </c>
      <c r="C23" s="2">
        <v>0</v>
      </c>
      <c r="D23" s="2">
        <v>0</v>
      </c>
      <c r="E23" s="2">
        <v>0</v>
      </c>
      <c r="F23" s="2">
        <v>0</v>
      </c>
      <c r="G23" s="2">
        <f>VLOOKUP($B23,$AD$30:$AE$36,2,FALSE)</f>
        <v>15</v>
      </c>
      <c r="H23" s="2">
        <v>0</v>
      </c>
      <c r="I23" s="2">
        <v>0</v>
      </c>
      <c r="J23" s="2">
        <f>VLOOKUP($B23,$AD$50:$AE$55,2,FALSE)</f>
        <v>20</v>
      </c>
      <c r="K23" s="2">
        <v>0</v>
      </c>
      <c r="L23" s="2">
        <v>0</v>
      </c>
      <c r="M23" s="2">
        <v>0</v>
      </c>
      <c r="N23" s="2">
        <f t="shared" si="1"/>
        <v>41275</v>
      </c>
      <c r="O23" s="9">
        <f t="shared" si="2"/>
        <v>206.375</v>
      </c>
      <c r="P23" s="8">
        <f t="shared" si="3"/>
        <v>34.395833333333336</v>
      </c>
      <c r="Q23" s="16">
        <f t="shared" si="4"/>
        <v>6.7738931417577345E-3</v>
      </c>
      <c r="T23" s="10" t="s">
        <v>4</v>
      </c>
      <c r="U23" s="5">
        <v>1000</v>
      </c>
      <c r="V23" s="4">
        <v>2.4</v>
      </c>
      <c r="W23" s="3">
        <f t="shared" si="5"/>
        <v>2.3999999999999998E-3</v>
      </c>
      <c r="AD23" t="s">
        <v>2</v>
      </c>
      <c r="AE23">
        <v>200</v>
      </c>
      <c r="AF23">
        <v>1</v>
      </c>
    </row>
    <row r="24" spans="2:33">
      <c r="B24" t="s">
        <v>19</v>
      </c>
      <c r="C24" s="2">
        <v>0</v>
      </c>
      <c r="D24" s="2">
        <v>0</v>
      </c>
      <c r="E24" s="2">
        <v>0</v>
      </c>
      <c r="F24" s="2">
        <v>0</v>
      </c>
      <c r="G24" s="2">
        <v>0</v>
      </c>
      <c r="H24" s="2">
        <v>0</v>
      </c>
      <c r="I24" s="2">
        <v>0</v>
      </c>
      <c r="J24" s="2">
        <f>VLOOKUP($B24,$AD$50:$AE$55,2,FALSE)</f>
        <v>80</v>
      </c>
      <c r="K24" s="2">
        <v>0</v>
      </c>
      <c r="L24" s="2">
        <v>0</v>
      </c>
      <c r="M24" s="2">
        <v>0</v>
      </c>
      <c r="N24" s="2">
        <f t="shared" si="1"/>
        <v>58240</v>
      </c>
      <c r="O24" s="9">
        <f t="shared" si="2"/>
        <v>465.92</v>
      </c>
      <c r="P24" s="8">
        <f t="shared" si="3"/>
        <v>77.653333333333336</v>
      </c>
      <c r="Q24" s="16">
        <f t="shared" si="4"/>
        <v>1.5292997177990373E-2</v>
      </c>
      <c r="T24" s="6" t="s">
        <v>39</v>
      </c>
      <c r="U24" s="5">
        <v>1000</v>
      </c>
      <c r="V24" s="4">
        <v>3.2</v>
      </c>
      <c r="W24" s="3">
        <f t="shared" si="5"/>
        <v>3.2000000000000002E-3</v>
      </c>
      <c r="AD24" t="s">
        <v>0</v>
      </c>
      <c r="AE24">
        <v>80</v>
      </c>
      <c r="AF24">
        <v>0.32000000000000006</v>
      </c>
    </row>
    <row r="25" spans="2:33">
      <c r="B25" t="s">
        <v>18</v>
      </c>
      <c r="C25" s="2">
        <v>0</v>
      </c>
      <c r="D25" s="2">
        <v>0</v>
      </c>
      <c r="E25" s="2">
        <v>0</v>
      </c>
      <c r="F25" s="2">
        <v>0</v>
      </c>
      <c r="G25" s="2">
        <v>0</v>
      </c>
      <c r="H25" s="2">
        <v>0</v>
      </c>
      <c r="I25" s="2">
        <v>0</v>
      </c>
      <c r="J25" s="2">
        <f>VLOOKUP($B25,$AD$50:$AE$55,2,FALSE)</f>
        <v>80</v>
      </c>
      <c r="K25" s="2">
        <v>0</v>
      </c>
      <c r="L25" s="2">
        <v>0</v>
      </c>
      <c r="M25" s="2">
        <v>0</v>
      </c>
      <c r="N25" s="2">
        <f t="shared" si="1"/>
        <v>58240</v>
      </c>
      <c r="O25" s="9">
        <f t="shared" si="2"/>
        <v>174.72</v>
      </c>
      <c r="P25" s="8">
        <f t="shared" si="3"/>
        <v>29.12</v>
      </c>
      <c r="Q25" s="16">
        <f t="shared" si="4"/>
        <v>5.7348739417463898E-3</v>
      </c>
      <c r="T25" s="6" t="s">
        <v>22</v>
      </c>
      <c r="U25" s="5">
        <v>1000</v>
      </c>
      <c r="V25" s="4">
        <v>4</v>
      </c>
      <c r="W25" s="3">
        <f t="shared" si="5"/>
        <v>4.0000000000000001E-3</v>
      </c>
      <c r="AB25" t="s">
        <v>38</v>
      </c>
      <c r="AC25" t="s">
        <v>37</v>
      </c>
      <c r="AD25" t="s">
        <v>37</v>
      </c>
      <c r="AE25">
        <v>200</v>
      </c>
      <c r="AF25">
        <v>3</v>
      </c>
      <c r="AG25">
        <v>4.8800000000000008</v>
      </c>
    </row>
    <row r="26" spans="2:33">
      <c r="B26" t="s">
        <v>16</v>
      </c>
      <c r="C26" s="2">
        <v>0</v>
      </c>
      <c r="D26" s="2">
        <v>0</v>
      </c>
      <c r="E26" s="2">
        <v>0</v>
      </c>
      <c r="F26" s="2">
        <v>0</v>
      </c>
      <c r="G26" s="2">
        <v>0</v>
      </c>
      <c r="H26" s="2">
        <v>0</v>
      </c>
      <c r="I26" s="2">
        <v>0</v>
      </c>
      <c r="J26" s="2">
        <f>VLOOKUP($B26,$AD$50:$AE$55,2,FALSE)</f>
        <v>200</v>
      </c>
      <c r="K26" s="2">
        <v>0</v>
      </c>
      <c r="L26" s="2">
        <v>0</v>
      </c>
      <c r="M26" s="2">
        <v>0</v>
      </c>
      <c r="N26" s="2">
        <f t="shared" si="1"/>
        <v>145600</v>
      </c>
      <c r="O26" s="9">
        <f t="shared" si="2"/>
        <v>436.8</v>
      </c>
      <c r="P26" s="8">
        <f t="shared" si="3"/>
        <v>72.8</v>
      </c>
      <c r="Q26" s="16">
        <f t="shared" si="4"/>
        <v>1.4337184854365975E-2</v>
      </c>
      <c r="T26" s="6" t="s">
        <v>36</v>
      </c>
      <c r="U26" s="5">
        <v>100</v>
      </c>
      <c r="V26" s="4">
        <v>1.8</v>
      </c>
      <c r="W26" s="3">
        <f t="shared" si="5"/>
        <v>1.8000000000000002E-2</v>
      </c>
      <c r="AD26" t="s">
        <v>1</v>
      </c>
      <c r="AE26">
        <v>40</v>
      </c>
      <c r="AF26">
        <v>0.4</v>
      </c>
    </row>
    <row r="27" spans="2:33">
      <c r="B27" t="s">
        <v>13</v>
      </c>
      <c r="C27" s="2">
        <v>0</v>
      </c>
      <c r="D27" s="2">
        <v>0</v>
      </c>
      <c r="E27" s="2">
        <v>0</v>
      </c>
      <c r="F27" s="2">
        <v>0</v>
      </c>
      <c r="G27" s="2">
        <v>0</v>
      </c>
      <c r="H27" s="2">
        <v>0</v>
      </c>
      <c r="I27" s="2">
        <v>0</v>
      </c>
      <c r="J27" s="2">
        <v>0</v>
      </c>
      <c r="K27" s="2">
        <f>VLOOKUP($B27,$AD$56:$AE$60,2,FALSE)</f>
        <v>80</v>
      </c>
      <c r="L27" s="2">
        <v>0</v>
      </c>
      <c r="M27" s="2">
        <v>0</v>
      </c>
      <c r="N27" s="2">
        <f t="shared" si="1"/>
        <v>48320</v>
      </c>
      <c r="O27" s="9">
        <f t="shared" si="2"/>
        <v>48.32</v>
      </c>
      <c r="P27" s="8">
        <f t="shared" si="3"/>
        <v>8.0533333333333328</v>
      </c>
      <c r="Q27" s="16">
        <f t="shared" si="4"/>
        <v>1.5860182512888368E-3</v>
      </c>
      <c r="T27" s="6" t="s">
        <v>25</v>
      </c>
      <c r="U27" s="5">
        <v>1000</v>
      </c>
      <c r="V27" s="4">
        <v>6.5</v>
      </c>
      <c r="W27" s="3">
        <f t="shared" si="5"/>
        <v>6.4999999999999997E-3</v>
      </c>
      <c r="AD27" t="s">
        <v>9</v>
      </c>
      <c r="AE27">
        <v>200</v>
      </c>
      <c r="AF27">
        <v>0.8</v>
      </c>
    </row>
    <row r="28" spans="2:33">
      <c r="B28" t="s">
        <v>10</v>
      </c>
      <c r="C28" s="2">
        <v>0</v>
      </c>
      <c r="D28" s="2">
        <v>0</v>
      </c>
      <c r="E28" s="2">
        <v>0</v>
      </c>
      <c r="F28" s="2">
        <v>0</v>
      </c>
      <c r="G28" s="2">
        <v>0</v>
      </c>
      <c r="H28" s="2">
        <v>0</v>
      </c>
      <c r="I28" s="2">
        <v>0</v>
      </c>
      <c r="J28" s="2">
        <v>0</v>
      </c>
      <c r="K28" s="2">
        <v>0</v>
      </c>
      <c r="L28" s="2">
        <f>VLOOKUP($B28,$AD$61:$AE$66,2,FALSE)</f>
        <v>150</v>
      </c>
      <c r="M28" s="2">
        <v>0</v>
      </c>
      <c r="N28" s="2">
        <f t="shared" si="1"/>
        <v>171450</v>
      </c>
      <c r="O28" s="9">
        <f t="shared" si="2"/>
        <v>1200.1500000000001</v>
      </c>
      <c r="P28" s="8">
        <f t="shared" si="3"/>
        <v>200.02500000000001</v>
      </c>
      <c r="Q28" s="16">
        <f t="shared" si="4"/>
        <v>3.9392793962837284E-2</v>
      </c>
      <c r="T28" s="6" t="s">
        <v>17</v>
      </c>
      <c r="U28" s="5">
        <v>100</v>
      </c>
      <c r="V28" s="4">
        <v>0.5</v>
      </c>
      <c r="W28" s="3">
        <f t="shared" si="5"/>
        <v>5.0000000000000001E-3</v>
      </c>
      <c r="AD28" t="s">
        <v>36</v>
      </c>
      <c r="AE28">
        <v>20</v>
      </c>
      <c r="AF28">
        <v>0.36000000000000004</v>
      </c>
    </row>
    <row r="29" spans="2:33">
      <c r="B29" t="s">
        <v>6</v>
      </c>
      <c r="C29" s="2">
        <v>0</v>
      </c>
      <c r="D29" s="2">
        <v>0</v>
      </c>
      <c r="E29" s="2">
        <v>0</v>
      </c>
      <c r="F29" s="2">
        <v>0</v>
      </c>
      <c r="G29" s="2">
        <v>0</v>
      </c>
      <c r="H29" s="2">
        <v>0</v>
      </c>
      <c r="I29" s="2">
        <v>0</v>
      </c>
      <c r="J29" s="2">
        <v>0</v>
      </c>
      <c r="K29" s="2">
        <v>0</v>
      </c>
      <c r="L29" s="2">
        <v>0</v>
      </c>
      <c r="M29" s="2">
        <f>VLOOKUP($B29,$AD$67:$AE$73,2,FALSE)</f>
        <v>80</v>
      </c>
      <c r="N29" s="2">
        <f t="shared" si="1"/>
        <v>48240</v>
      </c>
      <c r="O29" s="9">
        <f t="shared" si="2"/>
        <v>482.40000000000003</v>
      </c>
      <c r="P29" s="8">
        <f t="shared" si="3"/>
        <v>80.400000000000006</v>
      </c>
      <c r="Q29" s="16">
        <f t="shared" si="4"/>
        <v>1.5833923932569018E-2</v>
      </c>
      <c r="T29" s="6" t="s">
        <v>13</v>
      </c>
      <c r="U29" s="5">
        <v>1000</v>
      </c>
      <c r="V29" s="4">
        <v>1</v>
      </c>
      <c r="W29" s="3">
        <f t="shared" si="5"/>
        <v>1E-3</v>
      </c>
      <c r="AD29" t="s">
        <v>0</v>
      </c>
      <c r="AE29">
        <v>80</v>
      </c>
      <c r="AF29">
        <v>0.32000000000000006</v>
      </c>
    </row>
    <row r="30" spans="2:33">
      <c r="AB30" t="s">
        <v>35</v>
      </c>
      <c r="AC30" t="s">
        <v>34</v>
      </c>
      <c r="AD30" t="s">
        <v>25</v>
      </c>
      <c r="AE30">
        <v>50</v>
      </c>
      <c r="AF30">
        <v>0.32500000000000001</v>
      </c>
      <c r="AG30">
        <v>1.51</v>
      </c>
    </row>
    <row r="31" spans="2:33">
      <c r="B31" t="s">
        <v>33</v>
      </c>
      <c r="C31" s="2">
        <v>644</v>
      </c>
      <c r="D31" s="2">
        <v>2966</v>
      </c>
      <c r="E31" s="2">
        <v>2680</v>
      </c>
      <c r="F31" s="2">
        <v>685</v>
      </c>
      <c r="G31" s="2">
        <v>1781</v>
      </c>
      <c r="H31" s="2">
        <v>898</v>
      </c>
      <c r="I31" s="2">
        <v>1021</v>
      </c>
      <c r="J31" s="2">
        <v>728</v>
      </c>
      <c r="K31" s="2">
        <v>604</v>
      </c>
      <c r="L31" s="2">
        <v>1143</v>
      </c>
      <c r="M31" s="2">
        <v>603</v>
      </c>
      <c r="AD31" t="s">
        <v>5</v>
      </c>
      <c r="AE31">
        <v>0.5</v>
      </c>
      <c r="AF31">
        <v>0.1</v>
      </c>
    </row>
    <row r="32" spans="2:33">
      <c r="N32" t="s">
        <v>84</v>
      </c>
      <c r="O32" s="1">
        <f>SUM(O4:O29)</f>
        <v>30466.232000000004</v>
      </c>
      <c r="P32" s="1">
        <f>SUM(P4:P29)</f>
        <v>5077.7053333333333</v>
      </c>
      <c r="AD32" t="s">
        <v>17</v>
      </c>
      <c r="AE32">
        <v>15</v>
      </c>
      <c r="AF32">
        <v>7.4999999999999997E-2</v>
      </c>
    </row>
    <row r="33" spans="14:33">
      <c r="N33" t="s">
        <v>83</v>
      </c>
      <c r="P33" s="1">
        <f>P32*1.1</f>
        <v>5585.4758666666667</v>
      </c>
      <c r="AD33" t="s">
        <v>23</v>
      </c>
      <c r="AE33">
        <v>10</v>
      </c>
      <c r="AF33">
        <v>0.04</v>
      </c>
    </row>
    <row r="34" spans="14:33">
      <c r="AD34" t="s">
        <v>2</v>
      </c>
      <c r="AE34">
        <v>50</v>
      </c>
      <c r="AF34">
        <v>0.25</v>
      </c>
    </row>
    <row r="35" spans="14:33">
      <c r="AD35" t="s">
        <v>1</v>
      </c>
      <c r="AE35">
        <v>40</v>
      </c>
      <c r="AF35">
        <v>0.4</v>
      </c>
    </row>
    <row r="36" spans="14:33">
      <c r="AD36" t="s">
        <v>0</v>
      </c>
      <c r="AE36">
        <v>80</v>
      </c>
      <c r="AF36">
        <v>0.32000000000000006</v>
      </c>
    </row>
    <row r="37" spans="14:33">
      <c r="AB37" t="s">
        <v>30</v>
      </c>
      <c r="AC37" t="s">
        <v>29</v>
      </c>
      <c r="AD37" t="s">
        <v>28</v>
      </c>
      <c r="AE37">
        <v>80</v>
      </c>
      <c r="AF37">
        <v>1.4400000000000002</v>
      </c>
      <c r="AG37">
        <v>2.7500000000000009</v>
      </c>
    </row>
    <row r="38" spans="14:33">
      <c r="AD38" t="s">
        <v>5</v>
      </c>
      <c r="AE38">
        <v>0.5</v>
      </c>
      <c r="AF38">
        <v>0.1</v>
      </c>
    </row>
    <row r="39" spans="14:33">
      <c r="AD39" t="s">
        <v>24</v>
      </c>
      <c r="AE39">
        <v>10</v>
      </c>
      <c r="AF39">
        <v>0.05</v>
      </c>
    </row>
    <row r="40" spans="14:33">
      <c r="AD40" t="s">
        <v>23</v>
      </c>
      <c r="AE40">
        <v>10</v>
      </c>
      <c r="AF40">
        <v>0.04</v>
      </c>
    </row>
    <row r="41" spans="14:33">
      <c r="AD41" t="s">
        <v>22</v>
      </c>
      <c r="AE41">
        <v>200</v>
      </c>
      <c r="AF41">
        <v>0.8</v>
      </c>
    </row>
    <row r="42" spans="14:33">
      <c r="AD42" t="s">
        <v>0</v>
      </c>
      <c r="AE42">
        <v>80</v>
      </c>
      <c r="AF42">
        <v>0.32000000000000006</v>
      </c>
    </row>
    <row r="43" spans="14:33">
      <c r="AB43" t="s">
        <v>27</v>
      </c>
      <c r="AC43" t="s">
        <v>26</v>
      </c>
      <c r="AD43" t="s">
        <v>25</v>
      </c>
      <c r="AE43">
        <v>50</v>
      </c>
      <c r="AF43">
        <v>0.32500000000000001</v>
      </c>
      <c r="AG43">
        <v>2.0600000000000005</v>
      </c>
    </row>
    <row r="44" spans="14:33">
      <c r="AD44" t="s">
        <v>5</v>
      </c>
      <c r="AE44">
        <v>0.5</v>
      </c>
      <c r="AF44">
        <v>0.1</v>
      </c>
    </row>
    <row r="45" spans="14:33">
      <c r="AD45" t="s">
        <v>24</v>
      </c>
      <c r="AE45">
        <v>15</v>
      </c>
      <c r="AF45">
        <v>7.4999999999999997E-2</v>
      </c>
    </row>
    <row r="46" spans="14:33">
      <c r="AD46" t="s">
        <v>23</v>
      </c>
      <c r="AE46">
        <v>10</v>
      </c>
      <c r="AF46">
        <v>0.04</v>
      </c>
    </row>
    <row r="47" spans="14:33">
      <c r="AD47" t="s">
        <v>22</v>
      </c>
      <c r="AE47">
        <v>200</v>
      </c>
      <c r="AF47">
        <v>0.8</v>
      </c>
    </row>
    <row r="48" spans="14:33">
      <c r="AD48" t="s">
        <v>1</v>
      </c>
      <c r="AE48">
        <v>40</v>
      </c>
      <c r="AF48">
        <v>0.4</v>
      </c>
    </row>
    <row r="49" spans="28:33">
      <c r="AD49" t="s">
        <v>0</v>
      </c>
      <c r="AE49">
        <v>80</v>
      </c>
      <c r="AF49">
        <v>0.32000000000000006</v>
      </c>
    </row>
    <row r="50" spans="28:33">
      <c r="AB50" t="s">
        <v>21</v>
      </c>
      <c r="AC50" t="s">
        <v>20</v>
      </c>
      <c r="AD50" t="s">
        <v>19</v>
      </c>
      <c r="AE50">
        <v>80</v>
      </c>
      <c r="AF50">
        <v>0.64</v>
      </c>
      <c r="AG50">
        <v>1.9720000000000002</v>
      </c>
    </row>
    <row r="51" spans="28:33">
      <c r="AD51" t="s">
        <v>18</v>
      </c>
      <c r="AE51">
        <v>80</v>
      </c>
      <c r="AF51">
        <v>0.24</v>
      </c>
    </row>
    <row r="52" spans="28:33">
      <c r="AD52" t="s">
        <v>17</v>
      </c>
      <c r="AE52">
        <v>20</v>
      </c>
      <c r="AF52">
        <v>0.1</v>
      </c>
    </row>
    <row r="53" spans="28:33">
      <c r="AD53" t="s">
        <v>4</v>
      </c>
      <c r="AE53">
        <v>30</v>
      </c>
      <c r="AF53">
        <v>7.1999999999999995E-2</v>
      </c>
    </row>
    <row r="54" spans="28:33">
      <c r="AD54" t="s">
        <v>16</v>
      </c>
      <c r="AE54">
        <v>200</v>
      </c>
      <c r="AF54">
        <v>0.60000000000000009</v>
      </c>
    </row>
    <row r="55" spans="28:33">
      <c r="AD55" t="s">
        <v>0</v>
      </c>
      <c r="AE55">
        <v>80</v>
      </c>
      <c r="AF55">
        <v>0.32000000000000006</v>
      </c>
    </row>
    <row r="56" spans="28:33">
      <c r="AB56" t="s">
        <v>15</v>
      </c>
      <c r="AC56" t="s">
        <v>14</v>
      </c>
      <c r="AD56" t="s">
        <v>1</v>
      </c>
      <c r="AE56">
        <v>80</v>
      </c>
      <c r="AF56">
        <v>0.8</v>
      </c>
      <c r="AG56">
        <v>2.052</v>
      </c>
    </row>
    <row r="57" spans="28:33">
      <c r="AD57" t="s">
        <v>5</v>
      </c>
      <c r="AE57">
        <v>0.5</v>
      </c>
      <c r="AF57">
        <v>0.1</v>
      </c>
    </row>
    <row r="58" spans="28:33">
      <c r="AD58" t="s">
        <v>4</v>
      </c>
      <c r="AE58">
        <v>30</v>
      </c>
      <c r="AF58">
        <v>7.1999999999999995E-2</v>
      </c>
    </row>
    <row r="59" spans="28:33">
      <c r="AD59" t="s">
        <v>2</v>
      </c>
      <c r="AE59">
        <v>200</v>
      </c>
      <c r="AF59">
        <v>1</v>
      </c>
    </row>
    <row r="60" spans="28:33">
      <c r="AD60" t="s">
        <v>13</v>
      </c>
      <c r="AE60">
        <v>80</v>
      </c>
      <c r="AF60">
        <v>0.08</v>
      </c>
    </row>
    <row r="61" spans="28:33">
      <c r="AB61" t="s">
        <v>12</v>
      </c>
      <c r="AC61" t="s">
        <v>11</v>
      </c>
      <c r="AD61" t="s">
        <v>10</v>
      </c>
      <c r="AE61">
        <v>150</v>
      </c>
      <c r="AF61">
        <v>1.05</v>
      </c>
      <c r="AG61">
        <v>2.3945000000000007</v>
      </c>
    </row>
    <row r="62" spans="28:33">
      <c r="AD62" t="s">
        <v>5</v>
      </c>
      <c r="AE62">
        <v>0.5</v>
      </c>
      <c r="AF62">
        <v>0.1</v>
      </c>
    </row>
    <row r="63" spans="28:33">
      <c r="AD63" t="s">
        <v>4</v>
      </c>
      <c r="AE63">
        <v>30</v>
      </c>
      <c r="AF63">
        <v>7.1999999999999995E-2</v>
      </c>
    </row>
    <row r="64" spans="28:33">
      <c r="AD64" t="s">
        <v>3</v>
      </c>
      <c r="AE64">
        <v>15</v>
      </c>
      <c r="AF64">
        <v>5.2499999999999998E-2</v>
      </c>
    </row>
    <row r="65" spans="28:33">
      <c r="AD65" t="s">
        <v>9</v>
      </c>
      <c r="AE65">
        <v>200</v>
      </c>
      <c r="AF65">
        <v>0.8</v>
      </c>
    </row>
    <row r="66" spans="28:33">
      <c r="AD66" t="s">
        <v>0</v>
      </c>
      <c r="AE66">
        <v>80</v>
      </c>
      <c r="AF66">
        <v>0.32000000000000006</v>
      </c>
    </row>
    <row r="67" spans="28:33">
      <c r="AB67" t="s">
        <v>8</v>
      </c>
      <c r="AC67" t="s">
        <v>7</v>
      </c>
      <c r="AD67" t="s">
        <v>6</v>
      </c>
      <c r="AE67">
        <v>80</v>
      </c>
      <c r="AF67">
        <v>0.8</v>
      </c>
      <c r="AG67">
        <v>2.7444999999999995</v>
      </c>
    </row>
    <row r="68" spans="28:33">
      <c r="AD68" t="s">
        <v>5</v>
      </c>
      <c r="AE68">
        <v>0.5</v>
      </c>
      <c r="AF68">
        <v>0.1</v>
      </c>
    </row>
    <row r="69" spans="28:33">
      <c r="AD69" t="s">
        <v>4</v>
      </c>
      <c r="AE69">
        <v>30</v>
      </c>
      <c r="AF69">
        <v>7.1999999999999995E-2</v>
      </c>
    </row>
    <row r="70" spans="28:33">
      <c r="AD70" t="s">
        <v>3</v>
      </c>
      <c r="AE70">
        <v>15</v>
      </c>
      <c r="AF70">
        <v>5.2499999999999998E-2</v>
      </c>
    </row>
    <row r="71" spans="28:33">
      <c r="AD71" t="s">
        <v>2</v>
      </c>
      <c r="AE71">
        <v>200</v>
      </c>
      <c r="AF71">
        <v>1</v>
      </c>
    </row>
    <row r="72" spans="28:33">
      <c r="AD72" t="s">
        <v>1</v>
      </c>
      <c r="AE72">
        <v>40</v>
      </c>
      <c r="AF72">
        <v>0.4</v>
      </c>
    </row>
    <row r="73" spans="28:33">
      <c r="AD73" t="s">
        <v>0</v>
      </c>
      <c r="AE73">
        <v>80</v>
      </c>
      <c r="AF73">
        <v>0.32000000000000006</v>
      </c>
    </row>
    <row r="92" spans="3:5">
      <c r="C92" s="7"/>
      <c r="D92" s="1"/>
      <c r="E92" s="15">
        <v>240.76800000000003</v>
      </c>
    </row>
    <row r="93" spans="3:5">
      <c r="C93" s="7"/>
      <c r="D93" s="1"/>
      <c r="E93" s="15">
        <v>64.400000000000006</v>
      </c>
    </row>
    <row r="94" spans="3:5">
      <c r="C94" s="7"/>
      <c r="D94" s="1"/>
      <c r="E94" s="15">
        <v>26.148333333333333</v>
      </c>
    </row>
    <row r="95" spans="3:5">
      <c r="C95" s="7"/>
      <c r="D95" s="1"/>
      <c r="E95" s="15">
        <v>11.584</v>
      </c>
    </row>
    <row r="96" spans="3:5">
      <c r="C96" s="7"/>
      <c r="D96" s="1"/>
      <c r="E96" s="15">
        <v>136.69333333333333</v>
      </c>
    </row>
    <row r="97" spans="3:5">
      <c r="C97" s="7"/>
      <c r="D97" s="1"/>
      <c r="E97" s="15">
        <v>221.33333333333334</v>
      </c>
    </row>
    <row r="98" spans="3:5">
      <c r="C98" s="7"/>
      <c r="D98" s="1"/>
      <c r="E98" s="15">
        <v>280.512</v>
      </c>
    </row>
    <row r="99" spans="3:5">
      <c r="C99" s="7"/>
      <c r="D99" s="1"/>
      <c r="E99" s="15">
        <v>49.43333333333333</v>
      </c>
    </row>
    <row r="100" spans="3:5">
      <c r="C100" s="7"/>
      <c r="D100" s="1"/>
      <c r="E100" s="15">
        <v>20.762</v>
      </c>
    </row>
    <row r="101" spans="3:5">
      <c r="C101" s="7"/>
      <c r="D101" s="1"/>
      <c r="E101" s="15">
        <v>15.056000000000001</v>
      </c>
    </row>
    <row r="102" spans="3:5">
      <c r="C102" s="7"/>
      <c r="D102" s="1"/>
      <c r="E102" s="15">
        <v>18.982399999999998</v>
      </c>
    </row>
    <row r="103" spans="3:5">
      <c r="C103" s="7"/>
      <c r="D103" s="1"/>
      <c r="E103" s="15">
        <v>16.492000000000001</v>
      </c>
    </row>
    <row r="104" spans="3:5">
      <c r="C104" s="7"/>
      <c r="D104" s="1"/>
      <c r="E104" s="15">
        <v>160.80000000000001</v>
      </c>
    </row>
    <row r="105" spans="3:5">
      <c r="C105" s="7"/>
      <c r="D105" s="1"/>
      <c r="E105" s="15">
        <v>27.638399999999997</v>
      </c>
    </row>
    <row r="106" spans="3:5">
      <c r="C106" s="7"/>
      <c r="D106" s="1"/>
      <c r="E106" s="15">
        <v>288.81666666666666</v>
      </c>
    </row>
    <row r="107" spans="3:5">
      <c r="C107" s="7"/>
      <c r="D107" s="1"/>
      <c r="E107" s="15">
        <v>137</v>
      </c>
    </row>
    <row r="108" spans="3:5">
      <c r="C108" s="7"/>
      <c r="D108" s="1"/>
      <c r="E108" s="15">
        <v>36.533333333333331</v>
      </c>
    </row>
    <row r="109" spans="3:5">
      <c r="C109" s="7"/>
      <c r="D109" s="1"/>
      <c r="E109" s="15">
        <v>16.440000000000001</v>
      </c>
    </row>
    <row r="110" spans="3:5">
      <c r="C110" s="7"/>
      <c r="D110" s="1"/>
      <c r="E110" s="15">
        <v>60.71</v>
      </c>
    </row>
    <row r="111" spans="3:5">
      <c r="C111" s="7"/>
      <c r="D111" s="1"/>
      <c r="E111" s="15">
        <v>13.758333333333333</v>
      </c>
    </row>
    <row r="112" spans="3:5">
      <c r="C112" s="7"/>
      <c r="D112" s="1"/>
      <c r="E112" s="15">
        <v>31.061333333333334</v>
      </c>
    </row>
    <row r="113" spans="3:5">
      <c r="C113" s="7"/>
      <c r="D113" s="1"/>
      <c r="E113" s="15">
        <v>11.648</v>
      </c>
    </row>
    <row r="114" spans="3:5">
      <c r="C114" s="7"/>
      <c r="D114" s="1"/>
      <c r="E114" s="15">
        <v>29.12</v>
      </c>
    </row>
    <row r="115" spans="3:5">
      <c r="C115" s="7"/>
      <c r="D115" s="1"/>
      <c r="E115" s="15">
        <v>3.2213333333333334</v>
      </c>
    </row>
    <row r="116" spans="3:5">
      <c r="C116" s="7"/>
      <c r="D116" s="1"/>
      <c r="E116" s="15">
        <v>80.010000000000005</v>
      </c>
    </row>
    <row r="117" spans="3:5">
      <c r="C117" s="7"/>
      <c r="D117" s="1"/>
      <c r="E117" s="15">
        <v>32.160000000000004</v>
      </c>
    </row>
    <row r="118" spans="3:5">
      <c r="D118" s="1"/>
      <c r="E118" s="14"/>
    </row>
  </sheetData>
  <mergeCells count="1">
    <mergeCell ref="AI3:AJ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F215-0496-4E4C-B017-88A497F0FD0B}">
  <dimension ref="B2:AA24"/>
  <sheetViews>
    <sheetView showGridLines="0" tabSelected="1" workbookViewId="0">
      <selection activeCell="M4" sqref="M4:AA12"/>
    </sheetView>
  </sheetViews>
  <sheetFormatPr defaultRowHeight="14.5"/>
  <cols>
    <col min="2" max="2" width="30.453125" bestFit="1" customWidth="1"/>
    <col min="11" max="11" width="4.1796875" bestFit="1" customWidth="1"/>
    <col min="13" max="13" width="27.08984375" bestFit="1" customWidth="1"/>
    <col min="26" max="26" width="21.36328125" bestFit="1" customWidth="1"/>
  </cols>
  <sheetData>
    <row r="2" spans="2:27">
      <c r="B2" t="s">
        <v>102</v>
      </c>
    </row>
    <row r="4" spans="2:27" ht="15" thickBot="1">
      <c r="C4" s="2">
        <v>2018</v>
      </c>
      <c r="D4" s="2">
        <v>2018</v>
      </c>
      <c r="E4" s="2">
        <v>2018</v>
      </c>
      <c r="F4" s="2">
        <v>2019</v>
      </c>
      <c r="G4" s="2">
        <v>2019</v>
      </c>
      <c r="H4" s="2">
        <v>2019</v>
      </c>
      <c r="M4" t="s">
        <v>95</v>
      </c>
      <c r="N4">
        <v>11</v>
      </c>
      <c r="O4">
        <v>12</v>
      </c>
      <c r="P4">
        <v>13</v>
      </c>
      <c r="Q4">
        <v>14</v>
      </c>
      <c r="R4">
        <v>15</v>
      </c>
      <c r="S4">
        <v>16</v>
      </c>
      <c r="T4">
        <v>17</v>
      </c>
      <c r="U4">
        <v>18</v>
      </c>
      <c r="V4">
        <v>19</v>
      </c>
      <c r="W4">
        <v>20</v>
      </c>
      <c r="Z4" t="s">
        <v>111</v>
      </c>
      <c r="AA4" t="s">
        <v>118</v>
      </c>
    </row>
    <row r="5" spans="2:27" ht="27" customHeight="1" thickTop="1" thickBot="1">
      <c r="C5" s="2" t="s">
        <v>56</v>
      </c>
      <c r="D5" s="2" t="s">
        <v>55</v>
      </c>
      <c r="E5" s="2" t="s">
        <v>54</v>
      </c>
      <c r="F5" s="2" t="s">
        <v>101</v>
      </c>
      <c r="G5" s="2" t="s">
        <v>64</v>
      </c>
      <c r="H5" s="2" t="s">
        <v>63</v>
      </c>
      <c r="J5" s="34" t="s">
        <v>101</v>
      </c>
      <c r="K5" s="34">
        <v>31</v>
      </c>
      <c r="L5" s="45"/>
      <c r="M5" s="28" t="s">
        <v>94</v>
      </c>
      <c r="N5" s="28">
        <v>1</v>
      </c>
      <c r="O5">
        <v>3</v>
      </c>
      <c r="P5">
        <v>2</v>
      </c>
      <c r="Q5">
        <v>1</v>
      </c>
      <c r="R5">
        <v>1</v>
      </c>
      <c r="S5">
        <v>1</v>
      </c>
      <c r="T5">
        <v>1</v>
      </c>
      <c r="U5">
        <v>3</v>
      </c>
      <c r="V5">
        <v>2</v>
      </c>
      <c r="W5">
        <v>1</v>
      </c>
      <c r="Z5" t="s">
        <v>112</v>
      </c>
      <c r="AA5">
        <v>9</v>
      </c>
    </row>
    <row r="6" spans="2:27" ht="15" thickBot="1">
      <c r="C6" s="42">
        <v>111</v>
      </c>
      <c r="D6" s="41">
        <v>117</v>
      </c>
      <c r="E6" s="41">
        <v>122</v>
      </c>
      <c r="F6" s="41">
        <v>82</v>
      </c>
      <c r="G6" s="41">
        <v>145</v>
      </c>
      <c r="H6" s="40">
        <v>67</v>
      </c>
      <c r="J6" s="34" t="s">
        <v>64</v>
      </c>
      <c r="K6" s="34">
        <v>28</v>
      </c>
      <c r="L6" s="46"/>
      <c r="M6" s="28" t="s">
        <v>93</v>
      </c>
      <c r="N6" s="27">
        <f t="shared" ref="N6:W6" si="0">$I$21*N5</f>
        <v>7.1630208333333334</v>
      </c>
      <c r="O6" s="27">
        <f t="shared" si="0"/>
        <v>21.489062499999999</v>
      </c>
      <c r="P6" s="27">
        <f t="shared" si="0"/>
        <v>14.326041666666667</v>
      </c>
      <c r="Q6" s="27">
        <f t="shared" si="0"/>
        <v>7.1630208333333334</v>
      </c>
      <c r="R6" s="27">
        <f t="shared" si="0"/>
        <v>7.1630208333333334</v>
      </c>
      <c r="S6" s="27">
        <f t="shared" si="0"/>
        <v>7.1630208333333334</v>
      </c>
      <c r="T6" s="27">
        <f t="shared" si="0"/>
        <v>7.1630208333333334</v>
      </c>
      <c r="U6" s="27">
        <f t="shared" si="0"/>
        <v>21.489062499999999</v>
      </c>
      <c r="V6" s="27">
        <f t="shared" si="0"/>
        <v>14.326041666666667</v>
      </c>
      <c r="W6" s="27">
        <f t="shared" si="0"/>
        <v>7.1630208333333334</v>
      </c>
    </row>
    <row r="7" spans="2:27" ht="18.5" thickTop="1" thickBot="1">
      <c r="C7" s="39">
        <v>499</v>
      </c>
      <c r="D7" s="5">
        <v>611</v>
      </c>
      <c r="E7" s="5">
        <v>703</v>
      </c>
      <c r="F7" s="5">
        <v>526</v>
      </c>
      <c r="G7" s="5">
        <v>442</v>
      </c>
      <c r="H7" s="38">
        <v>185</v>
      </c>
      <c r="J7" s="34" t="s">
        <v>63</v>
      </c>
      <c r="K7" s="34">
        <v>31</v>
      </c>
      <c r="L7" s="33"/>
      <c r="M7" t="s">
        <v>115</v>
      </c>
      <c r="N7">
        <v>2</v>
      </c>
      <c r="O7">
        <v>2</v>
      </c>
      <c r="P7">
        <v>2</v>
      </c>
      <c r="Q7">
        <v>2</v>
      </c>
      <c r="R7">
        <v>2</v>
      </c>
      <c r="S7">
        <v>2</v>
      </c>
      <c r="T7">
        <v>2</v>
      </c>
      <c r="U7">
        <v>2</v>
      </c>
      <c r="V7">
        <v>2</v>
      </c>
      <c r="W7">
        <v>2</v>
      </c>
    </row>
    <row r="8" spans="2:27" ht="18.5" thickTop="1" thickBot="1">
      <c r="C8" s="39">
        <v>564</v>
      </c>
      <c r="D8" s="5">
        <v>565</v>
      </c>
      <c r="E8" s="5">
        <v>593</v>
      </c>
      <c r="F8" s="5">
        <v>400</v>
      </c>
      <c r="G8" s="5">
        <v>347</v>
      </c>
      <c r="H8" s="38">
        <v>211</v>
      </c>
      <c r="J8" s="34" t="s">
        <v>62</v>
      </c>
      <c r="K8" s="34">
        <v>30</v>
      </c>
      <c r="L8" s="33"/>
      <c r="M8" t="s">
        <v>116</v>
      </c>
      <c r="N8">
        <f t="shared" ref="N8:W8" si="1">IF(N5&gt;1,2,1)</f>
        <v>1</v>
      </c>
      <c r="O8">
        <f t="shared" si="1"/>
        <v>2</v>
      </c>
      <c r="P8">
        <f t="shared" si="1"/>
        <v>2</v>
      </c>
      <c r="Q8">
        <f t="shared" si="1"/>
        <v>1</v>
      </c>
      <c r="R8">
        <f t="shared" si="1"/>
        <v>1</v>
      </c>
      <c r="S8">
        <f t="shared" si="1"/>
        <v>1</v>
      </c>
      <c r="T8">
        <f t="shared" si="1"/>
        <v>1</v>
      </c>
      <c r="U8">
        <f t="shared" si="1"/>
        <v>2</v>
      </c>
      <c r="V8">
        <f t="shared" si="1"/>
        <v>2</v>
      </c>
      <c r="W8">
        <f t="shared" si="1"/>
        <v>1</v>
      </c>
    </row>
    <row r="9" spans="2:27" ht="18.5" thickTop="1" thickBot="1">
      <c r="C9" s="39">
        <v>122</v>
      </c>
      <c r="D9" s="5">
        <v>120</v>
      </c>
      <c r="E9" s="5">
        <v>178</v>
      </c>
      <c r="F9" s="5">
        <v>119</v>
      </c>
      <c r="G9" s="5">
        <v>104</v>
      </c>
      <c r="H9" s="38">
        <v>42</v>
      </c>
      <c r="J9" s="34" t="s">
        <v>61</v>
      </c>
      <c r="K9" s="34">
        <v>31</v>
      </c>
      <c r="L9" s="33"/>
      <c r="M9" t="s">
        <v>113</v>
      </c>
      <c r="N9">
        <f>N8*$AA$5</f>
        <v>9</v>
      </c>
      <c r="O9">
        <f t="shared" ref="O9:W9" si="2">O8*$AA$5</f>
        <v>18</v>
      </c>
      <c r="P9">
        <f t="shared" si="2"/>
        <v>18</v>
      </c>
      <c r="Q9">
        <f t="shared" si="2"/>
        <v>9</v>
      </c>
      <c r="R9">
        <f t="shared" si="2"/>
        <v>9</v>
      </c>
      <c r="S9">
        <f t="shared" si="2"/>
        <v>9</v>
      </c>
      <c r="T9">
        <f t="shared" si="2"/>
        <v>9</v>
      </c>
      <c r="U9">
        <f t="shared" si="2"/>
        <v>18</v>
      </c>
      <c r="V9">
        <f t="shared" si="2"/>
        <v>18</v>
      </c>
      <c r="W9">
        <f t="shared" si="2"/>
        <v>9</v>
      </c>
    </row>
    <row r="10" spans="2:27" ht="18.5" thickTop="1" thickBot="1">
      <c r="C10" s="39">
        <v>142</v>
      </c>
      <c r="D10" s="5">
        <v>396</v>
      </c>
      <c r="E10" s="5">
        <v>459</v>
      </c>
      <c r="F10" s="5">
        <v>340</v>
      </c>
      <c r="G10" s="5">
        <v>303</v>
      </c>
      <c r="H10" s="38">
        <v>141</v>
      </c>
      <c r="J10" s="34" t="s">
        <v>60</v>
      </c>
      <c r="K10" s="34">
        <v>30</v>
      </c>
      <c r="L10" s="33"/>
      <c r="M10" t="s">
        <v>117</v>
      </c>
      <c r="N10">
        <f>2000*2</f>
        <v>4000</v>
      </c>
    </row>
    <row r="11" spans="2:27" ht="18.5" thickTop="1" thickBot="1">
      <c r="C11" s="39">
        <v>195</v>
      </c>
      <c r="D11" s="5">
        <v>172</v>
      </c>
      <c r="E11" s="5">
        <v>177</v>
      </c>
      <c r="F11" s="5">
        <v>167</v>
      </c>
      <c r="G11" s="5">
        <v>113</v>
      </c>
      <c r="H11" s="38">
        <v>74</v>
      </c>
      <c r="J11" s="34" t="s">
        <v>59</v>
      </c>
      <c r="K11" s="34">
        <v>31</v>
      </c>
      <c r="L11" s="33"/>
      <c r="M11" t="s">
        <v>114</v>
      </c>
      <c r="N11">
        <f>SUM(N9:W9)</f>
        <v>126</v>
      </c>
    </row>
    <row r="12" spans="2:27" ht="18.5" thickTop="1" thickBot="1">
      <c r="C12" s="39">
        <v>128</v>
      </c>
      <c r="D12" s="5">
        <v>153</v>
      </c>
      <c r="E12" s="5">
        <v>214</v>
      </c>
      <c r="F12" s="5">
        <v>249</v>
      </c>
      <c r="G12" s="5">
        <v>198</v>
      </c>
      <c r="H12" s="38">
        <v>79</v>
      </c>
      <c r="J12" s="34" t="s">
        <v>58</v>
      </c>
      <c r="K12" s="34">
        <v>31</v>
      </c>
      <c r="L12" s="33"/>
      <c r="M12" t="s">
        <v>92</v>
      </c>
      <c r="N12">
        <f>N10+N11*20</f>
        <v>6520</v>
      </c>
    </row>
    <row r="13" spans="2:27" ht="18.5" thickTop="1" thickBot="1">
      <c r="C13" s="39">
        <v>149</v>
      </c>
      <c r="D13" s="5">
        <v>158</v>
      </c>
      <c r="E13" s="5">
        <v>169</v>
      </c>
      <c r="F13" s="5">
        <v>97</v>
      </c>
      <c r="G13" s="5">
        <v>104</v>
      </c>
      <c r="H13" s="38">
        <v>51</v>
      </c>
      <c r="J13" s="34" t="s">
        <v>57</v>
      </c>
      <c r="K13" s="34">
        <v>30</v>
      </c>
      <c r="L13" s="33"/>
    </row>
    <row r="14" spans="2:27" ht="18.5" thickTop="1" thickBot="1">
      <c r="C14" s="39">
        <v>91</v>
      </c>
      <c r="D14" s="5">
        <v>90</v>
      </c>
      <c r="E14" s="5">
        <v>143</v>
      </c>
      <c r="F14" s="5">
        <v>101</v>
      </c>
      <c r="G14" s="5">
        <v>106</v>
      </c>
      <c r="H14" s="38">
        <v>73</v>
      </c>
      <c r="J14" s="34" t="s">
        <v>56</v>
      </c>
      <c r="K14" s="34">
        <v>31</v>
      </c>
      <c r="L14" s="33"/>
    </row>
    <row r="15" spans="2:27" ht="18.5" thickTop="1" thickBot="1">
      <c r="C15" s="39">
        <v>164</v>
      </c>
      <c r="D15" s="5">
        <v>209</v>
      </c>
      <c r="E15" s="5">
        <v>239</v>
      </c>
      <c r="F15" s="5">
        <v>211</v>
      </c>
      <c r="G15" s="5">
        <v>205</v>
      </c>
      <c r="H15" s="38">
        <v>115</v>
      </c>
      <c r="J15" s="34" t="s">
        <v>55</v>
      </c>
      <c r="K15" s="34">
        <v>30</v>
      </c>
      <c r="L15" s="33"/>
    </row>
    <row r="16" spans="2:27" ht="18.5" thickTop="1" thickBot="1">
      <c r="C16" s="37">
        <v>112</v>
      </c>
      <c r="D16" s="36">
        <v>154</v>
      </c>
      <c r="E16" s="36">
        <v>105</v>
      </c>
      <c r="F16" s="36">
        <v>91</v>
      </c>
      <c r="G16" s="36">
        <v>78</v>
      </c>
      <c r="H16" s="35">
        <v>63</v>
      </c>
      <c r="J16" s="34" t="s">
        <v>54</v>
      </c>
      <c r="K16" s="34">
        <v>31</v>
      </c>
      <c r="L16" s="33"/>
    </row>
    <row r="17" spans="2:12" ht="18.5" thickTop="1" thickBot="1">
      <c r="B17" t="s">
        <v>100</v>
      </c>
      <c r="C17" s="2">
        <f t="shared" ref="C17:H17" si="3">SUM(C6:C16)</f>
        <v>2277</v>
      </c>
      <c r="D17" s="2">
        <f t="shared" si="3"/>
        <v>2745</v>
      </c>
      <c r="E17" s="2">
        <f t="shared" si="3"/>
        <v>3102</v>
      </c>
      <c r="F17" s="2">
        <f t="shared" si="3"/>
        <v>2383</v>
      </c>
      <c r="G17" s="2">
        <f t="shared" si="3"/>
        <v>2145</v>
      </c>
      <c r="H17" s="2">
        <f t="shared" si="3"/>
        <v>1101</v>
      </c>
      <c r="K17" s="32"/>
      <c r="L17" s="30"/>
    </row>
    <row r="18" spans="2:12" ht="18.5" thickTop="1" thickBot="1">
      <c r="B18" t="s">
        <v>110</v>
      </c>
      <c r="C18" s="2">
        <v>20</v>
      </c>
      <c r="D18" s="2">
        <v>20</v>
      </c>
      <c r="E18" s="2">
        <v>20</v>
      </c>
      <c r="F18" s="2">
        <v>20</v>
      </c>
      <c r="G18" s="2">
        <v>20</v>
      </c>
      <c r="H18" s="2">
        <v>20</v>
      </c>
      <c r="I18" t="s">
        <v>85</v>
      </c>
      <c r="K18" s="31"/>
      <c r="L18" s="30"/>
    </row>
    <row r="19" spans="2:12" ht="15" thickTop="1">
      <c r="B19" t="s">
        <v>99</v>
      </c>
      <c r="C19" s="26">
        <f t="shared" ref="C19:H19" si="4">C17/C18</f>
        <v>113.85</v>
      </c>
      <c r="D19" s="26">
        <f t="shared" si="4"/>
        <v>137.25</v>
      </c>
      <c r="E19" s="26">
        <f t="shared" si="4"/>
        <v>155.1</v>
      </c>
      <c r="F19" s="26">
        <f t="shared" si="4"/>
        <v>119.15</v>
      </c>
      <c r="G19" s="26">
        <f t="shared" si="4"/>
        <v>107.25</v>
      </c>
      <c r="H19" s="26">
        <f t="shared" si="4"/>
        <v>55.05</v>
      </c>
      <c r="I19" s="29">
        <f>AVERAGE(C19:H19)</f>
        <v>114.60833333333333</v>
      </c>
    </row>
    <row r="20" spans="2:12">
      <c r="B20" t="s">
        <v>98</v>
      </c>
      <c r="C20" s="2">
        <v>6160</v>
      </c>
      <c r="D20" s="2">
        <v>6160</v>
      </c>
      <c r="E20" s="2">
        <v>6160</v>
      </c>
      <c r="F20" s="2">
        <v>6160</v>
      </c>
      <c r="G20" s="2">
        <v>6160</v>
      </c>
      <c r="H20" s="2">
        <v>6160</v>
      </c>
      <c r="I20" t="s">
        <v>97</v>
      </c>
    </row>
    <row r="21" spans="2:12">
      <c r="I21">
        <f>I19/SUM(N5:W5)</f>
        <v>7.1630208333333334</v>
      </c>
    </row>
    <row r="24" spans="2:12">
      <c r="C24" t="s">
        <v>96</v>
      </c>
    </row>
  </sheetData>
  <mergeCells count="1">
    <mergeCell ref="L5: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88B24-B106-42DF-A1CC-74C5D57DF5D3}">
  <dimension ref="B2:AH23"/>
  <sheetViews>
    <sheetView showGridLines="0" topLeftCell="B1" zoomScaleNormal="100" workbookViewId="0">
      <selection activeCell="U7" sqref="U7:AD7"/>
    </sheetView>
  </sheetViews>
  <sheetFormatPr defaultRowHeight="14.5"/>
  <cols>
    <col min="3" max="3" width="21.453125" bestFit="1" customWidth="1"/>
    <col min="20" max="20" width="19.7265625" bestFit="1" customWidth="1"/>
  </cols>
  <sheetData>
    <row r="2" spans="2:34">
      <c r="B2" s="43" t="s">
        <v>67</v>
      </c>
      <c r="C2" s="43"/>
      <c r="D2" s="2">
        <v>2018</v>
      </c>
      <c r="E2" s="2">
        <v>2018</v>
      </c>
      <c r="F2" s="2">
        <v>2018</v>
      </c>
      <c r="G2" s="2">
        <v>2019</v>
      </c>
      <c r="H2" s="2">
        <v>2019</v>
      </c>
      <c r="I2" s="2">
        <v>2019</v>
      </c>
      <c r="J2" s="2">
        <v>2019</v>
      </c>
      <c r="K2" s="2">
        <v>2019</v>
      </c>
      <c r="L2" s="2">
        <v>2019</v>
      </c>
      <c r="M2" s="2">
        <v>2019</v>
      </c>
      <c r="N2" s="2">
        <v>2019</v>
      </c>
      <c r="O2" s="2">
        <v>2019</v>
      </c>
      <c r="P2" s="2">
        <v>2019</v>
      </c>
      <c r="Q2" s="2">
        <v>2019</v>
      </c>
      <c r="R2" s="2">
        <v>2019</v>
      </c>
      <c r="T2" t="s">
        <v>95</v>
      </c>
      <c r="U2">
        <v>11</v>
      </c>
      <c r="V2">
        <v>12</v>
      </c>
      <c r="W2">
        <v>13</v>
      </c>
      <c r="X2">
        <v>14</v>
      </c>
      <c r="Y2">
        <v>15</v>
      </c>
      <c r="Z2">
        <v>16</v>
      </c>
      <c r="AA2">
        <v>17</v>
      </c>
      <c r="AB2">
        <v>18</v>
      </c>
      <c r="AC2">
        <v>19</v>
      </c>
      <c r="AD2">
        <v>20</v>
      </c>
      <c r="AG2" t="s">
        <v>111</v>
      </c>
      <c r="AH2" t="s">
        <v>118</v>
      </c>
    </row>
    <row r="3" spans="2:34">
      <c r="B3" s="43"/>
      <c r="C3" s="43"/>
      <c r="D3" s="2" t="s">
        <v>56</v>
      </c>
      <c r="E3" s="2" t="s">
        <v>55</v>
      </c>
      <c r="F3" s="2" t="s">
        <v>54</v>
      </c>
      <c r="G3" s="2" t="s">
        <v>65</v>
      </c>
      <c r="H3" s="2" t="s">
        <v>64</v>
      </c>
      <c r="I3" s="2" t="s">
        <v>63</v>
      </c>
      <c r="J3" s="2" t="s">
        <v>62</v>
      </c>
      <c r="K3" s="2" t="s">
        <v>61</v>
      </c>
      <c r="L3" s="2" t="s">
        <v>60</v>
      </c>
      <c r="M3" s="2" t="s">
        <v>59</v>
      </c>
      <c r="N3" s="2" t="s">
        <v>58</v>
      </c>
      <c r="O3" s="2" t="s">
        <v>57</v>
      </c>
      <c r="P3" s="2" t="s">
        <v>56</v>
      </c>
      <c r="Q3" s="2" t="s">
        <v>55</v>
      </c>
      <c r="R3" s="2" t="s">
        <v>54</v>
      </c>
      <c r="T3" s="28" t="s">
        <v>94</v>
      </c>
      <c r="U3" s="28">
        <v>1</v>
      </c>
      <c r="V3">
        <v>3</v>
      </c>
      <c r="W3">
        <v>2</v>
      </c>
      <c r="X3">
        <v>1</v>
      </c>
      <c r="Y3">
        <v>1</v>
      </c>
      <c r="Z3">
        <v>1</v>
      </c>
      <c r="AA3">
        <v>1</v>
      </c>
      <c r="AB3">
        <v>3</v>
      </c>
      <c r="AC3">
        <v>2</v>
      </c>
      <c r="AD3">
        <v>1</v>
      </c>
      <c r="AG3" t="s">
        <v>112</v>
      </c>
      <c r="AH3">
        <v>9</v>
      </c>
    </row>
    <row r="4" spans="2:34">
      <c r="B4" s="2" t="s">
        <v>51</v>
      </c>
      <c r="C4" s="2" t="s">
        <v>50</v>
      </c>
      <c r="D4" s="2">
        <v>0</v>
      </c>
      <c r="E4" s="2">
        <v>0</v>
      </c>
      <c r="F4" s="2">
        <v>0</v>
      </c>
      <c r="G4" s="2">
        <v>94</v>
      </c>
      <c r="H4" s="2">
        <v>10</v>
      </c>
      <c r="I4" s="2">
        <v>124</v>
      </c>
      <c r="J4" s="2">
        <v>87</v>
      </c>
      <c r="K4" s="2">
        <v>82</v>
      </c>
      <c r="L4" s="2">
        <v>96</v>
      </c>
      <c r="M4" s="2">
        <v>79</v>
      </c>
      <c r="N4" s="2">
        <v>80</v>
      </c>
      <c r="O4" s="2">
        <v>97</v>
      </c>
      <c r="P4" s="2">
        <v>102</v>
      </c>
      <c r="Q4" s="2">
        <v>24</v>
      </c>
      <c r="R4" s="2">
        <v>107</v>
      </c>
      <c r="T4" s="28" t="s">
        <v>93</v>
      </c>
      <c r="U4" s="27">
        <f>$D$23*U3</f>
        <v>4.3718750000000002</v>
      </c>
      <c r="V4" s="27">
        <f t="shared" ref="V4:AD4" si="0">$D$23*V3</f>
        <v>13.115625000000001</v>
      </c>
      <c r="W4" s="27">
        <f t="shared" si="0"/>
        <v>8.7437500000000004</v>
      </c>
      <c r="X4" s="27">
        <f t="shared" si="0"/>
        <v>4.3718750000000002</v>
      </c>
      <c r="Y4" s="27">
        <f t="shared" si="0"/>
        <v>4.3718750000000002</v>
      </c>
      <c r="Z4" s="27">
        <f t="shared" si="0"/>
        <v>4.3718750000000002</v>
      </c>
      <c r="AA4" s="27">
        <f t="shared" si="0"/>
        <v>4.3718750000000002</v>
      </c>
      <c r="AB4" s="27">
        <f t="shared" si="0"/>
        <v>13.115625000000001</v>
      </c>
      <c r="AC4" s="27">
        <f t="shared" si="0"/>
        <v>8.7437500000000004</v>
      </c>
      <c r="AD4" s="27">
        <f t="shared" si="0"/>
        <v>4.3718750000000002</v>
      </c>
    </row>
    <row r="5" spans="2:34">
      <c r="B5" s="2" t="s">
        <v>47</v>
      </c>
      <c r="C5" s="2" t="s">
        <v>49</v>
      </c>
      <c r="D5" s="2">
        <v>121</v>
      </c>
      <c r="E5" s="2">
        <v>175</v>
      </c>
      <c r="F5" s="2">
        <v>150</v>
      </c>
      <c r="G5" s="2">
        <v>270</v>
      </c>
      <c r="H5" s="2">
        <v>294</v>
      </c>
      <c r="I5" s="2">
        <v>269</v>
      </c>
      <c r="J5" s="2">
        <v>232</v>
      </c>
      <c r="K5" s="2">
        <v>167</v>
      </c>
      <c r="L5" s="2">
        <v>140</v>
      </c>
      <c r="M5" s="2">
        <v>159</v>
      </c>
      <c r="N5" s="2">
        <v>245</v>
      </c>
      <c r="O5" s="2">
        <v>283</v>
      </c>
      <c r="P5" s="2">
        <v>291</v>
      </c>
      <c r="Q5" s="2">
        <v>45</v>
      </c>
      <c r="R5" s="2">
        <v>202</v>
      </c>
      <c r="T5" t="s">
        <v>115</v>
      </c>
      <c r="U5">
        <v>2</v>
      </c>
      <c r="V5">
        <v>2</v>
      </c>
      <c r="W5">
        <v>2</v>
      </c>
      <c r="X5">
        <v>2</v>
      </c>
      <c r="Y5">
        <v>2</v>
      </c>
      <c r="Z5">
        <v>2</v>
      </c>
      <c r="AA5">
        <v>2</v>
      </c>
      <c r="AB5">
        <v>2</v>
      </c>
      <c r="AC5">
        <v>2</v>
      </c>
      <c r="AD5">
        <v>2</v>
      </c>
    </row>
    <row r="6" spans="2:34">
      <c r="B6" s="2" t="s">
        <v>43</v>
      </c>
      <c r="C6" s="2" t="s">
        <v>42</v>
      </c>
      <c r="D6" s="2">
        <v>503</v>
      </c>
      <c r="E6" s="2">
        <v>452</v>
      </c>
      <c r="F6" s="2">
        <v>378</v>
      </c>
      <c r="G6" s="2">
        <v>396</v>
      </c>
      <c r="H6" s="2">
        <v>216</v>
      </c>
      <c r="I6" s="2">
        <v>570</v>
      </c>
      <c r="J6" s="2">
        <v>426</v>
      </c>
      <c r="K6" s="2">
        <v>412</v>
      </c>
      <c r="L6" s="2">
        <v>414</v>
      </c>
      <c r="M6" s="2">
        <v>362</v>
      </c>
      <c r="N6" s="2">
        <v>351</v>
      </c>
      <c r="O6" s="2">
        <v>403</v>
      </c>
      <c r="P6" s="2">
        <v>426</v>
      </c>
      <c r="Q6" s="2">
        <v>19</v>
      </c>
      <c r="R6" s="2">
        <v>388</v>
      </c>
      <c r="T6" t="s">
        <v>116</v>
      </c>
      <c r="U6">
        <f t="shared" ref="U6:AD6" si="1">IF(U3&gt;1,2,1)</f>
        <v>1</v>
      </c>
      <c r="V6">
        <f t="shared" si="1"/>
        <v>2</v>
      </c>
      <c r="W6">
        <f t="shared" si="1"/>
        <v>2</v>
      </c>
      <c r="X6">
        <f t="shared" si="1"/>
        <v>1</v>
      </c>
      <c r="Y6">
        <f t="shared" si="1"/>
        <v>1</v>
      </c>
      <c r="Z6">
        <f t="shared" si="1"/>
        <v>1</v>
      </c>
      <c r="AA6">
        <f t="shared" si="1"/>
        <v>1</v>
      </c>
      <c r="AB6">
        <f t="shared" si="1"/>
        <v>2</v>
      </c>
      <c r="AC6">
        <f t="shared" si="1"/>
        <v>2</v>
      </c>
      <c r="AD6">
        <f t="shared" si="1"/>
        <v>1</v>
      </c>
    </row>
    <row r="7" spans="2:34">
      <c r="B7" s="2" t="s">
        <v>38</v>
      </c>
      <c r="C7" s="2" t="s">
        <v>37</v>
      </c>
      <c r="D7" s="2">
        <v>115</v>
      </c>
      <c r="E7" s="2">
        <v>95</v>
      </c>
      <c r="F7" s="2">
        <v>52</v>
      </c>
      <c r="G7" s="2">
        <v>145</v>
      </c>
      <c r="H7" s="2">
        <v>0</v>
      </c>
      <c r="I7" s="2">
        <v>110</v>
      </c>
      <c r="J7" s="2">
        <v>104</v>
      </c>
      <c r="K7" s="2">
        <v>83</v>
      </c>
      <c r="L7" s="2">
        <v>89</v>
      </c>
      <c r="M7" s="2">
        <v>74</v>
      </c>
      <c r="N7" s="2">
        <v>79</v>
      </c>
      <c r="O7" s="2">
        <v>78</v>
      </c>
      <c r="P7" s="2">
        <v>86</v>
      </c>
      <c r="Q7" s="2">
        <v>46</v>
      </c>
      <c r="R7" s="2">
        <v>61</v>
      </c>
      <c r="T7" t="s">
        <v>113</v>
      </c>
      <c r="U7">
        <f>U6*$AH$3</f>
        <v>9</v>
      </c>
      <c r="V7">
        <f t="shared" ref="V7:AD7" si="2">V6*$AH$3</f>
        <v>18</v>
      </c>
      <c r="W7">
        <f t="shared" si="2"/>
        <v>18</v>
      </c>
      <c r="X7">
        <f t="shared" si="2"/>
        <v>9</v>
      </c>
      <c r="Y7">
        <f t="shared" si="2"/>
        <v>9</v>
      </c>
      <c r="Z7">
        <f t="shared" si="2"/>
        <v>9</v>
      </c>
      <c r="AA7">
        <f t="shared" si="2"/>
        <v>9</v>
      </c>
      <c r="AB7">
        <f t="shared" si="2"/>
        <v>18</v>
      </c>
      <c r="AC7">
        <f t="shared" si="2"/>
        <v>18</v>
      </c>
      <c r="AD7">
        <f t="shared" si="2"/>
        <v>9</v>
      </c>
    </row>
    <row r="8" spans="2:34">
      <c r="B8" s="2" t="s">
        <v>35</v>
      </c>
      <c r="C8" s="2" t="s">
        <v>34</v>
      </c>
      <c r="D8" s="2">
        <v>0</v>
      </c>
      <c r="E8" s="2">
        <v>0</v>
      </c>
      <c r="F8" s="2">
        <v>0</v>
      </c>
      <c r="G8" s="2">
        <v>0</v>
      </c>
      <c r="H8" s="2">
        <v>23</v>
      </c>
      <c r="I8" s="2">
        <v>20</v>
      </c>
      <c r="J8" s="2">
        <v>16</v>
      </c>
      <c r="K8" s="2">
        <v>2</v>
      </c>
      <c r="L8" s="2">
        <v>26</v>
      </c>
      <c r="M8" s="2">
        <v>129</v>
      </c>
      <c r="N8" s="2">
        <v>173</v>
      </c>
      <c r="O8" s="2">
        <v>191</v>
      </c>
      <c r="P8" s="2">
        <v>247</v>
      </c>
      <c r="Q8" s="2">
        <v>79</v>
      </c>
      <c r="R8" s="2">
        <v>201</v>
      </c>
      <c r="T8" t="s">
        <v>117</v>
      </c>
      <c r="U8">
        <f>2000*2</f>
        <v>4000</v>
      </c>
    </row>
    <row r="9" spans="2:34">
      <c r="B9" s="2" t="s">
        <v>30</v>
      </c>
      <c r="C9" s="2" t="s">
        <v>48</v>
      </c>
      <c r="D9" s="2">
        <v>300</v>
      </c>
      <c r="E9" s="2">
        <v>275</v>
      </c>
      <c r="F9" s="2">
        <v>126</v>
      </c>
      <c r="G9" s="2">
        <v>184</v>
      </c>
      <c r="H9" s="2">
        <v>0</v>
      </c>
      <c r="I9" s="2">
        <v>173</v>
      </c>
      <c r="J9" s="2">
        <v>117</v>
      </c>
      <c r="K9" s="2">
        <v>117</v>
      </c>
      <c r="L9" s="2">
        <v>121</v>
      </c>
      <c r="M9" s="2">
        <v>59</v>
      </c>
      <c r="N9" s="2">
        <v>75</v>
      </c>
      <c r="O9" s="2">
        <v>73</v>
      </c>
      <c r="P9" s="2">
        <v>69</v>
      </c>
      <c r="Q9" s="2">
        <v>96</v>
      </c>
      <c r="R9" s="2">
        <v>48</v>
      </c>
      <c r="T9" t="s">
        <v>114</v>
      </c>
      <c r="U9">
        <f>SUM(U7:AD7)</f>
        <v>126</v>
      </c>
    </row>
    <row r="10" spans="2:34">
      <c r="B10" s="2" t="s">
        <v>27</v>
      </c>
      <c r="C10" s="2" t="s">
        <v>26</v>
      </c>
      <c r="D10" s="2">
        <v>302</v>
      </c>
      <c r="E10" s="2">
        <v>281</v>
      </c>
      <c r="F10" s="2">
        <v>137</v>
      </c>
      <c r="G10" s="2">
        <v>183</v>
      </c>
      <c r="H10" s="2">
        <v>48</v>
      </c>
      <c r="I10" s="2">
        <v>176</v>
      </c>
      <c r="J10" s="2">
        <v>169</v>
      </c>
      <c r="K10" s="2">
        <v>119</v>
      </c>
      <c r="L10" s="2">
        <v>96</v>
      </c>
      <c r="M10" s="2">
        <v>85</v>
      </c>
      <c r="N10" s="2">
        <v>77</v>
      </c>
      <c r="O10" s="2">
        <v>110</v>
      </c>
      <c r="P10" s="2">
        <v>119</v>
      </c>
      <c r="Q10" s="2">
        <v>37</v>
      </c>
      <c r="R10" s="2">
        <v>52</v>
      </c>
      <c r="T10" t="s">
        <v>92</v>
      </c>
      <c r="U10">
        <f>U8+U9*20</f>
        <v>6520</v>
      </c>
    </row>
    <row r="11" spans="2:34">
      <c r="B11" s="2" t="s">
        <v>21</v>
      </c>
      <c r="C11" s="2" t="s">
        <v>20</v>
      </c>
      <c r="D11" s="2">
        <v>206</v>
      </c>
      <c r="E11" s="2">
        <v>163</v>
      </c>
      <c r="F11" s="2">
        <v>133</v>
      </c>
      <c r="G11" s="2">
        <v>149</v>
      </c>
      <c r="H11" s="2">
        <v>4</v>
      </c>
      <c r="I11" s="2">
        <v>159</v>
      </c>
      <c r="J11" s="2">
        <v>134</v>
      </c>
      <c r="K11" s="2">
        <v>111</v>
      </c>
      <c r="L11" s="2">
        <v>97</v>
      </c>
      <c r="M11" s="2">
        <v>93</v>
      </c>
      <c r="N11" s="2">
        <v>95</v>
      </c>
      <c r="O11" s="2">
        <v>112</v>
      </c>
      <c r="P11" s="2">
        <v>85</v>
      </c>
      <c r="Q11" s="2">
        <v>52</v>
      </c>
      <c r="R11" s="2">
        <v>77</v>
      </c>
    </row>
    <row r="12" spans="2:34">
      <c r="B12" s="2" t="s">
        <v>15</v>
      </c>
      <c r="C12" s="2" t="s">
        <v>14</v>
      </c>
      <c r="D12" s="2">
        <v>0</v>
      </c>
      <c r="E12" s="2">
        <v>0</v>
      </c>
      <c r="F12" s="2">
        <v>0</v>
      </c>
      <c r="G12" s="2">
        <v>0</v>
      </c>
      <c r="H12" s="2">
        <v>5</v>
      </c>
      <c r="I12" s="2">
        <v>14</v>
      </c>
      <c r="J12" s="2">
        <v>8</v>
      </c>
      <c r="K12" s="2">
        <v>2</v>
      </c>
      <c r="L12" s="2">
        <v>15</v>
      </c>
      <c r="M12" s="2">
        <v>57</v>
      </c>
      <c r="N12" s="2">
        <v>80</v>
      </c>
      <c r="O12" s="2">
        <v>50</v>
      </c>
      <c r="P12" s="2">
        <v>74</v>
      </c>
      <c r="Q12" s="2">
        <v>6</v>
      </c>
      <c r="R12" s="2">
        <v>65</v>
      </c>
    </row>
    <row r="13" spans="2:34">
      <c r="B13" s="2" t="s">
        <v>12</v>
      </c>
      <c r="C13" s="2" t="s">
        <v>11</v>
      </c>
      <c r="D13" s="2">
        <v>81</v>
      </c>
      <c r="E13" s="2">
        <v>77</v>
      </c>
      <c r="F13" s="2">
        <v>87</v>
      </c>
      <c r="G13" s="2">
        <v>106</v>
      </c>
      <c r="H13" s="2">
        <v>48</v>
      </c>
      <c r="I13" s="2">
        <v>111</v>
      </c>
      <c r="J13" s="2">
        <v>100</v>
      </c>
      <c r="K13" s="2">
        <v>90</v>
      </c>
      <c r="L13" s="2">
        <v>78</v>
      </c>
      <c r="M13" s="2">
        <v>96</v>
      </c>
      <c r="N13" s="2">
        <v>103</v>
      </c>
      <c r="O13" s="2">
        <v>101</v>
      </c>
      <c r="P13" s="2">
        <v>100</v>
      </c>
      <c r="Q13" s="2">
        <v>52</v>
      </c>
      <c r="R13" s="2">
        <v>95</v>
      </c>
    </row>
    <row r="14" spans="2:34">
      <c r="B14" s="2" t="s">
        <v>8</v>
      </c>
      <c r="C14" s="2" t="s">
        <v>7</v>
      </c>
      <c r="D14" s="2">
        <v>141</v>
      </c>
      <c r="E14" s="2">
        <v>148</v>
      </c>
      <c r="F14" s="2">
        <v>137</v>
      </c>
      <c r="G14" s="2">
        <v>193</v>
      </c>
      <c r="H14" s="2">
        <v>0</v>
      </c>
      <c r="I14" s="2">
        <v>261</v>
      </c>
      <c r="J14" s="2">
        <v>215</v>
      </c>
      <c r="K14" s="2">
        <v>199</v>
      </c>
      <c r="L14" s="2">
        <v>133</v>
      </c>
      <c r="M14" s="2">
        <v>36</v>
      </c>
      <c r="N14" s="2">
        <v>47</v>
      </c>
      <c r="O14" s="2">
        <v>36</v>
      </c>
      <c r="P14" s="2">
        <v>31</v>
      </c>
      <c r="Q14" s="2">
        <v>112</v>
      </c>
      <c r="R14" s="2">
        <v>36</v>
      </c>
    </row>
    <row r="16" spans="2:34">
      <c r="B16" s="43" t="s">
        <v>91</v>
      </c>
      <c r="C16" s="43"/>
      <c r="D16" s="2">
        <f t="shared" ref="D16:R16" si="3">SUM(D4:D14)</f>
        <v>1769</v>
      </c>
      <c r="E16" s="2">
        <f t="shared" si="3"/>
        <v>1666</v>
      </c>
      <c r="F16" s="2">
        <f t="shared" si="3"/>
        <v>1200</v>
      </c>
      <c r="G16" s="2">
        <f t="shared" si="3"/>
        <v>1720</v>
      </c>
      <c r="H16" s="2">
        <f t="shared" si="3"/>
        <v>648</v>
      </c>
      <c r="I16" s="2">
        <f t="shared" si="3"/>
        <v>1987</v>
      </c>
      <c r="J16" s="2">
        <f t="shared" si="3"/>
        <v>1608</v>
      </c>
      <c r="K16" s="2">
        <f t="shared" si="3"/>
        <v>1384</v>
      </c>
      <c r="L16" s="2">
        <f t="shared" si="3"/>
        <v>1305</v>
      </c>
      <c r="M16" s="2">
        <f t="shared" si="3"/>
        <v>1229</v>
      </c>
      <c r="N16" s="2">
        <f t="shared" si="3"/>
        <v>1405</v>
      </c>
      <c r="O16" s="2">
        <f t="shared" si="3"/>
        <v>1534</v>
      </c>
      <c r="P16" s="2">
        <f t="shared" si="3"/>
        <v>1630</v>
      </c>
      <c r="Q16" s="2">
        <f t="shared" si="3"/>
        <v>568</v>
      </c>
      <c r="R16" s="2">
        <f t="shared" si="3"/>
        <v>1332</v>
      </c>
    </row>
    <row r="17" spans="2:18">
      <c r="B17" s="44" t="s">
        <v>90</v>
      </c>
      <c r="C17" s="44"/>
      <c r="D17" s="2">
        <v>20</v>
      </c>
      <c r="E17" s="2">
        <v>20</v>
      </c>
      <c r="F17" s="2">
        <v>20</v>
      </c>
      <c r="G17" s="2">
        <v>20</v>
      </c>
      <c r="H17" s="2">
        <v>20</v>
      </c>
      <c r="I17" s="2">
        <v>20</v>
      </c>
      <c r="J17" s="2">
        <v>20</v>
      </c>
      <c r="K17" s="2">
        <v>20</v>
      </c>
      <c r="L17" s="2">
        <v>20</v>
      </c>
      <c r="M17" s="2">
        <v>20</v>
      </c>
      <c r="N17" s="2">
        <v>20</v>
      </c>
      <c r="O17" s="2">
        <v>20</v>
      </c>
      <c r="P17" s="2">
        <v>20</v>
      </c>
      <c r="Q17" s="2">
        <v>20</v>
      </c>
      <c r="R17" s="2">
        <v>20</v>
      </c>
    </row>
    <row r="18" spans="2:18">
      <c r="B18" s="44" t="s">
        <v>88</v>
      </c>
      <c r="C18" s="44"/>
      <c r="D18" s="26">
        <f t="shared" ref="D18:R18" si="4">D16/D17</f>
        <v>88.45</v>
      </c>
      <c r="E18" s="26">
        <f t="shared" si="4"/>
        <v>83.3</v>
      </c>
      <c r="F18" s="26">
        <f t="shared" si="4"/>
        <v>60</v>
      </c>
      <c r="G18" s="26">
        <f t="shared" si="4"/>
        <v>86</v>
      </c>
      <c r="H18" s="26">
        <f t="shared" si="4"/>
        <v>32.4</v>
      </c>
      <c r="I18" s="26">
        <f t="shared" si="4"/>
        <v>99.35</v>
      </c>
      <c r="J18" s="26">
        <f t="shared" si="4"/>
        <v>80.400000000000006</v>
      </c>
      <c r="K18" s="26">
        <f t="shared" si="4"/>
        <v>69.2</v>
      </c>
      <c r="L18" s="26">
        <f t="shared" si="4"/>
        <v>65.25</v>
      </c>
      <c r="M18" s="26">
        <f t="shared" si="4"/>
        <v>61.45</v>
      </c>
      <c r="N18" s="26">
        <f t="shared" si="4"/>
        <v>70.25</v>
      </c>
      <c r="O18" s="26">
        <f t="shared" si="4"/>
        <v>76.7</v>
      </c>
      <c r="P18" s="26">
        <f t="shared" si="4"/>
        <v>81.5</v>
      </c>
      <c r="Q18" s="26">
        <f t="shared" si="4"/>
        <v>28.4</v>
      </c>
      <c r="R18" s="26">
        <f t="shared" si="4"/>
        <v>66.599999999999994</v>
      </c>
    </row>
    <row r="19" spans="2:18">
      <c r="B19" s="44" t="s">
        <v>89</v>
      </c>
      <c r="C19" s="44"/>
      <c r="D19" s="2"/>
    </row>
    <row r="22" spans="2:18">
      <c r="B22" s="44" t="s">
        <v>119</v>
      </c>
      <c r="C22" s="44"/>
      <c r="D22" s="47">
        <f>AVERAGE(D18:R18)</f>
        <v>69.95</v>
      </c>
    </row>
    <row r="23" spans="2:18">
      <c r="B23" s="44" t="s">
        <v>87</v>
      </c>
      <c r="C23" s="44"/>
      <c r="D23" s="25">
        <f>D22/SUM(U3:AD3)</f>
        <v>4.3718750000000002</v>
      </c>
    </row>
  </sheetData>
  <mergeCells count="7">
    <mergeCell ref="B2:C3"/>
    <mergeCell ref="B16:C16"/>
    <mergeCell ref="B17:C17"/>
    <mergeCell ref="B18:C18"/>
    <mergeCell ref="B23:C23"/>
    <mergeCell ref="B22:C22"/>
    <mergeCell ref="B19:C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0BA8BB502F164CBCD50E73C622A2F0" ma:contentTypeVersion="7" ma:contentTypeDescription="Create a new document." ma:contentTypeScope="" ma:versionID="8ee0c01049a29cda806ee4140c302f56">
  <xsd:schema xmlns:xsd="http://www.w3.org/2001/XMLSchema" xmlns:xs="http://www.w3.org/2001/XMLSchema" xmlns:p="http://schemas.microsoft.com/office/2006/metadata/properties" xmlns:ns3="8f68e04f-749a-4f9f-b073-6c8e4caa1efe" xmlns:ns4="1d7ff15b-21c4-4e42-8404-310e502b1a8d" targetNamespace="http://schemas.microsoft.com/office/2006/metadata/properties" ma:root="true" ma:fieldsID="9c01d0cd1d0885ebc0dd33a4ee29d94f" ns3:_="" ns4:_="">
    <xsd:import namespace="8f68e04f-749a-4f9f-b073-6c8e4caa1efe"/>
    <xsd:import namespace="1d7ff15b-21c4-4e42-8404-310e502b1a8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8e04f-749a-4f9f-b073-6c8e4caa1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7ff15b-21c4-4e42-8404-310e502b1a8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295D57-89A1-4C31-85B3-167F05258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8e04f-749a-4f9f-b073-6c8e4caa1efe"/>
    <ds:schemaRef ds:uri="1d7ff15b-21c4-4e42-8404-310e502b1a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C46E8E-B65A-4ED5-B97F-B109E7817046}">
  <ds:schemaRefs>
    <ds:schemaRef ds:uri="http://schemas.microsoft.com/sharepoint/v3/contenttype/forms"/>
  </ds:schemaRefs>
</ds:datastoreItem>
</file>

<file path=customXml/itemProps3.xml><?xml version="1.0" encoding="utf-8"?>
<ds:datastoreItem xmlns:ds="http://schemas.openxmlformats.org/officeDocument/2006/customXml" ds:itemID="{471B859E-A642-4B07-83F5-4D3E41705474}">
  <ds:schemaRefs>
    <ds:schemaRef ds:uri="http://schemas.microsoft.com/office/2006/documentManagement/types"/>
    <ds:schemaRef ds:uri="1d7ff15b-21c4-4e42-8404-310e502b1a8d"/>
    <ds:schemaRef ds:uri="http://purl.org/dc/term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8f68e04f-749a-4f9f-b073-6c8e4caa1ef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Ingredients use SL</vt:lpstr>
      <vt:lpstr>Ingredients use SMU</vt:lpstr>
      <vt:lpstr>Manpower calculations SMU</vt:lpstr>
      <vt:lpstr>Manpower calculations SL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Tan</dc:creator>
  <cp:lastModifiedBy>Matthew Ian TAN Qiu Long</cp:lastModifiedBy>
  <dcterms:created xsi:type="dcterms:W3CDTF">2020-03-12T07:37:38Z</dcterms:created>
  <dcterms:modified xsi:type="dcterms:W3CDTF">2020-03-12T08:18:10Z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0x010100640BA8BB502F164CBCD50E73C622A2F0</vt:lpwstr>
  </property>
</Properties>
</file>