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2508\OneDrive\桌面\毕设集合-陶治文\实验数据\"/>
    </mc:Choice>
  </mc:AlternateContent>
  <xr:revisionPtr revIDLastSave="0" documentId="13_ncr:1_{C1DCDE56-8A7E-4BCB-86F2-E8F61D0137BB}" xr6:coauthVersionLast="47" xr6:coauthVersionMax="47" xr10:uidLastSave="{00000000-0000-0000-0000-000000000000}"/>
  <bookViews>
    <workbookView minimized="1" xWindow="1044" yWindow="1044" windowWidth="17280" windowHeight="8964" xr2:uid="{00000000-000D-0000-FFFF-FFFF00000000}"/>
  </bookViews>
  <sheets>
    <sheet name="MA&amp;UO2" sheetId="1" r:id="rId1"/>
    <sheet name="Sheet2" sheetId="4" r:id="rId2"/>
    <sheet name="Sheet1" sheetId="3" r:id="rId3"/>
    <sheet name="6LiD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4" l="1"/>
  <c r="Q7" i="4" s="1"/>
  <c r="Q6" i="4"/>
  <c r="O6" i="4"/>
  <c r="O5" i="4"/>
  <c r="Q5" i="4" s="1"/>
  <c r="Q4" i="4"/>
  <c r="O4" i="4"/>
  <c r="H8" i="4"/>
  <c r="G8" i="4"/>
  <c r="F8" i="4"/>
  <c r="E8" i="4"/>
  <c r="D8" i="4"/>
  <c r="C8" i="4"/>
  <c r="B8" i="4"/>
  <c r="E5" i="4"/>
  <c r="G5" i="4" s="1"/>
  <c r="G4" i="4"/>
  <c r="E4" i="4"/>
  <c r="E3" i="4"/>
  <c r="G3" i="4" s="1"/>
  <c r="G2" i="4"/>
  <c r="E2" i="4"/>
  <c r="E15" i="1"/>
  <c r="J12" i="1"/>
  <c r="F6" i="3"/>
  <c r="H6" i="3" s="1"/>
  <c r="F5" i="3"/>
  <c r="H5" i="3" s="1"/>
  <c r="H4" i="3"/>
  <c r="F4" i="3"/>
  <c r="H3" i="3"/>
  <c r="F3" i="3"/>
  <c r="L38" i="1"/>
  <c r="K36" i="1"/>
  <c r="K37" i="1"/>
  <c r="K35" i="1"/>
  <c r="D36" i="1"/>
  <c r="F36" i="1" s="1"/>
  <c r="H36" i="1" s="1"/>
  <c r="D37" i="1"/>
  <c r="F37" i="1" s="1"/>
  <c r="H37" i="1" s="1"/>
  <c r="D35" i="1"/>
  <c r="F35" i="1" s="1"/>
  <c r="H35" i="1" s="1"/>
  <c r="V2" i="1"/>
  <c r="W3" i="1"/>
  <c r="W4" i="1"/>
  <c r="W5" i="1"/>
  <c r="W2" i="1"/>
  <c r="V3" i="1"/>
  <c r="V4" i="1"/>
  <c r="V5" i="1"/>
  <c r="U3" i="1"/>
  <c r="U4" i="1"/>
  <c r="U5" i="1"/>
  <c r="U2" i="1"/>
  <c r="T3" i="1"/>
  <c r="T4" i="1"/>
  <c r="T5" i="1"/>
  <c r="T2" i="1"/>
  <c r="S3" i="1"/>
  <c r="S4" i="1"/>
  <c r="S5" i="1"/>
  <c r="S2" i="1"/>
  <c r="R3" i="1"/>
  <c r="R4" i="1"/>
  <c r="R5" i="1"/>
  <c r="R2" i="1"/>
  <c r="Q3" i="1"/>
  <c r="Q4" i="1"/>
  <c r="Q5" i="1"/>
  <c r="Q2" i="1"/>
  <c r="E14" i="1"/>
  <c r="U22" i="1"/>
  <c r="V22" i="1"/>
  <c r="O22" i="1"/>
  <c r="T22" i="1" s="1"/>
  <c r="P22" i="1"/>
  <c r="Q22" i="1"/>
  <c r="N22" i="1"/>
  <c r="S22" i="1" s="1"/>
  <c r="N21" i="1"/>
  <c r="R19" i="1"/>
  <c r="O21" i="1"/>
  <c r="P21" i="1"/>
  <c r="Q21" i="1"/>
  <c r="H19" i="1"/>
  <c r="S23" i="1" l="1"/>
  <c r="R21" i="1"/>
  <c r="S21" i="1" s="1"/>
  <c r="I19" i="1"/>
  <c r="H20" i="1"/>
  <c r="H21" i="1"/>
  <c r="H22" i="1"/>
  <c r="P3" i="1"/>
  <c r="P4" i="1"/>
  <c r="P5" i="1"/>
  <c r="P2" i="1"/>
  <c r="E11" i="1"/>
  <c r="G11" i="1" s="1"/>
  <c r="E13" i="1"/>
  <c r="G13" i="1" s="1"/>
  <c r="G14" i="1"/>
  <c r="E12" i="1"/>
  <c r="G12" i="1" s="1"/>
  <c r="J13" i="1"/>
  <c r="J14" i="1"/>
  <c r="J15" i="1"/>
  <c r="J16" i="1"/>
  <c r="J17" i="1"/>
  <c r="J11" i="1"/>
</calcChain>
</file>

<file path=xl/sharedStrings.xml><?xml version="1.0" encoding="utf-8"?>
<sst xmlns="http://schemas.openxmlformats.org/spreadsheetml/2006/main" count="195" uniqueCount="72">
  <si>
    <t>MA:UO2</t>
  </si>
  <si>
    <t>Q</t>
  </si>
  <si>
    <t>d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</si>
  <si>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</si>
  <si>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</si>
  <si>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</si>
  <si>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</si>
  <si>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</si>
  <si>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</si>
  <si>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</si>
  <si>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</si>
  <si>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</si>
  <si>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</si>
  <si>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</si>
  <si>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</si>
  <si>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</si>
  <si>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</si>
  <si>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</si>
  <si>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</si>
  <si>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</si>
  <si>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</si>
  <si>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</si>
  <si>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</si>
  <si>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</si>
  <si>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</si>
  <si>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</si>
  <si>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</si>
  <si>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</si>
  <si>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</si>
  <si>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</si>
  <si>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</si>
  <si>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</t>
  </si>
  <si>
    <t>A</t>
  </si>
  <si>
    <t>B</t>
  </si>
  <si>
    <t>C</t>
  </si>
  <si>
    <t>r1</t>
  </si>
  <si>
    <t>r2</t>
  </si>
  <si>
    <t>h</t>
  </si>
  <si>
    <t>v</t>
  </si>
  <si>
    <t>ρ</t>
  </si>
  <si>
    <t>M</t>
  </si>
  <si>
    <t>比例</t>
  </si>
  <si>
    <t>N</t>
    <phoneticPr fontId="1" type="noConversion"/>
  </si>
  <si>
    <t>nrou</t>
  </si>
  <si>
    <t>Na</t>
  </si>
  <si>
    <t>93237.30c</t>
  </si>
  <si>
    <t>30c</t>
  </si>
  <si>
    <t>Np237</t>
  </si>
  <si>
    <t>Am241</t>
  </si>
  <si>
    <t>Am243</t>
  </si>
  <si>
    <t>Cm244</t>
  </si>
  <si>
    <t>初始</t>
  </si>
  <si>
    <t>末尾</t>
  </si>
  <si>
    <t>△</t>
  </si>
  <si>
    <t>sum</t>
  </si>
  <si>
    <t>5月6日</t>
  </si>
  <si>
    <t>5月12日</t>
  </si>
  <si>
    <t>燃料质量</t>
  </si>
  <si>
    <t>r</t>
  </si>
  <si>
    <t>s</t>
  </si>
  <si>
    <t>rou</t>
  </si>
  <si>
    <t>n</t>
  </si>
  <si>
    <t>N</t>
  </si>
  <si>
    <t>编号</t>
    <phoneticPr fontId="1" type="noConversion"/>
  </si>
  <si>
    <t>d(cm)</t>
    <phoneticPr fontId="1" type="noConversion"/>
  </si>
  <si>
    <t>r1(cm)</t>
    <phoneticPr fontId="1" type="noConversion"/>
  </si>
  <si>
    <t>r2(cm)</t>
    <phoneticPr fontId="1" type="noConversion"/>
  </si>
  <si>
    <t>h(cm)</t>
    <phoneticPr fontId="1" type="noConversion"/>
  </si>
  <si>
    <t>v(cm2)</t>
    <phoneticPr fontId="1" type="noConversion"/>
  </si>
  <si>
    <t>MA所占份额</t>
    <phoneticPr fontId="1" type="noConversion"/>
  </si>
  <si>
    <t>核素</t>
    <phoneticPr fontId="1" type="noConversion"/>
  </si>
  <si>
    <t>含量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</si>
</sst>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0" xfId="0" applyNumberFormat="1" applyBorder="1"/>
    <xf numFmtId="11" fontId="0" fillId="0" borderId="8" xfId="0" applyNumberFormat="1" applyBorder="1"/>
    <xf numFmtId="11" fontId="0" fillId="0" borderId="10" xfId="0" applyNumberFormat="1" applyBorder="1"/>
    <xf numFmtId="0" fontId="0" fillId="0" borderId="10" xfId="0" applyFill="1" applyBorder="1"/>
    <xf numFmtId="0" fontId="0" fillId="0" borderId="0" xfId="0" applyFill="1" applyBorder="1" applyAlignment="1">
      <alignment horizontal="center"/>
    </xf>
    <xf numFmtId="0" fontId="2" fillId="2" borderId="0" xfId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22" xfId="0" applyFill="1" applyBorder="1"/>
    <xf numFmtId="0" fontId="0" fillId="0" borderId="26" xfId="0" applyBorder="1"/>
    <xf numFmtId="0" fontId="0" fillId="0" borderId="28" xfId="0" applyBorder="1"/>
    <xf numFmtId="0" fontId="0" fillId="0" borderId="28" xfId="0" applyFill="1" applyBorder="1" applyAlignment="1">
      <alignment horizontal="center"/>
    </xf>
    <xf numFmtId="0" fontId="0" fillId="0" borderId="29" xfId="0" applyBorder="1"/>
    <xf numFmtId="0" fontId="0" fillId="0" borderId="29" xfId="0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10" fontId="0" fillId="0" borderId="22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A2" sqref="A2:I7"/>
    </sheetView>
  </sheetViews>
  <sheetFormatPr defaultRowHeight="13.8" x14ac:dyDescent="0.25"/>
  <cols>
    <col min="8" max="9" width="9.33203125" bestFit="1" customWidth="1"/>
  </cols>
  <sheetData>
    <row r="1" spans="1:23" ht="14.4" thickBot="1" x14ac:dyDescent="0.3">
      <c r="A1" s="63" t="s">
        <v>55</v>
      </c>
      <c r="B1" s="63"/>
      <c r="C1" s="63"/>
      <c r="D1" s="63"/>
      <c r="E1" s="63"/>
      <c r="F1" s="63"/>
      <c r="Q1">
        <v>3</v>
      </c>
      <c r="R1">
        <v>4</v>
      </c>
      <c r="S1">
        <v>6</v>
      </c>
      <c r="T1">
        <v>7</v>
      </c>
      <c r="U1">
        <v>8</v>
      </c>
      <c r="V1">
        <v>9</v>
      </c>
      <c r="W1">
        <v>20</v>
      </c>
    </row>
    <row r="2" spans="1:23" x14ac:dyDescent="0.25">
      <c r="A2" s="28" t="s">
        <v>0</v>
      </c>
      <c r="B2" s="30" t="s">
        <v>1</v>
      </c>
      <c r="C2" s="41">
        <v>0.1</v>
      </c>
      <c r="D2" s="41">
        <v>0.2</v>
      </c>
      <c r="E2" s="41">
        <v>0.5</v>
      </c>
      <c r="F2" s="41">
        <v>1</v>
      </c>
      <c r="G2" s="41">
        <v>2</v>
      </c>
      <c r="H2" s="41">
        <v>5</v>
      </c>
      <c r="I2" s="41">
        <v>10</v>
      </c>
      <c r="L2" s="4" t="s">
        <v>45</v>
      </c>
      <c r="M2" s="5"/>
      <c r="N2" s="5">
        <v>169.089</v>
      </c>
      <c r="O2" s="5">
        <v>300</v>
      </c>
      <c r="P2" s="15">
        <f>N2/O2</f>
        <v>0.56362999999999996</v>
      </c>
      <c r="Q2">
        <f>N2*3</f>
        <v>507.267</v>
      </c>
      <c r="R2">
        <f>N2*4</f>
        <v>676.35599999999999</v>
      </c>
      <c r="S2">
        <f>N2*6</f>
        <v>1014.534</v>
      </c>
      <c r="T2">
        <f>N2*7</f>
        <v>1183.623</v>
      </c>
      <c r="U2">
        <f>N2*8</f>
        <v>1352.712</v>
      </c>
      <c r="V2">
        <f>N2*9</f>
        <v>1521.8009999999999</v>
      </c>
      <c r="W2">
        <f>N2*20</f>
        <v>3381.7799999999997</v>
      </c>
    </row>
    <row r="3" spans="1:23" x14ac:dyDescent="0.25">
      <c r="A3" s="29" t="s">
        <v>2</v>
      </c>
      <c r="B3" s="31"/>
      <c r="C3" s="42">
        <v>3</v>
      </c>
      <c r="D3" s="42">
        <v>4</v>
      </c>
      <c r="E3" s="42">
        <v>6</v>
      </c>
      <c r="F3" s="42">
        <v>7</v>
      </c>
      <c r="G3" s="42">
        <v>8</v>
      </c>
      <c r="H3" s="42">
        <v>9</v>
      </c>
      <c r="I3" s="42"/>
      <c r="L3" s="8">
        <v>95241</v>
      </c>
      <c r="M3" s="9" t="s">
        <v>46</v>
      </c>
      <c r="N3" s="9">
        <v>79.430999999999997</v>
      </c>
      <c r="O3" s="9">
        <v>300</v>
      </c>
      <c r="P3" s="10">
        <f t="shared" ref="P3:P5" si="0">N3/O3</f>
        <v>0.26477000000000001</v>
      </c>
      <c r="Q3">
        <f t="shared" ref="Q3:Q5" si="1">N3*3</f>
        <v>238.29300000000001</v>
      </c>
      <c r="R3">
        <f t="shared" ref="R3:R5" si="2">N3*4</f>
        <v>317.72399999999999</v>
      </c>
      <c r="S3">
        <f t="shared" ref="S3:S5" si="3">N3*6</f>
        <v>476.58600000000001</v>
      </c>
      <c r="T3">
        <f t="shared" ref="T3:T5" si="4">N3*7</f>
        <v>556.01699999999994</v>
      </c>
      <c r="U3">
        <f t="shared" ref="U3:U5" si="5">N3*8</f>
        <v>635.44799999999998</v>
      </c>
      <c r="V3">
        <f t="shared" ref="V3:V5" si="6">N3*9</f>
        <v>714.87900000000002</v>
      </c>
      <c r="W3">
        <f t="shared" ref="W3:W5" si="7">N3*20</f>
        <v>1588.62</v>
      </c>
    </row>
    <row r="4" spans="1:23" x14ac:dyDescent="0.25">
      <c r="A4" s="57">
        <v>0.1</v>
      </c>
      <c r="B4" s="58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L4" s="8">
        <v>95243</v>
      </c>
      <c r="M4" s="9" t="s">
        <v>46</v>
      </c>
      <c r="N4" s="9">
        <v>36.104999999999997</v>
      </c>
      <c r="O4" s="9">
        <v>300</v>
      </c>
      <c r="P4" s="10">
        <f t="shared" si="0"/>
        <v>0.12034999999999998</v>
      </c>
      <c r="Q4">
        <f t="shared" si="1"/>
        <v>108.315</v>
      </c>
      <c r="R4">
        <f t="shared" si="2"/>
        <v>144.41999999999999</v>
      </c>
      <c r="S4">
        <f t="shared" si="3"/>
        <v>216.63</v>
      </c>
      <c r="T4">
        <f t="shared" si="4"/>
        <v>252.73499999999999</v>
      </c>
      <c r="U4">
        <f t="shared" si="5"/>
        <v>288.83999999999997</v>
      </c>
      <c r="V4">
        <f t="shared" si="6"/>
        <v>324.94499999999999</v>
      </c>
      <c r="W4">
        <f t="shared" si="7"/>
        <v>722.09999999999991</v>
      </c>
    </row>
    <row r="5" spans="1:23" ht="14.4" thickBot="1" x14ac:dyDescent="0.3">
      <c r="A5" s="59">
        <v>0.15</v>
      </c>
      <c r="B5" s="60"/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L5" s="11">
        <v>96244</v>
      </c>
      <c r="M5" s="12" t="s">
        <v>46</v>
      </c>
      <c r="N5" s="12">
        <v>15.375</v>
      </c>
      <c r="O5" s="12">
        <v>300</v>
      </c>
      <c r="P5" s="13">
        <f t="shared" si="0"/>
        <v>5.1249999999999997E-2</v>
      </c>
      <c r="Q5">
        <f t="shared" si="1"/>
        <v>46.125</v>
      </c>
      <c r="R5">
        <f t="shared" si="2"/>
        <v>61.5</v>
      </c>
      <c r="S5">
        <f t="shared" si="3"/>
        <v>92.25</v>
      </c>
      <c r="T5">
        <f t="shared" si="4"/>
        <v>107.625</v>
      </c>
      <c r="U5">
        <f t="shared" si="5"/>
        <v>123</v>
      </c>
      <c r="V5">
        <f t="shared" si="6"/>
        <v>138.375</v>
      </c>
      <c r="W5">
        <f t="shared" si="7"/>
        <v>307.5</v>
      </c>
    </row>
    <row r="6" spans="1:23" x14ac:dyDescent="0.25">
      <c r="A6" s="59">
        <v>0.2</v>
      </c>
      <c r="B6" s="60"/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</row>
    <row r="7" spans="1:23" x14ac:dyDescent="0.25">
      <c r="A7" s="65">
        <v>0.25</v>
      </c>
      <c r="B7" s="66"/>
      <c r="C7" s="29" t="s">
        <v>24</v>
      </c>
      <c r="D7" s="29" t="s">
        <v>25</v>
      </c>
      <c r="E7" s="29" t="s">
        <v>26</v>
      </c>
      <c r="F7" s="29" t="s">
        <v>27</v>
      </c>
      <c r="G7" s="29" t="s">
        <v>28</v>
      </c>
      <c r="H7" s="29" t="s">
        <v>29</v>
      </c>
      <c r="I7" s="29" t="s">
        <v>30</v>
      </c>
    </row>
    <row r="8" spans="1:23" x14ac:dyDescent="0.25">
      <c r="G8" s="1"/>
      <c r="H8" s="1"/>
      <c r="I8" s="1"/>
      <c r="N8">
        <v>0.56362999999999996</v>
      </c>
    </row>
    <row r="9" spans="1:23" ht="14.4" thickBot="1" x14ac:dyDescent="0.3">
      <c r="N9">
        <v>0.26477000000000001</v>
      </c>
    </row>
    <row r="10" spans="1:23" x14ac:dyDescent="0.25">
      <c r="A10" s="45"/>
      <c r="B10" s="46" t="s">
        <v>35</v>
      </c>
      <c r="C10" s="47" t="s">
        <v>36</v>
      </c>
      <c r="D10" s="47" t="s">
        <v>37</v>
      </c>
      <c r="E10" s="47" t="s">
        <v>38</v>
      </c>
      <c r="F10" s="47" t="s">
        <v>39</v>
      </c>
      <c r="G10" s="47" t="s">
        <v>40</v>
      </c>
      <c r="H10" s="47" t="s">
        <v>42</v>
      </c>
      <c r="I10" s="6" t="s">
        <v>1</v>
      </c>
      <c r="J10" s="7" t="s">
        <v>41</v>
      </c>
      <c r="N10">
        <v>0.12034999999999998</v>
      </c>
    </row>
    <row r="11" spans="1:23" x14ac:dyDescent="0.25">
      <c r="A11" s="8" t="s">
        <v>32</v>
      </c>
      <c r="B11" s="9">
        <v>0.17979999999999999</v>
      </c>
      <c r="C11" s="9">
        <v>7.9799999999999996E-2</v>
      </c>
      <c r="D11" s="9">
        <v>365.76</v>
      </c>
      <c r="E11" s="9">
        <f>(B11^2-C11^2)*D11*3.1415</f>
        <v>29.828949638399997</v>
      </c>
      <c r="F11" s="9">
        <v>10.4</v>
      </c>
      <c r="G11" s="9">
        <f>E11*F11</f>
        <v>310.22107623936</v>
      </c>
      <c r="H11" s="14">
        <v>1536</v>
      </c>
      <c r="I11" s="9">
        <v>0.1</v>
      </c>
      <c r="J11" s="10">
        <f>I11/(I11+1)</f>
        <v>9.0909090909090912E-2</v>
      </c>
      <c r="N11">
        <v>5.1249999999999997E-2</v>
      </c>
    </row>
    <row r="12" spans="1:23" x14ac:dyDescent="0.25">
      <c r="A12" s="8" t="s">
        <v>33</v>
      </c>
      <c r="B12" s="9">
        <v>0.20480000000000001</v>
      </c>
      <c r="C12" s="9">
        <v>5.4800000000000001E-2</v>
      </c>
      <c r="D12" s="9">
        <v>365.76</v>
      </c>
      <c r="E12" s="9">
        <f>(B12^2-C12^2)*D12*3.1415</f>
        <v>44.743424457600007</v>
      </c>
      <c r="F12" s="9">
        <v>10.4</v>
      </c>
      <c r="G12" s="9">
        <f t="shared" ref="G12:G14" si="8">E12*F12</f>
        <v>465.33161435904009</v>
      </c>
      <c r="H12" s="14">
        <v>1536</v>
      </c>
      <c r="I12" s="9">
        <v>0.2</v>
      </c>
      <c r="J12" s="10">
        <f>I12/(I12+1)</f>
        <v>0.16666666666666669</v>
      </c>
      <c r="N12" t="s">
        <v>47</v>
      </c>
      <c r="O12" t="s">
        <v>48</v>
      </c>
      <c r="P12" t="s">
        <v>49</v>
      </c>
      <c r="Q12" t="s">
        <v>50</v>
      </c>
    </row>
    <row r="13" spans="1:23" x14ac:dyDescent="0.25">
      <c r="A13" s="8" t="s">
        <v>34</v>
      </c>
      <c r="B13" s="9">
        <v>0.2298</v>
      </c>
      <c r="C13" s="9">
        <v>2.98E-2</v>
      </c>
      <c r="D13" s="9">
        <v>365.76</v>
      </c>
      <c r="E13" s="9">
        <f t="shared" ref="E13" si="9">(B13^2-C13^2)*D13*3.1415</f>
        <v>59.657899276800002</v>
      </c>
      <c r="F13" s="9">
        <v>10.4</v>
      </c>
      <c r="G13" s="9">
        <f t="shared" si="8"/>
        <v>620.44215247872</v>
      </c>
      <c r="H13" s="14">
        <v>1536</v>
      </c>
      <c r="I13" s="9">
        <v>0.5</v>
      </c>
      <c r="J13" s="10">
        <f t="shared" ref="J13:J17" si="10">I13/(I13+1)</f>
        <v>0.33333333333333331</v>
      </c>
      <c r="N13">
        <v>0.56362999999999996</v>
      </c>
      <c r="O13">
        <v>0.26477000000000001</v>
      </c>
      <c r="P13">
        <v>0.12034999999999998</v>
      </c>
      <c r="Q13">
        <v>5.1249999999999997E-2</v>
      </c>
    </row>
    <row r="14" spans="1:23" x14ac:dyDescent="0.25">
      <c r="A14" s="8" t="s">
        <v>31</v>
      </c>
      <c r="B14" s="9">
        <v>0.25480000000000003</v>
      </c>
      <c r="C14" s="9">
        <v>4.7999999999999996E-3</v>
      </c>
      <c r="D14" s="9">
        <v>365.76</v>
      </c>
      <c r="E14" s="9">
        <f>(B14^2-C14^2)*D14*3.1415</f>
        <v>74.572374096000019</v>
      </c>
      <c r="F14" s="9">
        <v>10.4</v>
      </c>
      <c r="G14" s="9">
        <f t="shared" si="8"/>
        <v>775.5526905984002</v>
      </c>
      <c r="H14" s="14">
        <v>1536</v>
      </c>
      <c r="I14" s="9">
        <v>1</v>
      </c>
      <c r="J14" s="10">
        <f t="shared" si="10"/>
        <v>0.5</v>
      </c>
    </row>
    <row r="15" spans="1:23" x14ac:dyDescent="0.25">
      <c r="A15" s="43"/>
      <c r="B15" s="44">
        <v>0.40960000000000002</v>
      </c>
      <c r="C15" s="44">
        <v>0.39960000000000001</v>
      </c>
      <c r="D15" s="39">
        <v>365.76</v>
      </c>
      <c r="E15" s="39">
        <f>(B15^2-C15^2)*D15*3.1415</f>
        <v>9.297991543679986</v>
      </c>
      <c r="F15" s="39"/>
      <c r="G15" s="39"/>
      <c r="H15" s="39"/>
      <c r="I15" s="9">
        <v>2</v>
      </c>
      <c r="J15" s="10">
        <f t="shared" si="10"/>
        <v>0.66666666666666663</v>
      </c>
    </row>
    <row r="16" spans="1:23" x14ac:dyDescent="0.25">
      <c r="A16" s="8"/>
      <c r="C16" s="9"/>
      <c r="D16" s="9"/>
      <c r="E16" s="9"/>
      <c r="F16" s="9"/>
      <c r="G16" s="9"/>
      <c r="H16" s="9"/>
      <c r="I16" s="9">
        <v>5</v>
      </c>
      <c r="J16" s="10">
        <f t="shared" si="10"/>
        <v>0.83333333333333337</v>
      </c>
    </row>
    <row r="17" spans="1:22" ht="14.4" thickBot="1" x14ac:dyDescent="0.3">
      <c r="A17" s="11"/>
      <c r="B17" s="12"/>
      <c r="C17" s="12"/>
      <c r="D17" s="12"/>
      <c r="E17" s="12"/>
      <c r="F17" s="12"/>
      <c r="G17" s="12"/>
      <c r="H17" s="12"/>
      <c r="I17" s="12">
        <v>10</v>
      </c>
      <c r="J17" s="13">
        <f t="shared" si="10"/>
        <v>0.90909090909090906</v>
      </c>
      <c r="N17">
        <v>0.56362999999999996</v>
      </c>
      <c r="O17">
        <v>0.26477000000000001</v>
      </c>
      <c r="P17">
        <v>0.12034999999999998</v>
      </c>
      <c r="Q17">
        <v>5.1249999999999997E-2</v>
      </c>
    </row>
    <row r="18" spans="1:22" x14ac:dyDescent="0.25">
      <c r="A18" s="4"/>
      <c r="B18" s="5" t="s">
        <v>38</v>
      </c>
      <c r="C18" s="5" t="s">
        <v>43</v>
      </c>
      <c r="D18" s="5" t="s">
        <v>44</v>
      </c>
      <c r="E18" s="5" t="s">
        <v>40</v>
      </c>
      <c r="F18" s="6" t="s">
        <v>42</v>
      </c>
      <c r="G18" s="5"/>
      <c r="H18" s="5"/>
      <c r="I18" s="15"/>
      <c r="N18" t="s">
        <v>47</v>
      </c>
      <c r="O18" t="s">
        <v>48</v>
      </c>
      <c r="P18" t="s">
        <v>49</v>
      </c>
      <c r="Q18" t="s">
        <v>50</v>
      </c>
      <c r="R18" t="s">
        <v>54</v>
      </c>
      <c r="S18" t="s">
        <v>34</v>
      </c>
    </row>
    <row r="19" spans="1:22" x14ac:dyDescent="0.25">
      <c r="A19" s="8" t="s">
        <v>32</v>
      </c>
      <c r="B19" s="9">
        <v>29.828949638399997</v>
      </c>
      <c r="C19" s="22">
        <v>9.9999999999999998E+23</v>
      </c>
      <c r="D19" s="22">
        <v>6.02E+23</v>
      </c>
      <c r="E19" s="9">
        <v>237</v>
      </c>
      <c r="F19" s="14">
        <v>1536</v>
      </c>
      <c r="G19" s="9"/>
      <c r="H19" s="22">
        <f>B19*C19*F19/D19</f>
        <v>76108.416353126901</v>
      </c>
      <c r="I19" s="23">
        <f>B19*C19*E19/D19</f>
        <v>11743.290804486378</v>
      </c>
      <c r="M19" t="s">
        <v>51</v>
      </c>
      <c r="N19">
        <v>12.935560000000001</v>
      </c>
      <c r="O19">
        <v>6.0765880000000001</v>
      </c>
      <c r="P19">
        <v>2.762086</v>
      </c>
      <c r="Q19">
        <v>1.17621</v>
      </c>
      <c r="R19">
        <f>SUM(N19:Q19)</f>
        <v>22.950444000000001</v>
      </c>
    </row>
    <row r="20" spans="1:22" x14ac:dyDescent="0.25">
      <c r="A20" s="8" t="s">
        <v>33</v>
      </c>
      <c r="B20" s="9">
        <v>44.743424457600007</v>
      </c>
      <c r="C20" s="22">
        <v>9.9999999999999998E+23</v>
      </c>
      <c r="D20" s="22">
        <v>6.02E+23</v>
      </c>
      <c r="E20" s="9">
        <v>241</v>
      </c>
      <c r="F20" s="14">
        <v>1536</v>
      </c>
      <c r="G20" s="9"/>
      <c r="H20" s="22">
        <f t="shared" ref="H20:H22" si="11">B20*C20*F20/D20</f>
        <v>114162.62452969038</v>
      </c>
      <c r="I20" s="10"/>
      <c r="M20" t="s">
        <v>52</v>
      </c>
      <c r="N20">
        <v>9.2772989999999993</v>
      </c>
      <c r="O20">
        <v>4.0051909999999999</v>
      </c>
      <c r="P20">
        <v>1.8861000000000001</v>
      </c>
      <c r="Q20">
        <v>1.559272</v>
      </c>
    </row>
    <row r="21" spans="1:22" x14ac:dyDescent="0.25">
      <c r="A21" s="8" t="s">
        <v>34</v>
      </c>
      <c r="B21" s="9">
        <v>59.657899276800002</v>
      </c>
      <c r="C21" s="22">
        <v>9.9999999999999998E+23</v>
      </c>
      <c r="D21" s="22">
        <v>6.02E+23</v>
      </c>
      <c r="E21" s="9">
        <v>243</v>
      </c>
      <c r="F21" s="14">
        <v>1536</v>
      </c>
      <c r="G21" s="9"/>
      <c r="H21" s="22">
        <f t="shared" si="11"/>
        <v>152216.8327062538</v>
      </c>
      <c r="I21" s="10"/>
      <c r="M21" t="s">
        <v>53</v>
      </c>
      <c r="N21">
        <f>N19-N20</f>
        <v>3.6582610000000013</v>
      </c>
      <c r="O21">
        <f t="shared" ref="O21:Q21" si="12">O19-O20</f>
        <v>2.0713970000000002</v>
      </c>
      <c r="P21">
        <f t="shared" si="12"/>
        <v>0.87598599999999993</v>
      </c>
      <c r="Q21">
        <f t="shared" si="12"/>
        <v>-0.38306200000000001</v>
      </c>
      <c r="R21">
        <f>SUM(N21:Q21)</f>
        <v>6.2225820000000018</v>
      </c>
      <c r="S21">
        <f>R21/R19</f>
        <v>0.27113122517368299</v>
      </c>
    </row>
    <row r="22" spans="1:22" ht="14.4" thickBot="1" x14ac:dyDescent="0.3">
      <c r="A22" s="11" t="s">
        <v>31</v>
      </c>
      <c r="B22" s="12">
        <v>74.572374096000019</v>
      </c>
      <c r="C22" s="24">
        <v>9.9999999999999998E+23</v>
      </c>
      <c r="D22" s="24">
        <v>6.02E+23</v>
      </c>
      <c r="E22" s="12">
        <v>244</v>
      </c>
      <c r="F22" s="25">
        <v>1536</v>
      </c>
      <c r="G22" s="12"/>
      <c r="H22" s="24">
        <f t="shared" si="11"/>
        <v>190271.04088281732</v>
      </c>
      <c r="I22" s="13"/>
      <c r="M22" t="s">
        <v>34</v>
      </c>
      <c r="N22">
        <f>(N19-N20)/N19</f>
        <v>0.28280654258493648</v>
      </c>
      <c r="O22">
        <f t="shared" ref="O22:Q22" si="13">(O19-O20)/O19</f>
        <v>0.34088159342051827</v>
      </c>
      <c r="P22">
        <f t="shared" si="13"/>
        <v>0.31714653345333921</v>
      </c>
      <c r="Q22">
        <f t="shared" si="13"/>
        <v>-0.32567483697639027</v>
      </c>
      <c r="S22">
        <f>N22*N17</f>
        <v>0.15939825159714774</v>
      </c>
      <c r="T22">
        <f t="shared" ref="T22:V22" si="14">O22*O17</f>
        <v>9.0255219489950619E-2</v>
      </c>
      <c r="U22">
        <f t="shared" si="14"/>
        <v>3.8168585301109371E-2</v>
      </c>
      <c r="V22">
        <f t="shared" si="14"/>
        <v>-1.6690835395040002E-2</v>
      </c>
    </row>
    <row r="23" spans="1:22" x14ac:dyDescent="0.25">
      <c r="S23">
        <f>SUM(S22:V22)</f>
        <v>0.27113122099316772</v>
      </c>
    </row>
    <row r="25" spans="1:22" ht="14.4" thickBot="1" x14ac:dyDescent="0.3">
      <c r="A25" s="64" t="s">
        <v>56</v>
      </c>
      <c r="B25" s="64"/>
      <c r="C25" s="64"/>
      <c r="D25" s="64"/>
      <c r="E25" s="64"/>
      <c r="F25" s="64"/>
    </row>
    <row r="26" spans="1:22" x14ac:dyDescent="0.25">
      <c r="A26" s="16" t="s">
        <v>0</v>
      </c>
      <c r="B26" s="17" t="s">
        <v>1</v>
      </c>
      <c r="C26" s="36">
        <v>3</v>
      </c>
      <c r="D26" s="36">
        <v>4</v>
      </c>
      <c r="E26" s="36">
        <v>6</v>
      </c>
      <c r="F26" s="36">
        <v>7</v>
      </c>
      <c r="G26" s="36">
        <v>8</v>
      </c>
      <c r="H26" s="36">
        <v>9</v>
      </c>
      <c r="I26" s="34">
        <v>20</v>
      </c>
    </row>
    <row r="27" spans="1:22" x14ac:dyDescent="0.25">
      <c r="A27" s="18" t="s">
        <v>2</v>
      </c>
      <c r="B27" s="3"/>
      <c r="C27" s="37"/>
      <c r="D27" s="37"/>
      <c r="E27" s="37"/>
      <c r="F27" s="37"/>
      <c r="G27" s="37"/>
      <c r="H27" s="37"/>
      <c r="I27" s="35"/>
    </row>
    <row r="28" spans="1:22" x14ac:dyDescent="0.25">
      <c r="A28" s="55">
        <v>0.1</v>
      </c>
      <c r="B28" s="56"/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19" t="s">
        <v>9</v>
      </c>
    </row>
    <row r="29" spans="1:22" x14ac:dyDescent="0.25">
      <c r="A29" s="55">
        <v>0.15</v>
      </c>
      <c r="B29" s="56"/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19" t="s">
        <v>16</v>
      </c>
    </row>
    <row r="30" spans="1:22" x14ac:dyDescent="0.25">
      <c r="A30" s="55">
        <v>0.2</v>
      </c>
      <c r="B30" s="56"/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22</v>
      </c>
      <c r="I30" s="19" t="s">
        <v>23</v>
      </c>
    </row>
    <row r="31" spans="1:22" ht="14.4" thickBot="1" x14ac:dyDescent="0.3">
      <c r="A31" s="61">
        <v>0.25</v>
      </c>
      <c r="B31" s="62"/>
      <c r="C31" s="20" t="s">
        <v>24</v>
      </c>
      <c r="D31" s="20" t="s">
        <v>25</v>
      </c>
      <c r="E31" s="20" t="s">
        <v>26</v>
      </c>
      <c r="F31" s="20" t="s">
        <v>27</v>
      </c>
      <c r="G31" s="20" t="s">
        <v>28</v>
      </c>
      <c r="H31" s="20" t="s">
        <v>29</v>
      </c>
      <c r="I31" s="21" t="s">
        <v>30</v>
      </c>
    </row>
    <row r="34" spans="2:12" x14ac:dyDescent="0.25">
      <c r="B34" t="s">
        <v>57</v>
      </c>
      <c r="C34" s="26" t="s">
        <v>58</v>
      </c>
      <c r="D34" s="26" t="s">
        <v>59</v>
      </c>
      <c r="E34" s="26" t="s">
        <v>37</v>
      </c>
      <c r="F34" s="26" t="s">
        <v>38</v>
      </c>
      <c r="G34" s="26" t="s">
        <v>60</v>
      </c>
      <c r="I34" s="26" t="s">
        <v>61</v>
      </c>
      <c r="J34" s="26" t="s">
        <v>62</v>
      </c>
    </row>
    <row r="35" spans="2:12" x14ac:dyDescent="0.25">
      <c r="B35">
        <v>4.4000000000000004</v>
      </c>
      <c r="C35">
        <v>0.40960000000000002</v>
      </c>
      <c r="D35">
        <f>C35^2*3.1415</f>
        <v>0.52705624064000001</v>
      </c>
      <c r="E35">
        <v>365.76</v>
      </c>
      <c r="F35">
        <f>D35*E35</f>
        <v>192.77609057648641</v>
      </c>
      <c r="G35">
        <v>10.199999999999999</v>
      </c>
      <c r="H35">
        <f>F35*G35</f>
        <v>1966.3161238801613</v>
      </c>
      <c r="I35">
        <v>264</v>
      </c>
      <c r="J35">
        <v>48</v>
      </c>
      <c r="K35">
        <f>H35*I35*J35/1000/1000</f>
        <v>24.917157921809405</v>
      </c>
    </row>
    <row r="36" spans="2:12" x14ac:dyDescent="0.25">
      <c r="B36">
        <v>3.1</v>
      </c>
      <c r="C36">
        <v>0.40960000000000002</v>
      </c>
      <c r="D36">
        <f t="shared" ref="D36:D37" si="15">C36^2*3.1415</f>
        <v>0.52705624064000001</v>
      </c>
      <c r="E36">
        <v>365.76</v>
      </c>
      <c r="F36">
        <f t="shared" ref="F36:F37" si="16">D36*E36</f>
        <v>192.77609057648641</v>
      </c>
      <c r="G36">
        <v>10.3</v>
      </c>
      <c r="H36">
        <f t="shared" ref="H36:H37" si="17">F36*G36</f>
        <v>1985.5937329378103</v>
      </c>
      <c r="I36">
        <v>264</v>
      </c>
      <c r="J36">
        <v>68</v>
      </c>
      <c r="K36">
        <f t="shared" ref="K36:K37" si="18">H36*I36*J36/1000/1000</f>
        <v>35.64537869369957</v>
      </c>
    </row>
    <row r="37" spans="2:12" x14ac:dyDescent="0.25">
      <c r="B37">
        <v>2.4</v>
      </c>
      <c r="C37">
        <v>0.40960000000000002</v>
      </c>
      <c r="D37">
        <f t="shared" si="15"/>
        <v>0.52705624064000001</v>
      </c>
      <c r="E37">
        <v>365.76</v>
      </c>
      <c r="F37">
        <f t="shared" si="16"/>
        <v>192.77609057648641</v>
      </c>
      <c r="G37">
        <v>10.4</v>
      </c>
      <c r="H37">
        <f t="shared" si="17"/>
        <v>2004.8713419954588</v>
      </c>
      <c r="I37">
        <v>264</v>
      </c>
      <c r="J37">
        <v>61</v>
      </c>
      <c r="K37">
        <f t="shared" si="18"/>
        <v>32.286448091494869</v>
      </c>
    </row>
    <row r="38" spans="2:12" x14ac:dyDescent="0.25">
      <c r="L38" s="27">
        <f>SUM(K35:K37)</f>
        <v>92.848984707003837</v>
      </c>
    </row>
  </sheetData>
  <mergeCells count="10">
    <mergeCell ref="A1:F1"/>
    <mergeCell ref="A25:F25"/>
    <mergeCell ref="A6:B6"/>
    <mergeCell ref="A7:B7"/>
    <mergeCell ref="A30:B30"/>
    <mergeCell ref="A4:B4"/>
    <mergeCell ref="A5:B5"/>
    <mergeCell ref="A31:B31"/>
    <mergeCell ref="A28:B28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23CC-3D23-4833-98A5-B512E8E00766}">
  <dimension ref="A1:R13"/>
  <sheetViews>
    <sheetView workbookViewId="0">
      <selection activeCell="B12" sqref="B12:F13"/>
    </sheetView>
  </sheetViews>
  <sheetFormatPr defaultRowHeight="13.8" x14ac:dyDescent="0.25"/>
  <sheetData>
    <row r="1" spans="1:18" x14ac:dyDescent="0.25">
      <c r="A1" s="50"/>
      <c r="B1" s="48" t="s">
        <v>35</v>
      </c>
      <c r="C1" s="49" t="s">
        <v>36</v>
      </c>
      <c r="D1" s="49" t="s">
        <v>37</v>
      </c>
      <c r="E1" s="49" t="s">
        <v>38</v>
      </c>
      <c r="F1" s="49" t="s">
        <v>39</v>
      </c>
      <c r="G1" s="49" t="s">
        <v>40</v>
      </c>
      <c r="H1" s="49" t="s">
        <v>42</v>
      </c>
    </row>
    <row r="2" spans="1:18" x14ac:dyDescent="0.25">
      <c r="A2" s="51" t="s">
        <v>32</v>
      </c>
      <c r="B2" s="9">
        <v>0.17979999999999999</v>
      </c>
      <c r="C2" s="9">
        <v>7.9799999999999996E-2</v>
      </c>
      <c r="D2" s="9">
        <v>365.76</v>
      </c>
      <c r="E2" s="9">
        <f>(B2^2-C2^2)*D2*3.1415</f>
        <v>29.828949638399997</v>
      </c>
      <c r="F2" s="9">
        <v>10.4</v>
      </c>
      <c r="G2" s="9">
        <f>E2*F2</f>
        <v>310.22107623936</v>
      </c>
      <c r="H2" s="14">
        <v>1536</v>
      </c>
    </row>
    <row r="3" spans="1:18" x14ac:dyDescent="0.25">
      <c r="A3" s="51" t="s">
        <v>33</v>
      </c>
      <c r="B3" s="9">
        <v>0.20480000000000001</v>
      </c>
      <c r="C3" s="9">
        <v>5.4800000000000001E-2</v>
      </c>
      <c r="D3" s="9">
        <v>365.76</v>
      </c>
      <c r="E3" s="9">
        <f>(B3^2-C3^2)*D3*3.1415</f>
        <v>44.743424457600007</v>
      </c>
      <c r="F3" s="9">
        <v>10.4</v>
      </c>
      <c r="G3" s="9">
        <f t="shared" ref="G3:G5" si="0">E3*F3</f>
        <v>465.33161435904009</v>
      </c>
      <c r="H3" s="14">
        <v>1536</v>
      </c>
      <c r="K3" s="48"/>
      <c r="L3" s="48" t="s">
        <v>35</v>
      </c>
      <c r="M3" s="49" t="s">
        <v>36</v>
      </c>
      <c r="N3" s="49" t="s">
        <v>37</v>
      </c>
      <c r="O3" s="49" t="s">
        <v>38</v>
      </c>
      <c r="P3" s="49" t="s">
        <v>39</v>
      </c>
      <c r="Q3" s="49" t="s">
        <v>40</v>
      </c>
      <c r="R3" s="49" t="s">
        <v>42</v>
      </c>
    </row>
    <row r="4" spans="1:18" x14ac:dyDescent="0.25">
      <c r="A4" s="51" t="s">
        <v>34</v>
      </c>
      <c r="B4" s="9">
        <v>0.2298</v>
      </c>
      <c r="C4" s="9">
        <v>2.98E-2</v>
      </c>
      <c r="D4" s="9">
        <v>365.76</v>
      </c>
      <c r="E4" s="9">
        <f t="shared" ref="E4" si="1">(B4^2-C4^2)*D4*3.1415</f>
        <v>59.657899276800002</v>
      </c>
      <c r="F4" s="9">
        <v>10.4</v>
      </c>
      <c r="G4" s="9">
        <f t="shared" si="0"/>
        <v>620.44215247872</v>
      </c>
      <c r="H4" s="14">
        <v>1536</v>
      </c>
      <c r="K4" s="9" t="s">
        <v>32</v>
      </c>
      <c r="L4" s="9">
        <v>0.17979999999999999</v>
      </c>
      <c r="M4" s="9">
        <v>7.9799999999999996E-2</v>
      </c>
      <c r="N4" s="9">
        <v>365.76</v>
      </c>
      <c r="O4" s="9">
        <f>(L4^2-M4^2)*N4*3.1415</f>
        <v>29.828949638399997</v>
      </c>
      <c r="P4" s="9">
        <v>10.4</v>
      </c>
      <c r="Q4" s="9">
        <f>O4*P4</f>
        <v>310.22107623936</v>
      </c>
      <c r="R4" s="14">
        <v>1536</v>
      </c>
    </row>
    <row r="5" spans="1:18" x14ac:dyDescent="0.25">
      <c r="A5" s="52" t="s">
        <v>31</v>
      </c>
      <c r="B5" s="39">
        <v>0.25480000000000003</v>
      </c>
      <c r="C5" s="39">
        <v>4.7999999999999996E-3</v>
      </c>
      <c r="D5" s="39">
        <v>365.76</v>
      </c>
      <c r="E5" s="39">
        <f>(B5^2-C5^2)*D5*3.1415</f>
        <v>74.572374096000019</v>
      </c>
      <c r="F5" s="39">
        <v>10.4</v>
      </c>
      <c r="G5" s="39">
        <f t="shared" si="0"/>
        <v>775.5526905984002</v>
      </c>
      <c r="H5" s="44">
        <v>1536</v>
      </c>
      <c r="K5" s="9" t="s">
        <v>33</v>
      </c>
      <c r="L5" s="9">
        <v>0.20480000000000001</v>
      </c>
      <c r="M5" s="9">
        <v>5.4800000000000001E-2</v>
      </c>
      <c r="N5" s="9">
        <v>365.76</v>
      </c>
      <c r="O5" s="9">
        <f>(L5^2-M5^2)*N5*3.1415</f>
        <v>44.743424457600007</v>
      </c>
      <c r="P5" s="9">
        <v>10.4</v>
      </c>
      <c r="Q5" s="9">
        <f t="shared" ref="Q5:Q7" si="2">O5*P5</f>
        <v>465.33161435904009</v>
      </c>
      <c r="R5" s="14">
        <v>1536</v>
      </c>
    </row>
    <row r="6" spans="1:18" x14ac:dyDescent="0.25">
      <c r="K6" s="9" t="s">
        <v>34</v>
      </c>
      <c r="L6" s="9">
        <v>0.2298</v>
      </c>
      <c r="M6" s="9">
        <v>2.98E-2</v>
      </c>
      <c r="N6" s="9">
        <v>365.76</v>
      </c>
      <c r="O6" s="9">
        <f t="shared" ref="O6" si="3">(L6^2-M6^2)*N6*3.1415</f>
        <v>59.657899276800002</v>
      </c>
      <c r="P6" s="9">
        <v>10.4</v>
      </c>
      <c r="Q6" s="9">
        <f t="shared" si="2"/>
        <v>620.44215247872</v>
      </c>
      <c r="R6" s="14">
        <v>1536</v>
      </c>
    </row>
    <row r="7" spans="1:18" x14ac:dyDescent="0.25">
      <c r="A7" s="26" t="s">
        <v>1</v>
      </c>
      <c r="B7" s="9">
        <v>0.1</v>
      </c>
      <c r="C7" s="9">
        <v>0.2</v>
      </c>
      <c r="D7" s="9">
        <v>0.5</v>
      </c>
      <c r="E7" s="9">
        <v>1</v>
      </c>
      <c r="F7" s="9">
        <v>2</v>
      </c>
      <c r="G7" s="9">
        <v>5</v>
      </c>
      <c r="H7" s="9">
        <v>10</v>
      </c>
      <c r="K7" s="39" t="s">
        <v>31</v>
      </c>
      <c r="L7" s="39">
        <v>0.25480000000000003</v>
      </c>
      <c r="M7" s="39">
        <v>4.7999999999999996E-3</v>
      </c>
      <c r="N7" s="39">
        <v>365.76</v>
      </c>
      <c r="O7" s="39">
        <f>(L7^2-M7^2)*N7*3.1415</f>
        <v>74.572374096000019</v>
      </c>
      <c r="P7" s="39">
        <v>10.4</v>
      </c>
      <c r="Q7" s="39">
        <f t="shared" si="2"/>
        <v>775.5526905984002</v>
      </c>
      <c r="R7" s="44">
        <v>1536</v>
      </c>
    </row>
    <row r="8" spans="1:18" x14ac:dyDescent="0.25">
      <c r="A8" s="26" t="s">
        <v>69</v>
      </c>
      <c r="B8" s="9">
        <f t="shared" ref="B8:H8" si="4">B7/(B7+1)</f>
        <v>9.0909090909090912E-2</v>
      </c>
      <c r="C8" s="9">
        <f t="shared" si="4"/>
        <v>0.16666666666666669</v>
      </c>
      <c r="D8" s="9">
        <f t="shared" si="4"/>
        <v>0.33333333333333331</v>
      </c>
      <c r="E8" s="9">
        <f t="shared" si="4"/>
        <v>0.5</v>
      </c>
      <c r="F8" s="9">
        <f t="shared" si="4"/>
        <v>0.66666666666666663</v>
      </c>
      <c r="G8" s="9">
        <f t="shared" si="4"/>
        <v>0.83333333333333337</v>
      </c>
      <c r="H8" s="9">
        <f t="shared" si="4"/>
        <v>0.90909090909090906</v>
      </c>
    </row>
    <row r="12" spans="1:18" x14ac:dyDescent="0.25">
      <c r="B12" s="54" t="s">
        <v>70</v>
      </c>
      <c r="C12" s="54" t="s">
        <v>47</v>
      </c>
      <c r="D12" s="54" t="s">
        <v>48</v>
      </c>
      <c r="E12" s="54" t="s">
        <v>49</v>
      </c>
      <c r="F12" s="54" t="s">
        <v>50</v>
      </c>
    </row>
    <row r="13" spans="1:18" x14ac:dyDescent="0.25">
      <c r="B13" s="38" t="s">
        <v>71</v>
      </c>
      <c r="C13" s="53">
        <v>0.56362999999999996</v>
      </c>
      <c r="D13" s="53">
        <v>0.26477000000000001</v>
      </c>
      <c r="E13" s="53">
        <v>0.12034999999999998</v>
      </c>
      <c r="F13" s="53">
        <v>5.1249999999999997E-2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FE41-B70A-45B5-B119-2B8CFE3E8463}">
  <dimension ref="A1:J22"/>
  <sheetViews>
    <sheetView workbookViewId="0">
      <selection activeCell="A18" sqref="A18:F22"/>
    </sheetView>
  </sheetViews>
  <sheetFormatPr defaultRowHeight="13.8" x14ac:dyDescent="0.25"/>
  <sheetData>
    <row r="1" spans="2:10" ht="14.4" thickBot="1" x14ac:dyDescent="0.3"/>
    <row r="2" spans="2:10" x14ac:dyDescent="0.25">
      <c r="B2" s="4"/>
      <c r="C2" s="5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42</v>
      </c>
    </row>
    <row r="3" spans="2:10" x14ac:dyDescent="0.25">
      <c r="B3" s="8" t="s">
        <v>32</v>
      </c>
      <c r="C3" s="9">
        <v>0.17979999999999999</v>
      </c>
      <c r="D3" s="9">
        <v>7.9799999999999996E-2</v>
      </c>
      <c r="E3" s="9">
        <v>365.76</v>
      </c>
      <c r="F3" s="9">
        <f>(C3^2-D3^2)*E3*3.1415</f>
        <v>29.828949638399997</v>
      </c>
      <c r="G3" s="9">
        <v>10.4</v>
      </c>
      <c r="H3" s="9">
        <f>F3*G3</f>
        <v>310.22107623936</v>
      </c>
      <c r="I3" s="14">
        <v>1536</v>
      </c>
    </row>
    <row r="4" spans="2:10" x14ac:dyDescent="0.25">
      <c r="B4" s="8" t="s">
        <v>33</v>
      </c>
      <c r="C4" s="9">
        <v>0.20480000000000001</v>
      </c>
      <c r="D4" s="9">
        <v>5.4800000000000001E-2</v>
      </c>
      <c r="E4" s="9">
        <v>365.76</v>
      </c>
      <c r="F4" s="9">
        <f>(C4^2-D4^2)*E4*3.1415</f>
        <v>44.743424457600007</v>
      </c>
      <c r="G4" s="9">
        <v>10.4</v>
      </c>
      <c r="H4" s="9">
        <f t="shared" ref="H4:H6" si="0">F4*G4</f>
        <v>465.33161435904009</v>
      </c>
      <c r="I4" s="14">
        <v>1536</v>
      </c>
    </row>
    <row r="5" spans="2:10" x14ac:dyDescent="0.25">
      <c r="B5" s="8" t="s">
        <v>34</v>
      </c>
      <c r="C5" s="9">
        <v>0.2298</v>
      </c>
      <c r="D5" s="9">
        <v>2.98E-2</v>
      </c>
      <c r="E5" s="9">
        <v>365.76</v>
      </c>
      <c r="F5" s="9">
        <f t="shared" ref="F5" si="1">(C5^2-D5^2)*E5*3.1415</f>
        <v>59.657899276800002</v>
      </c>
      <c r="G5" s="9">
        <v>10.4</v>
      </c>
      <c r="H5" s="9">
        <f t="shared" si="0"/>
        <v>620.44215247872</v>
      </c>
      <c r="I5" s="14">
        <v>1536</v>
      </c>
    </row>
    <row r="6" spans="2:10" x14ac:dyDescent="0.25">
      <c r="B6" s="8" t="s">
        <v>31</v>
      </c>
      <c r="C6" s="9">
        <v>0.25480000000000003</v>
      </c>
      <c r="D6" s="9">
        <v>4.7999999999999996E-3</v>
      </c>
      <c r="E6" s="9">
        <v>365.76</v>
      </c>
      <c r="F6" s="9">
        <f>(C6^2-D6^2)*E6*3.1415</f>
        <v>74.572374096000019</v>
      </c>
      <c r="G6" s="9">
        <v>10.4</v>
      </c>
      <c r="H6" s="9">
        <f t="shared" si="0"/>
        <v>775.5526905984002</v>
      </c>
      <c r="I6" s="14">
        <v>1536</v>
      </c>
    </row>
    <row r="9" spans="2:10" x14ac:dyDescent="0.25">
      <c r="B9" s="28" t="s">
        <v>0</v>
      </c>
      <c r="C9" s="28" t="s">
        <v>1</v>
      </c>
      <c r="D9" s="32">
        <v>0.1</v>
      </c>
      <c r="E9" s="32">
        <v>0.2</v>
      </c>
      <c r="F9" s="32">
        <v>0.5</v>
      </c>
      <c r="G9" s="32">
        <v>1</v>
      </c>
      <c r="H9" s="32">
        <v>2</v>
      </c>
      <c r="I9" s="32">
        <v>5</v>
      </c>
      <c r="J9" s="32">
        <v>10</v>
      </c>
    </row>
    <row r="10" spans="2:10" x14ac:dyDescent="0.25">
      <c r="B10" s="29" t="s">
        <v>2</v>
      </c>
      <c r="C10" s="29"/>
      <c r="D10" s="33">
        <v>3</v>
      </c>
      <c r="E10" s="33">
        <v>4</v>
      </c>
      <c r="F10" s="33">
        <v>6</v>
      </c>
      <c r="G10" s="33">
        <v>7</v>
      </c>
      <c r="H10" s="33">
        <v>8</v>
      </c>
      <c r="I10" s="33">
        <v>9</v>
      </c>
      <c r="J10" s="33">
        <v>20</v>
      </c>
    </row>
    <row r="11" spans="2:10" x14ac:dyDescent="0.25">
      <c r="B11" s="59">
        <v>0.1</v>
      </c>
      <c r="C11" s="59"/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</row>
    <row r="12" spans="2:10" x14ac:dyDescent="0.25">
      <c r="B12" s="59">
        <v>0.15</v>
      </c>
      <c r="C12" s="59"/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</row>
    <row r="13" spans="2:10" x14ac:dyDescent="0.25">
      <c r="B13" s="59">
        <v>0.2</v>
      </c>
      <c r="C13" s="59"/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</row>
    <row r="14" spans="2:10" x14ac:dyDescent="0.25">
      <c r="B14" s="65">
        <v>0.25</v>
      </c>
      <c r="C14" s="65"/>
      <c r="D14" s="29" t="s">
        <v>24</v>
      </c>
      <c r="E14" s="29" t="s">
        <v>25</v>
      </c>
      <c r="F14" s="29" t="s">
        <v>26</v>
      </c>
      <c r="G14" s="29" t="s">
        <v>27</v>
      </c>
      <c r="H14" s="29" t="s">
        <v>28</v>
      </c>
      <c r="I14" s="29" t="s">
        <v>29</v>
      </c>
      <c r="J14" s="29" t="s">
        <v>30</v>
      </c>
    </row>
    <row r="18" spans="1:6" x14ac:dyDescent="0.25">
      <c r="A18" s="40" t="s">
        <v>63</v>
      </c>
      <c r="B18" s="40" t="s">
        <v>64</v>
      </c>
      <c r="C18" s="40" t="s">
        <v>65</v>
      </c>
      <c r="D18" s="40" t="s">
        <v>66</v>
      </c>
      <c r="E18" s="40" t="s">
        <v>67</v>
      </c>
      <c r="F18" s="40" t="s">
        <v>68</v>
      </c>
    </row>
    <row r="19" spans="1:6" x14ac:dyDescent="0.25">
      <c r="A19" s="40" t="s">
        <v>32</v>
      </c>
      <c r="B19" s="40">
        <v>0.1</v>
      </c>
      <c r="C19" s="40">
        <v>0.17979999999999999</v>
      </c>
      <c r="D19" s="40">
        <v>7.9799999999999996E-2</v>
      </c>
      <c r="E19" s="40">
        <v>365.76</v>
      </c>
      <c r="F19" s="40">
        <v>29.828949638399997</v>
      </c>
    </row>
    <row r="20" spans="1:6" x14ac:dyDescent="0.25">
      <c r="A20" s="9" t="s">
        <v>33</v>
      </c>
      <c r="B20" s="9">
        <v>0.15</v>
      </c>
      <c r="C20" s="9">
        <v>0.20480000000000001</v>
      </c>
      <c r="D20" s="9">
        <v>5.4800000000000001E-2</v>
      </c>
      <c r="E20" s="9">
        <v>365.76</v>
      </c>
      <c r="F20" s="9">
        <v>44.743424457600007</v>
      </c>
    </row>
    <row r="21" spans="1:6" x14ac:dyDescent="0.25">
      <c r="A21" s="9" t="s">
        <v>34</v>
      </c>
      <c r="B21" s="9">
        <v>0.2</v>
      </c>
      <c r="C21" s="9">
        <v>0.2298</v>
      </c>
      <c r="D21" s="9">
        <v>2.98E-2</v>
      </c>
      <c r="E21" s="9">
        <v>365.76</v>
      </c>
      <c r="F21" s="9">
        <v>59.657899276800002</v>
      </c>
    </row>
    <row r="22" spans="1:6" x14ac:dyDescent="0.25">
      <c r="A22" s="39" t="s">
        <v>31</v>
      </c>
      <c r="B22" s="39">
        <v>0.25</v>
      </c>
      <c r="C22" s="39">
        <v>0.25480000000000003</v>
      </c>
      <c r="D22" s="39">
        <v>4.7999999999999996E-3</v>
      </c>
      <c r="E22" s="39">
        <v>365.76</v>
      </c>
      <c r="F22" s="39">
        <v>74.572374096000019</v>
      </c>
    </row>
  </sheetData>
  <mergeCells count="4">
    <mergeCell ref="B11:C11"/>
    <mergeCell ref="B12:C12"/>
    <mergeCell ref="B13:C13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86B-5B99-47A1-9604-E6388C918D15}">
  <dimension ref="A1:G1"/>
  <sheetViews>
    <sheetView workbookViewId="0">
      <selection activeCell="F3" sqref="F3"/>
    </sheetView>
  </sheetViews>
  <sheetFormatPr defaultRowHeight="13.8" x14ac:dyDescent="0.25"/>
  <sheetData>
    <row r="1" spans="1:7" x14ac:dyDescent="0.25">
      <c r="A1" s="1" t="s">
        <v>31</v>
      </c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MA&amp;UO2</vt:lpstr>
      <vt:lpstr>Sheet2</vt:lpstr>
      <vt:lpstr>Sheet1</vt:lpstr>
      <vt:lpstr>6LiD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zhiwen Tao</cp:lastModifiedBy>
  <dcterms:created xsi:type="dcterms:W3CDTF">2015-06-05T18:19:34Z</dcterms:created>
  <dcterms:modified xsi:type="dcterms:W3CDTF">2021-06-10T17:09:17Z</dcterms:modified>
</cp:coreProperties>
</file>