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ouficgandi/Desktop/"/>
    </mc:Choice>
  </mc:AlternateContent>
  <xr:revisionPtr revIDLastSave="0" documentId="8_{E68EE60C-BD00-1743-8E99-E9CB2C0063A2}" xr6:coauthVersionLast="40" xr6:coauthVersionMax="40" xr10:uidLastSave="{00000000-0000-0000-0000-000000000000}"/>
  <bookViews>
    <workbookView xWindow="260" yWindow="460" windowWidth="24460" windowHeight="10660" activeTab="4" xr2:uid="{00000000-000D-0000-FFFF-FFFF00000000}"/>
  </bookViews>
  <sheets>
    <sheet name="Bonus" sheetId="6" r:id="rId1"/>
    <sheet name="Pivot3" sheetId="5" r:id="rId2"/>
    <sheet name="Pivot2" sheetId="4" r:id="rId3"/>
    <sheet name="Pivot1" sheetId="2" r:id="rId4"/>
    <sheet name="Rawdata" sheetId="1" r:id="rId5"/>
  </sheets>
  <definedNames>
    <definedName name="_xlnm._FilterDatabase" localSheetId="4" hidden="1">Rawdata!$A$1:$T$4115</definedName>
    <definedName name="table">Rawdata!$A$1:$R$4115</definedName>
  </definedNames>
  <calcPr calcId="191029"/>
  <pivotCaches>
    <pivotCache cacheId="19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H13" i="6" s="1"/>
  <c r="D12" i="6"/>
  <c r="H12" i="6" s="1"/>
  <c r="D11" i="6"/>
  <c r="D10" i="6"/>
  <c r="D9" i="6"/>
  <c r="H9" i="6" s="1"/>
  <c r="D8" i="6"/>
  <c r="H8" i="6" s="1"/>
  <c r="D7" i="6"/>
  <c r="H7" i="6" s="1"/>
  <c r="D6" i="6"/>
  <c r="D5" i="6"/>
  <c r="H5" i="6" s="1"/>
  <c r="D4" i="6"/>
  <c r="H4" i="6" s="1"/>
  <c r="D3" i="6"/>
  <c r="H3" i="6" s="1"/>
  <c r="D2" i="6"/>
  <c r="C2" i="6"/>
  <c r="C3" i="6"/>
  <c r="G3" i="6" s="1"/>
  <c r="C4" i="6"/>
  <c r="G4" i="6" s="1"/>
  <c r="C5" i="6"/>
  <c r="G5" i="6" s="1"/>
  <c r="C6" i="6"/>
  <c r="C7" i="6"/>
  <c r="G7" i="6" s="1"/>
  <c r="C8" i="6"/>
  <c r="G8" i="6" s="1"/>
  <c r="C9" i="6"/>
  <c r="G9" i="6" s="1"/>
  <c r="C10" i="6"/>
  <c r="C11" i="6"/>
  <c r="C12" i="6"/>
  <c r="G12" i="6" s="1"/>
  <c r="C13" i="6"/>
  <c r="G13" i="6" s="1"/>
  <c r="B13" i="6"/>
  <c r="E13" i="6" s="1"/>
  <c r="B12" i="6"/>
  <c r="E12" i="6" s="1"/>
  <c r="B11" i="6"/>
  <c r="B10" i="6"/>
  <c r="B9" i="6"/>
  <c r="E9" i="6" s="1"/>
  <c r="B8" i="6"/>
  <c r="E8" i="6" s="1"/>
  <c r="B7" i="6"/>
  <c r="E7" i="6" s="1"/>
  <c r="B6" i="6"/>
  <c r="B5" i="6"/>
  <c r="E5" i="6" s="1"/>
  <c r="B4" i="6"/>
  <c r="E4" i="6" s="1"/>
  <c r="B3" i="6"/>
  <c r="E3" i="6" s="1"/>
  <c r="B2" i="6"/>
  <c r="H2" i="6" l="1"/>
  <c r="G10" i="6"/>
  <c r="G2" i="6"/>
  <c r="E2" i="6"/>
  <c r="E6" i="6"/>
  <c r="H6" i="6" s="1"/>
  <c r="E10" i="6"/>
  <c r="H10" i="6" s="1"/>
  <c r="F2" i="6"/>
  <c r="F6" i="6"/>
  <c r="E11" i="6"/>
  <c r="H11" i="6" s="1"/>
  <c r="F13" i="6"/>
  <c r="F9" i="6"/>
  <c r="F5" i="6"/>
  <c r="F12" i="6"/>
  <c r="F8" i="6"/>
  <c r="F4" i="6"/>
  <c r="F11" i="6"/>
  <c r="F7" i="6"/>
  <c r="F3" i="6"/>
  <c r="O2" i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G6" i="6" l="1"/>
  <c r="G11" i="6"/>
  <c r="F10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<sst xmlns="http://schemas.openxmlformats.org/spreadsheetml/2006/main" count="24821" uniqueCount="8400">
  <si>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</si>
  <si>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</si>
  <si>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</si>
  <si>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</si>
  <si>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</si>
  <si>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</si>
  <si>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</si>
  <si>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</si>
  <si>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</si>
  <si>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</si>
  <si>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</si>
  <si>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</si>
  <si>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</si>
  <si>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</si>
  <si>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</si>
  <si>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</si>
  <si>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</si>
  <si>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</si>
  <si>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</si>
  <si>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</si>
  <si>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</si>
  <si>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</si>
  <si>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</si>
  <si>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</si>
  <si>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</si>
  <si>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</si>
  <si>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</si>
  <si>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</si>
  <si>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</si>
  <si>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</si>
  <si>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</si>
  <si>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</si>
  <si>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</si>
  <si>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</si>
  <si>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</si>
  <si>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</si>
  <si>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</si>
  <si>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</si>
  <si>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</si>
  <si>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</si>
  <si>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</si>
  <si>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</si>
  <si>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</si>
  <si>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</si>
  <si>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</si>
  <si>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</si>
  <si>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</si>
  <si>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</si>
  <si>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</si>
  <si>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</si>
  <si>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</si>
  <si>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</si>
  <si>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</si>
  <si>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</si>
  <si>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</si>
  <si>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</si>
  <si>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</si>
  <si>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</si>
  <si>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</si>
  <si>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</si>
  <si>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</si>
  <si>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</si>
  <si>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</si>
  <si>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</si>
  <si>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</si>
  <si>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</si>
  <si>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</si>
  <si>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</si>
  <si>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</si>
  <si>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</si>
  <si>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</si>
  <si>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</si>
  <si>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</si>
  <si>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</si>
  <si>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</si>
  <si>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</si>
  <si>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</si>
  <si>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</si>
  <si>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</si>
  <si>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</si>
  <si>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</si>
  <si>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</si>
  <si>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</si>
  <si>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</si>
  <si>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</si>
  <si>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</si>
  <si>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</si>
  <si>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</si>
  <si>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</si>
  <si>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</si>
  <si>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</si>
  <si>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</si>
  <si>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</si>
  <si>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</si>
  <si>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</si>
  <si>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</si>
  <si>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</si>
  <si>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</si>
  <si>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</si>
  <si>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</si>
  <si>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</si>
  <si>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</si>
  <si>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</si>
  <si>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</si>
  <si>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</si>
  <si>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</si>
  <si>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</si>
  <si>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</si>
  <si>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</si>
  <si>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</si>
  <si>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</si>
  <si>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</si>
  <si>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</si>
  <si>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</si>
  <si>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</si>
  <si>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</si>
  <si>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</si>
  <si>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</si>
  <si>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</si>
  <si>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</si>
  <si>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</si>
  <si>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</si>
  <si>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</si>
  <si>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</si>
  <si>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</si>
  <si>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</si>
  <si>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</si>
  <si>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</si>
  <si>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</si>
  <si>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</si>
  <si>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</si>
  <si>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</si>
  <si>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</si>
  <si>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</si>
  <si>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</si>
  <si>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</si>
  <si>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</si>
  <si>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</si>
  <si>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</si>
  <si>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</si>
  <si>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</si>
  <si>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</si>
  <si>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</si>
  <si>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</si>
  <si>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</si>
  <si>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</si>
  <si>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</si>
  <si>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</si>
  <si>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</si>
  <si>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</si>
  <si>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</si>
  <si>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</si>
  <si>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</si>
  <si>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</si>
  <si>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</si>
  <si>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</si>
  <si>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</si>
  <si>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</si>
  <si>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</si>
  <si>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</si>
  <si>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</si>
  <si>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</si>
  <si>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</si>
  <si>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</si>
  <si>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</si>
  <si>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</si>
  <si>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</si>
  <si>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</si>
  <si>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</si>
  <si>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</si>
  <si>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</si>
  <si>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</si>
  <si>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</si>
  <si>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</si>
  <si>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</si>
  <si>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</si>
  <si>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</si>
  <si>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</si>
  <si>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</si>
  <si>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</si>
  <si>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</si>
  <si>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</si>
  <si>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</si>
  <si>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</si>
  <si>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</si>
  <si>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</si>
  <si>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</si>
  <si>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</si>
  <si>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</si>
  <si>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</si>
  <si>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</si>
  <si>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</si>
  <si>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</si>
  <si>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</si>
  <si>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</si>
  <si>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</si>
  <si>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</si>
  <si>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</si>
  <si>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</si>
  <si>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</si>
  <si>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</si>
  <si>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</si>
  <si>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</si>
  <si>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</si>
  <si>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</si>
  <si>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</si>
  <si>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</si>
  <si>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</si>
  <si>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</si>
  <si>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</si>
  <si>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</si>
  <si>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</si>
  <si>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</si>
  <si>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</si>
  <si>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</si>
  <si>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</si>
  <si>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</si>
  <si>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</si>
  <si>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</si>
  <si>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</si>
  <si>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</si>
  <si>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</si>
  <si>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</si>
  <si>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</si>
  <si>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</si>
  <si>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</si>
  <si>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</si>
  <si>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</si>
  <si>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</si>
  <si>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</si>
  <si>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</si>
  <si>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</si>
  <si>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</si>
  <si>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</si>
  <si>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</si>
  <si>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</si>
  <si>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</si>
  <si>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</si>
  <si>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</si>
  <si>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</si>
  <si>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</si>
  <si>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</si>
  <si>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</si>
  <si>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</si>
  <si>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</si>
  <si>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</si>
  <si>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</si>
  <si>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</si>
  <si>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</si>
  <si>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</si>
  <si>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</si>
  <si>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</si>
  <si>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</si>
  <si>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</si>
  <si>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</si>
  <si>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</si>
  <si>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</si>
  <si>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</si>
  <si>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</si>
  <si>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</si>
  <si>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</si>
  <si>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</si>
  <si>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</si>
  <si>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</si>
  <si>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</si>
  <si>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</si>
  <si>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</si>
  <si>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</si>
  <si>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</si>
  <si>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</si>
  <si>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</si>
  <si>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</si>
  <si>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</si>
  <si>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</si>
  <si>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</si>
  <si>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</si>
  <si>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</si>
  <si>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</si>
  <si>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</si>
  <si>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</si>
  <si>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</si>
  <si>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</si>
  <si>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</si>
  <si>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</si>
  <si>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</si>
  <si>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</si>
  <si>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</si>
  <si>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</si>
  <si>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</si>
  <si>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</si>
  <si>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</si>
  <si>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</si>
  <si>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</si>
  <si>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</si>
  <si>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</si>
  <si>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</si>
  <si>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</si>
  <si>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</si>
  <si>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</si>
  <si>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</si>
  <si>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</si>
  <si>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</si>
  <si>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</si>
  <si>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</si>
  <si>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</si>
  <si>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</si>
  <si>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</si>
  <si>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</si>
  <si>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</si>
  <si>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</si>
  <si>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</si>
  <si>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</si>
  <si>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</si>
  <si>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</si>
  <si>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</si>
  <si>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</si>
  <si>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</si>
  <si>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</si>
  <si>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</si>
  <si>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</si>
  <si>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</si>
  <si>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</si>
  <si>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</si>
  <si>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</si>
  <si>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</si>
  <si>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</si>
  <si>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</si>
  <si>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</si>
  <si>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</si>
  <si>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</si>
  <si>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</si>
  <si>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</si>
  <si>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</si>
  <si>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</si>
  <si>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</si>
  <si>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</si>
  <si>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</si>
  <si>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</si>
  <si>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</si>
  <si>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</si>
  <si>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</si>
  <si>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</si>
  <si>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</si>
  <si>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</si>
  <si>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</si>
  <si>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</si>
  <si>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</si>
  <si>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</si>
  <si>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</si>
  <si>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</si>
  <si>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</si>
  <si>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</si>
  <si>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</si>
  <si>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</si>
  <si>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</si>
  <si>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</si>
  <si>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</si>
  <si>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</si>
  <si>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</si>
  <si>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</si>
  <si>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</si>
  <si>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</si>
  <si>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</si>
  <si>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</si>
  <si>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</si>
  <si>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</si>
  <si>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</si>
  <si>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</si>
  <si>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</si>
  <si>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</si>
  <si>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</si>
  <si>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</si>
  <si>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</si>
  <si>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</si>
  <si>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</si>
  <si>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</si>
  <si>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</si>
  <si>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</si>
  <si>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</si>
  <si>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</si>
  <si>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</si>
  <si>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</si>
  <si>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</si>
  <si>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</si>
  <si>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</si>
  <si>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</si>
  <si>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</si>
  <si>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</si>
  <si>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</si>
  <si>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</si>
  <si>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</si>
  <si>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</si>
  <si>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</si>
  <si>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</si>
  <si>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</si>
  <si>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</si>
  <si>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</si>
  <si>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</si>
  <si>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</si>
  <si>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</si>
  <si>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</si>
  <si>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</si>
  <si>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</si>
  <si>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</si>
  <si>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</si>
  <si>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</si>
  <si>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</si>
  <si>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</si>
  <si>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</si>
  <si>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</si>
  <si>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</si>
  <si>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</si>
  <si>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</si>
  <si>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</si>
  <si>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</si>
  <si>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</si>
  <si>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</si>
  <si>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</si>
  <si>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</si>
  <si>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</si>
  <si>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</si>
  <si>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</si>
  <si>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</si>
  <si>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</si>
  <si>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</si>
  <si>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</si>
  <si>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</si>
  <si>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</si>
  <si>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</si>
  <si>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</si>
  <si>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</si>
  <si>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</si>
  <si>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</si>
  <si>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</si>
  <si>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</si>
  <si>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</si>
  <si>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</si>
  <si>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</si>
  <si>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</si>
  <si>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</si>
  <si>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</si>
  <si>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</si>
  <si>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</si>
  <si>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</si>
  <si>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</si>
  <si>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</si>
  <si>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</si>
  <si>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</si>
  <si>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</si>
  <si>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</si>
  <si>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</si>
  <si>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</si>
  <si>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</si>
  <si>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</si>
  <si>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</si>
  <si>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</si>
  <si>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</si>
  <si>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</si>
  <si>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</si>
  <si>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</si>
  <si>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</si>
  <si>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</si>
  <si>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</si>
  <si>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</si>
  <si>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</si>
  <si>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</si>
  <si>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</si>
  <si>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</si>
  <si>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</si>
  <si>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</si>
  <si>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</si>
  <si>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</si>
  <si>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</si>
  <si>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</si>
  <si>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</si>
  <si>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</si>
  <si>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</si>
  <si>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</si>
  <si>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</si>
  <si>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</si>
  <si>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</si>
  <si>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</si>
  <si>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</si>
  <si>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</si>
  <si>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</si>
  <si>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</si>
  <si>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</si>
  <si>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</si>
  <si>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</si>
  <si>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</si>
  <si>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</si>
  <si>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</si>
  <si>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</si>
  <si>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</si>
  <si>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</si>
  <si>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</si>
  <si>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</si>
  <si>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</si>
  <si>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</si>
  <si>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</si>
  <si>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</si>
  <si>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</si>
  <si>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</si>
  <si>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</si>
  <si>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</si>
  <si>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</si>
  <si>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</si>
  <si>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</si>
  <si>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</si>
  <si>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</si>
  <si>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</si>
  <si>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</si>
  <si>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</si>
  <si>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</si>
  <si>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</si>
  <si>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</si>
  <si>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</si>
  <si>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</si>
  <si>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</si>
  <si>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</si>
  <si>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</si>
  <si>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</si>
  <si>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</si>
  <si>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</si>
  <si>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</si>
  <si>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</si>
  <si>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</si>
  <si>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</si>
  <si>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</si>
  <si>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</si>
  <si>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</si>
  <si>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</si>
  <si>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</si>
  <si>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</si>
  <si>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</si>
  <si>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</si>
  <si>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</si>
  <si>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</si>
  <si>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</si>
  <si>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</si>
  <si>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</si>
  <si>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</si>
  <si>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</si>
  <si>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</si>
  <si>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</si>
  <si>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</si>
  <si>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</si>
  <si>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</si>
  <si>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</si>
  <si>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</si>
  <si>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</si>
  <si>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</si>
  <si>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</si>
  <si>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</si>
  <si>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</si>
  <si>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</si>
  <si>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</si>
  <si>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</si>
  <si>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</si>
  <si>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</si>
  <si>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</si>
  <si>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</si>
  <si>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</si>
  <si>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</si>
  <si>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</si>
  <si>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</si>
  <si>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</si>
  <si>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</si>
  <si>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</si>
  <si>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</si>
  <si>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</si>
  <si>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</si>
  <si>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</si>
  <si>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</si>
  <si>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</si>
  <si>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</si>
  <si>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</si>
  <si>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</si>
  <si>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</si>
  <si>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</si>
  <si>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</si>
  <si>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</si>
  <si>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</si>
  <si>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</si>
  <si>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</si>
  <si>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</si>
  <si>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</si>
  <si>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</si>
  <si>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</si>
  <si>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</si>
  <si>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</si>
  <si>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</si>
  <si>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</si>
  <si>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</si>
  <si>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</si>
  <si>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</si>
  <si>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</si>
  <si>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</si>
  <si>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</si>
  <si>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</si>
  <si>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</si>
  <si>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</si>
  <si>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</si>
  <si>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</si>
  <si>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</si>
  <si>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</si>
  <si>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</si>
  <si>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</si>
  <si>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</si>
  <si>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</si>
  <si>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</si>
  <si>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</si>
  <si>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</si>
  <si>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</si>
  <si>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</si>
  <si>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</si>
  <si>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</si>
  <si>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</si>
  <si>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</si>
  <si>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</si>
  <si>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</si>
  <si>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</si>
  <si>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</si>
  <si>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</si>
  <si>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</si>
  <si>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</si>
  <si>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</si>
  <si>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</si>
  <si>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</si>
  <si>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</si>
  <si>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</si>
  <si>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</si>
  <si>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</si>
  <si>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</si>
  <si>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</si>
  <si>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</si>
  <si>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</si>
  <si>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</si>
  <si>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</si>
  <si>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</si>
  <si>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</si>
  <si>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</si>
  <si>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</si>
  <si>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</si>
  <si>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</si>
  <si>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</si>
  <si>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</si>
  <si>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</si>
  <si>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</si>
  <si>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</si>
  <si>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</si>
  <si>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</si>
  <si>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</si>
  <si>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</si>
  <si>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</si>
  <si>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</si>
  <si>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</si>
  <si>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</si>
  <si>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</si>
  <si>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</si>
  <si>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</si>
  <si>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</si>
  <si>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</si>
  <si>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</si>
  <si>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</si>
  <si>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</si>
  <si>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</si>
  <si>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</si>
  <si>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</si>
  <si>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</si>
  <si>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</si>
  <si>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</si>
  <si>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</si>
  <si>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</si>
  <si>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</si>
  <si>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</si>
  <si>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</si>
  <si>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</si>
  <si>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</si>
  <si>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</si>
  <si>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</si>
  <si>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</si>
  <si>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</si>
  <si>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</si>
  <si>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</si>
  <si>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</si>
  <si>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</si>
  <si>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</si>
  <si>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</si>
  <si>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</si>
  <si>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</si>
  <si>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</si>
  <si>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</si>
  <si>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</si>
  <si>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</si>
  <si>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</si>
  <si>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</si>
  <si>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</si>
  <si>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</si>
  <si>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</si>
  <si>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</si>
  <si>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</si>
  <si>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</si>
  <si>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</si>
  <si>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</si>
  <si>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</si>
  <si>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</si>
  <si>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</si>
  <si>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</si>
  <si>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</si>
  <si>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</si>
  <si>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</si>
  <si>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</si>
  <si>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</si>
  <si>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</si>
  <si>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</si>
  <si>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</si>
  <si>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</si>
  <si>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</si>
  <si>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</si>
  <si>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</si>
  <si>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</si>
  <si>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</si>
  <si>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</si>
  <si>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</si>
  <si>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</si>
  <si>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</si>
  <si>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</si>
  <si>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</si>
  <si>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</si>
  <si>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</si>
  <si>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</si>
  <si>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</si>
  <si>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</si>
  <si>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</si>
  <si>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</si>
  <si>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</si>
  <si>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</si>
  <si>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</si>
  <si>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</si>
  <si>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</si>
  <si>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</si>
  <si>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</si>
  <si>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</si>
  <si>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</si>
  <si>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</si>
  <si>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</si>
  <si>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</si>
  <si>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</si>
  <si>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</si>
  <si>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</si>
  <si>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</si>
  <si>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</si>
  <si>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</si>
  <si>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</si>
  <si>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</si>
  <si>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</si>
  <si>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</si>
  <si>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</si>
  <si>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</si>
  <si>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</si>
  <si>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</si>
  <si>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</si>
  <si>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</si>
  <si>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</si>
  <si>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</si>
  <si>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</si>
  <si>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</si>
  <si>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</si>
  <si>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</si>
  <si>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</si>
  <si>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</si>
  <si>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</si>
  <si>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</si>
  <si>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</si>
  <si>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</si>
  <si>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</si>
  <si>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</si>
  <si>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</si>
  <si>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</si>
  <si>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</si>
  <si>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</si>
  <si>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</si>
  <si>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</si>
  <si>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</si>
  <si>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</si>
  <si>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</si>
  <si>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</si>
  <si>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</si>
  <si>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</si>
  <si>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</si>
  <si>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</si>
  <si>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</si>
  <si>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</si>
  <si>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</si>
  <si>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</si>
  <si>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</si>
  <si>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</si>
  <si>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</si>
  <si>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</si>
  <si>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</si>
  <si>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</si>
  <si>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</si>
  <si>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</si>
  <si>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</si>
  <si>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</si>
  <si>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</si>
  <si>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</si>
  <si>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</si>
  <si>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</si>
  <si>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</si>
  <si>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</si>
  <si>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</si>
  <si>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</si>
  <si>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</si>
  <si>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</si>
  <si>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</si>
  <si>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</si>
  <si>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</si>
  <si>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</si>
  <si>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</si>
  <si>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</si>
  <si>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</si>
  <si>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</si>
  <si>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</si>
  <si>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</si>
  <si>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</si>
  <si>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</si>
  <si>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</si>
  <si>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</si>
  <si>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</si>
  <si>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</si>
  <si>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</si>
  <si>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</si>
  <si>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</si>
  <si>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</si>
  <si>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</si>
  <si>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</si>
  <si>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</si>
  <si>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</si>
  <si>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</si>
  <si>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</si>
  <si>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</si>
  <si>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</si>
  <si>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</si>
  <si>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</si>
  <si>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</si>
  <si>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</si>
  <si>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</si>
  <si>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</si>
  <si>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</si>
  <si>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</si>
  <si>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</si>
  <si>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</si>
  <si>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</si>
  <si>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</si>
  <si>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</si>
  <si>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</si>
  <si>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</si>
  <si>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</si>
  <si>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</si>
  <si>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</si>
  <si>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</si>
  <si>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</si>
  <si>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</si>
  <si>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</si>
  <si>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</si>
  <si>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</si>
  <si>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</si>
  <si>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</si>
  <si>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</si>
  <si>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</si>
  <si>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</si>
  <si>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</si>
  <si>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</si>
  <si>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</si>
  <si>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</si>
  <si>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</si>
  <si>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</si>
  <si>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</si>
  <si>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</si>
  <si>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</si>
  <si>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</si>
  <si>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</si>
  <si>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</si>
  <si>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</si>
  <si>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</si>
  <si>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</si>
  <si>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</si>
  <si>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</si>
  <si>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</si>
  <si>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</si>
  <si>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</si>
  <si>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</si>
  <si>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</si>
  <si>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</si>
  <si>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</si>
  <si>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</si>
  <si>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</si>
  <si>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</si>
  <si>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</si>
  <si>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</si>
  <si>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</si>
  <si>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</si>
  <si>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</si>
  <si>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</si>
  <si>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</si>
  <si>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</si>
  <si>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</si>
  <si>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</si>
  <si>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</si>
  <si>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</si>
  <si>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</si>
  <si>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</si>
  <si>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</si>
  <si>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</si>
  <si>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</si>
  <si>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</si>
  <si>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</si>
  <si>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</si>
  <si>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</si>
  <si>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</si>
  <si>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</si>
  <si>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</si>
  <si>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</si>
  <si>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</si>
  <si>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</si>
  <si>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</si>
  <si>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</si>
  <si>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</si>
  <si>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</si>
  <si>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</si>
  <si>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</si>
  <si>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</si>
  <si>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</si>
  <si>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</si>
  <si>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</si>
  <si>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</si>
  <si>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</si>
  <si>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</si>
  <si>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</si>
  <si>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</si>
  <si>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</si>
  <si>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</si>
  <si>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</si>
  <si>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</si>
  <si>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</si>
  <si>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</si>
  <si>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</si>
  <si>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</si>
  <si>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</si>
  <si>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</si>
  <si>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</si>
  <si>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</si>
  <si>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</si>
  <si>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</si>
  <si>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</si>
  <si>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</si>
  <si>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</si>
  <si>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</si>
  <si>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</si>
  <si>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</si>
  <si>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</si>
  <si>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</si>
  <si>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</si>
  <si>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</si>
  <si>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</si>
  <si>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</si>
  <si>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</si>
  <si>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</si>
  <si>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</si>
  <si>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</si>
  <si>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</si>
  <si>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</si>
  <si>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</si>
  <si>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</si>
  <si>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</si>
  <si>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</si>
  <si>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</si>
  <si>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</si>
  <si>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</si>
  <si>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</si>
  <si>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</si>
  <si>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</si>
  <si>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</si>
  <si>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</si>
  <si>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</si>
  <si>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</si>
  <si>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</si>
  <si>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</si>
  <si>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</si>
  <si>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</si>
  <si>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</si>
  <si>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</si>
  <si>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</si>
  <si>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</si>
  <si>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</si>
  <si>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</si>
  <si>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</si>
  <si>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</si>
  <si>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</si>
  <si>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</si>
  <si>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</si>
  <si>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</si>
  <si>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</si>
  <si>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</si>
  <si>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</si>
  <si>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</si>
  <si>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</si>
  <si>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</si>
  <si>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</si>
  <si>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</si>
  <si>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</si>
  <si>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</si>
  <si>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</si>
  <si>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</si>
  <si>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</si>
  <si>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</si>
  <si>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</si>
  <si>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</si>
  <si>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</si>
  <si>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</si>
  <si>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</si>
  <si>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</si>
  <si>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</si>
  <si>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</si>
  <si>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</si>
  <si>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</si>
  <si>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</si>
  <si>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</si>
  <si>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</si>
  <si>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</si>
  <si>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</si>
  <si>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</si>
  <si>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</si>
  <si>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</si>
  <si>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</si>
  <si>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</si>
  <si>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</si>
  <si>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</si>
  <si>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</si>
  <si>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</si>
  <si>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</si>
  <si>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</si>
  <si>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</si>
  <si>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</si>
  <si>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</si>
  <si>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</si>
  <si>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</si>
  <si>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</si>
  <si>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</si>
  <si>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</si>
  <si>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</si>
  <si>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</si>
  <si>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</si>
  <si>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</si>
  <si>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</si>
  <si>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</si>
  <si>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</si>
  <si>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</si>
  <si>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</si>
  <si>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</si>
  <si>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</si>
  <si>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</si>
  <si>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</si>
  <si>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</si>
  <si>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</si>
  <si>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</si>
  <si>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</si>
  <si>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</si>
  <si>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</si>
  <si>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</si>
  <si>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</si>
  <si>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</si>
  <si>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</si>
  <si>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</si>
  <si>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</si>
  <si>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</si>
  <si>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</si>
  <si>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</si>
  <si>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</si>
  <si>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</si>
  <si>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</si>
  <si>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</si>
  <si>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</si>
  <si>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</si>
  <si>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</si>
  <si>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</si>
  <si>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</si>
  <si>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</si>
  <si>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</si>
  <si>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</si>
  <si>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</si>
  <si>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</si>
  <si>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</si>
  <si>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</si>
  <si>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</si>
  <si>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</si>
  <si>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</si>
  <si>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</si>
  <si>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</si>
  <si>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</si>
  <si>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</si>
  <si>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</si>
  <si>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</si>
  <si>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</si>
  <si>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</si>
  <si>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</si>
  <si>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</si>
  <si>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</si>
  <si>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</si>
  <si>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</si>
  <si>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</si>
  <si>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</si>
  <si>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</si>
  <si>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</si>
  <si>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</si>
  <si>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</si>
  <si>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</si>
  <si>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</si>
  <si>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</si>
  <si>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</si>
  <si>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</si>
  <si>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</si>
  <si>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</si>
  <si>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</si>
  <si>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</si>
  <si>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</si>
  <si>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</si>
  <si>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</si>
  <si>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</si>
  <si>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</si>
  <si>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</si>
  <si>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</si>
  <si>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</si>
  <si>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</si>
  <si>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</si>
  <si>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</si>
  <si>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</si>
  <si>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</si>
  <si>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</si>
  <si>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</si>
  <si>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</si>
  <si>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</si>
  <si>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</si>
  <si>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</si>
  <si>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</si>
  <si>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</si>
  <si>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</si>
  <si>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</si>
  <si>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</si>
  <si>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</si>
  <si>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</si>
  <si>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</si>
  <si>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</si>
  <si>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</si>
  <si>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</si>
  <si>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</si>
  <si>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</si>
  <si>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</si>
  <si>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</si>
  <si>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</si>
  <si>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</si>
  <si>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</si>
  <si>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</si>
  <si>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</si>
  <si>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</si>
  <si>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</si>
  <si>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</si>
  <si>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</si>
  <si>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</si>
  <si>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</si>
  <si>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</si>
  <si>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</si>
  <si>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</si>
  <si>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</si>
  <si>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</si>
  <si>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</si>
  <si>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</si>
  <si>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</si>
  <si>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</si>
  <si>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</si>
  <si>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</si>
  <si>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</si>
  <si>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</si>
  <si>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</si>
  <si>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</si>
  <si>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</si>
  <si>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</si>
  <si>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</si>
  <si>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</si>
  <si>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</si>
  <si>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</si>
  <si>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</si>
  <si>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</si>
  <si>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</si>
  <si>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</si>
  <si>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</si>
  <si>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</si>
  <si>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</si>
  <si>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</si>
  <si>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</si>
  <si>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</si>
  <si>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</si>
  <si>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</si>
  <si>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</si>
  <si>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</si>
  <si>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</si>
  <si>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</si>
  <si>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</si>
  <si>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</si>
  <si>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</si>
  <si>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</si>
  <si>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</si>
  <si>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</si>
  <si>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</si>
  <si>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</si>
  <si>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</si>
  <si>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</si>
  <si>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</si>
  <si>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</si>
  <si>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</si>
  <si>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</si>
  <si>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</si>
  <si>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</si>
  <si>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</si>
  <si>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</si>
  <si>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</si>
  <si>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</si>
  <si>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</si>
  <si>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</si>
  <si>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</si>
  <si>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</si>
  <si>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</si>
  <si>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</si>
  <si>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</si>
  <si>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</si>
  <si>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</si>
  <si>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</si>
  <si>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</si>
  <si>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</si>
  <si>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</si>
  <si>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</si>
  <si>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</si>
  <si>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</si>
  <si>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</si>
  <si>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</si>
  <si>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</si>
  <si>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</si>
  <si>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</si>
  <si>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</si>
  <si>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</si>
  <si>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</si>
  <si>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</si>
  <si>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</si>
  <si>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</si>
  <si>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</si>
  <si>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</si>
  <si>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</si>
  <si>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</si>
  <si>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</si>
  <si>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</si>
  <si>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</si>
  <si>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</si>
  <si>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</si>
  <si>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</si>
  <si>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</si>
  <si>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</si>
  <si>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</si>
  <si>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</si>
  <si>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</si>
  <si>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</si>
  <si>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</si>
  <si>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</si>
  <si>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</si>
  <si>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</si>
  <si>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</si>
  <si>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</si>
  <si>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</si>
  <si>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</si>
  <si>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</si>
  <si>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</si>
  <si>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</si>
  <si>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</si>
  <si>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</si>
  <si>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</si>
  <si>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</si>
  <si>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</si>
  <si>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</si>
  <si>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</si>
  <si>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</si>
  <si>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</si>
  <si>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</si>
  <si>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</si>
  <si>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</si>
  <si>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</si>
  <si>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</si>
  <si>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</si>
  <si>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</si>
  <si>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</si>
  <si>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</si>
  <si>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</si>
  <si>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</si>
  <si>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</si>
  <si>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</si>
  <si>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</si>
  <si>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</si>
  <si>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</si>
  <si>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</si>
  <si>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</si>
  <si>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</si>
  <si>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</si>
  <si>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</si>
  <si>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</si>
  <si>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</si>
  <si>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</si>
  <si>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</si>
  <si>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</si>
  <si>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</si>
  <si>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</si>
  <si>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</si>
  <si>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</si>
  <si>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</si>
  <si>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</si>
  <si>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</si>
  <si>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</si>
  <si>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</si>
  <si>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</si>
  <si>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</si>
  <si>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</si>
  <si>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</si>
  <si>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</si>
  <si>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</si>
  <si>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</si>
  <si>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</si>
  <si>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</si>
  <si>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</si>
  <si>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</si>
  <si>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</si>
  <si>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</si>
  <si>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</si>
  <si>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</si>
  <si>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</si>
  <si>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</si>
  <si>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</si>
  <si>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</si>
  <si>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</si>
  <si>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</si>
  <si>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</si>
  <si>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</si>
  <si>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</si>
  <si>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</si>
  <si>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</si>
  <si>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</si>
  <si>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</si>
  <si>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</si>
  <si>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</si>
  <si>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</si>
  <si>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</si>
  <si>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</si>
  <si>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</si>
  <si>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</si>
  <si>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</si>
  <si>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</si>
  <si>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</si>
  <si>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</si>
  <si>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</si>
  <si>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</si>
  <si>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</si>
  <si>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</si>
  <si>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</si>
  <si>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</si>
  <si>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</si>
  <si>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</si>
  <si>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</si>
  <si>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</si>
  <si>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</si>
  <si>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</si>
  <si>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</si>
  <si>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</si>
  <si>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</si>
  <si>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</si>
  <si>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</si>
  <si>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</si>
  <si>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</si>
  <si>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</si>
  <si>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</si>
  <si>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</si>
  <si>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</si>
  <si>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</si>
  <si>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</si>
  <si>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</si>
  <si>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</si>
  <si>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</si>
  <si>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</si>
  <si>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</si>
  <si>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</si>
  <si>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</si>
  <si>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</si>
  <si>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</si>
  <si>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</si>
  <si>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</si>
  <si>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</si>
  <si>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</si>
  <si>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</si>
  <si>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</si>
  <si>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</si>
  <si>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</si>
  <si>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</si>
  <si>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</si>
  <si>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</si>
  <si>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</si>
  <si>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</si>
  <si>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</si>
  <si>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</si>
  <si>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</si>
  <si>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</si>
  <si>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</si>
  <si>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</si>
  <si>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</si>
  <si>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</si>
  <si>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</si>
  <si>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</si>
  <si>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</si>
  <si>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</si>
  <si>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</si>
  <si>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</si>
  <si>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</si>
  <si>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</si>
  <si>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</si>
  <si>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</si>
  <si>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</si>
  <si>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</si>
  <si>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</si>
  <si>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</si>
  <si>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</si>
  <si>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</si>
  <si>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</si>
  <si>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</si>
  <si>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</si>
  <si>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</si>
  <si>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</si>
  <si>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</si>
  <si>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</si>
  <si>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</si>
  <si>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</si>
  <si>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</si>
  <si>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</si>
  <si>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</si>
  <si>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</si>
  <si>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</si>
  <si>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</si>
  <si>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</si>
  <si>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</si>
  <si>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</si>
  <si>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</si>
  <si>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</si>
  <si>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</si>
  <si>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</si>
  <si>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</si>
  <si>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</si>
  <si>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</si>
  <si>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</si>
  <si>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</si>
  <si>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</si>
  <si>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</si>
  <si>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</si>
  <si>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</si>
  <si>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</si>
  <si>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</si>
  <si>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</si>
  <si>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</si>
  <si>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</si>
  <si>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</si>
  <si>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</si>
  <si>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</si>
  <si>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</si>
  <si>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</si>
  <si>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</si>
  <si>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</si>
  <si>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</si>
  <si>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</si>
  <si>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</si>
  <si>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</si>
  <si>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</si>
  <si>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</si>
  <si>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</si>
  <si>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</si>
  <si>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</si>
  <si>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</si>
  <si>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</si>
  <si>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</si>
  <si>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</si>
  <si>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</si>
  <si>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</si>
  <si>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</si>
  <si>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</si>
  <si>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</si>
  <si>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</si>
  <si>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</si>
  <si>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</si>
  <si>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</si>
  <si>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</si>
  <si>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</si>
  <si>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</si>
  <si>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</si>
  <si>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</si>
  <si>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</si>
  <si>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</si>
  <si>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</si>
  <si>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</si>
  <si>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</si>
  <si>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</si>
  <si>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</si>
  <si>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</si>
  <si>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</si>
  <si>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</si>
  <si>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</si>
  <si>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</si>
  <si>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</si>
  <si>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</si>
  <si>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</si>
  <si>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</si>
  <si>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</si>
  <si>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</si>
  <si>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</si>
  <si>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</si>
  <si>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</si>
  <si>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</si>
  <si>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</si>
  <si>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</si>
  <si>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</si>
  <si>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</si>
  <si>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</si>
  <si>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</si>
  <si>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</si>
  <si>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</si>
  <si>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</si>
  <si>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</si>
  <si>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</si>
  <si>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</si>
  <si>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</si>
  <si>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</si>
  <si>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</si>
  <si>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</si>
  <si>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</si>
  <si>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</si>
  <si>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</si>
  <si>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</si>
  <si>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</si>
  <si>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</si>
  <si>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</si>
  <si>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</si>
  <si>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</si>
  <si>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</si>
  <si>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</si>
  <si>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</si>
  <si>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</si>
  <si>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</si>
  <si>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</si>
  <si>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</si>
  <si>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</si>
  <si>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</si>
  <si>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</si>
  <si>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</si>
  <si>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</si>
  <si>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</si>
  <si>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</si>
  <si>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</si>
  <si>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</si>
  <si>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</si>
  <si>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</si>
  <si>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</si>
  <si>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</si>
  <si>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</si>
  <si>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</si>
  <si>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</si>
  <si>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</si>
  <si>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</si>
  <si>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</si>
  <si>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</si>
  <si>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</si>
  <si>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</si>
  <si>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</si>
  <si>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</si>
  <si>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</si>
  <si>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</si>
  <si>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</si>
  <si>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</si>
  <si>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</si>
  <si>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</si>
  <si>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</si>
  <si>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</si>
  <si>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</si>
  <si>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</si>
  <si>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</si>
  <si>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</si>
  <si>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</si>
  <si>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</si>
  <si>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</si>
  <si>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</si>
  <si>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</si>
  <si>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</si>
  <si>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</si>
  <si>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</si>
  <si>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</si>
  <si>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</si>
  <si>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</si>
  <si>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</si>
  <si>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</si>
  <si>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</si>
  <si>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</si>
  <si>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</si>
  <si>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</si>
  <si>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</si>
  <si>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</si>
  <si>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</si>
  <si>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</si>
  <si>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</si>
  <si>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</si>
  <si>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</si>
  <si>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</si>
  <si>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</si>
  <si>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</si>
  <si>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</si>
  <si>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</si>
  <si>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</si>
  <si>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</si>
  <si>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</si>
  <si>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</si>
  <si>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</si>
  <si>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</si>
  <si>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</si>
  <si>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</si>
  <si>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</si>
  <si>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</si>
  <si>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</si>
  <si>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</si>
  <si>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</si>
  <si>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</si>
  <si>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</si>
  <si>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</si>
  <si>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</si>
  <si>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</si>
  <si>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</si>
  <si>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</si>
  <si>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</si>
  <si>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</si>
  <si>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</si>
  <si>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</si>
  <si>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</si>
  <si>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</si>
  <si>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</si>
  <si>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</si>
  <si>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</si>
  <si>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</si>
  <si>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</si>
  <si>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</si>
  <si>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</si>
  <si>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</si>
  <si>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</si>
  <si>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</si>
  <si>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</si>
  <si>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</si>
  <si>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</si>
  <si>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</si>
  <si>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</si>
  <si>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</si>
  <si>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</si>
  <si>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</si>
  <si>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</si>
  <si>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</si>
  <si>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</si>
  <si>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</si>
  <si>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</si>
  <si>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</si>
  <si>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</si>
  <si>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</si>
  <si>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</si>
  <si>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</si>
  <si>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</si>
  <si>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</si>
  <si>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</si>
  <si>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</si>
  <si>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</si>
  <si>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</si>
  <si>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</si>
  <si>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</si>
  <si>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</si>
  <si>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</si>
  <si>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</si>
  <si>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</si>
  <si>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</si>
  <si>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</si>
  <si>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</si>
  <si>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</si>
  <si>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</si>
  <si>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</si>
  <si>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</si>
  <si>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</si>
  <si>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</si>
  <si>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</si>
  <si>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</si>
  <si>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</si>
  <si>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</si>
  <si>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</si>
  <si>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</si>
  <si>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</si>
  <si>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</si>
  <si>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</si>
  <si>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</si>
  <si>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</si>
  <si>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</si>
  <si>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</si>
  <si>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</si>
  <si>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</si>
  <si>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</si>
  <si>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</si>
  <si>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</si>
  <si>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</si>
  <si>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</si>
  <si>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</si>
  <si>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</si>
  <si>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</si>
  <si>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</si>
  <si>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</si>
  <si>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</si>
  <si>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</si>
  <si>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</si>
  <si>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</si>
  <si>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</si>
  <si>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</si>
  <si>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</si>
  <si>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</si>
  <si>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</si>
  <si>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</si>
  <si>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</si>
  <si>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</si>
  <si>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</si>
  <si>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</si>
  <si>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</si>
  <si>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</si>
  <si>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</si>
  <si>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</si>
  <si>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</si>
  <si>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</si>
  <si>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</si>
  <si>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</si>
  <si>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</si>
  <si>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</si>
  <si>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</si>
  <si>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</si>
  <si>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</si>
  <si>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</si>
  <si>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</si>
  <si>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</si>
  <si>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</si>
  <si>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</si>
  <si>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</si>
  <si>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</si>
  <si>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</si>
  <si>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</si>
  <si>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</si>
  <si>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</si>
  <si>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</si>
  <si>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</si>
  <si>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</si>
  <si>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</si>
  <si>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</si>
  <si>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</si>
  <si>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</si>
  <si>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</si>
  <si>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</si>
  <si>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</si>
  <si>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</si>
  <si>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</si>
  <si>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</si>
  <si>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</si>
  <si>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</si>
  <si>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</si>
  <si>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</si>
  <si>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</si>
  <si>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</si>
  <si>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</si>
  <si>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</si>
  <si>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</si>
  <si>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</si>
  <si>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</si>
  <si>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</si>
  <si>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</si>
  <si>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</si>
  <si>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</si>
  <si>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</si>
  <si>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</si>
  <si>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</si>
  <si>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</si>
  <si>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</si>
  <si>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</si>
  <si>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</si>
  <si>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</si>
  <si>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</si>
  <si>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</si>
  <si>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</si>
  <si>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</si>
  <si>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</si>
  <si>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</si>
  <si>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</si>
  <si>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</si>
  <si>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</si>
  <si>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</si>
  <si>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</si>
  <si>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</si>
  <si>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</si>
  <si>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</si>
  <si>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</si>
  <si>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</si>
  <si>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</si>
  <si>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</si>
  <si>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</si>
  <si>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</si>
  <si>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</si>
  <si>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</si>
  <si>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</si>
  <si>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</si>
  <si>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</si>
  <si>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</si>
  <si>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</si>
  <si>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</si>
  <si>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</si>
  <si>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</si>
  <si>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</si>
  <si>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</si>
  <si>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</si>
  <si>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</si>
  <si>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</si>
  <si>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</si>
  <si>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</si>
  <si>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</si>
  <si>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</si>
  <si>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</si>
  <si>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</si>
  <si>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</si>
  <si>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</si>
  <si>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</si>
  <si>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</si>
  <si>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</si>
  <si>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</si>
  <si>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</si>
  <si>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</si>
  <si>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</si>
  <si>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</si>
  <si>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</si>
  <si>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</si>
  <si>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</si>
  <si>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</si>
  <si>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</si>
  <si>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</si>
  <si>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</si>
  <si>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</si>
  <si>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</si>
  <si>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</si>
  <si>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</si>
  <si>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</si>
  <si>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</si>
  <si>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</si>
  <si>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</si>
  <si>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</si>
  <si>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</si>
  <si>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</si>
  <si>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</si>
  <si>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</si>
  <si>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</si>
  <si>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</si>
  <si>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</si>
  <si>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</si>
  <si>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</si>
  <si>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</si>
  <si>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</si>
  <si>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</si>
  <si>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</si>
  <si>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</si>
  <si>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</si>
  <si>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</si>
  <si>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</si>
  <si>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</si>
  <si>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</si>
  <si>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</si>
  <si>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</si>
  <si>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</si>
  <si>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</si>
  <si>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</si>
  <si>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</si>
  <si>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</si>
  <si>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</si>
  <si>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</si>
  <si>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</si>
  <si>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</si>
  <si>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</si>
  <si>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</si>
  <si>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</si>
  <si>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</si>
  <si>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</si>
  <si>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</si>
  <si>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</si>
  <si>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</si>
  <si>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</si>
  <si>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</si>
  <si>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</si>
  <si>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</si>
  <si>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</si>
  <si>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</si>
  <si>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</si>
  <si>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</si>
  <si>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</si>
  <si>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</si>
  <si>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</si>
  <si>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</si>
  <si>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</si>
  <si>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</si>
  <si>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</si>
  <si>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</si>
  <si>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</si>
  <si>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</si>
  <si>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</si>
  <si>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</si>
  <si>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</si>
  <si>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</si>
  <si>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</si>
  <si>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</si>
  <si>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</si>
  <si>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</si>
  <si>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</si>
  <si>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</si>
  <si>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</si>
  <si>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</si>
  <si>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</si>
  <si>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</si>
  <si>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</si>
  <si>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</si>
  <si>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</si>
  <si>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</si>
  <si>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</si>
  <si>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</si>
  <si>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</si>
  <si>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</si>
  <si>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</si>
  <si>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</si>
  <si>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</si>
  <si>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</si>
  <si>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</si>
  <si>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</si>
  <si>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</si>
  <si>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</si>
  <si>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</si>
  <si>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</si>
  <si>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</si>
  <si>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</si>
  <si>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</si>
  <si>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</si>
  <si>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</si>
  <si>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</si>
  <si>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</si>
  <si>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</si>
  <si>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</si>
  <si>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</si>
  <si>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</si>
  <si>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</si>
  <si>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</si>
  <si>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</si>
  <si>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</si>
  <si>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</si>
  <si>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</si>
  <si>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</si>
  <si>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</si>
  <si>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</si>
  <si>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</si>
  <si>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</si>
  <si>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</si>
  <si>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</si>
  <si>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</si>
  <si>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</si>
  <si>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</si>
  <si>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</si>
  <si>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</si>
  <si>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</si>
  <si>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</si>
  <si>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</si>
  <si>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</si>
  <si>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</si>
  <si>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</si>
  <si>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</si>
  <si>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</si>
  <si>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</si>
  <si>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</si>
  <si>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</si>
  <si>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</si>
  <si>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</si>
  <si>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</si>
  <si>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</si>
  <si>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</si>
  <si>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</si>
  <si>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</si>
  <si>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</si>
  <si>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</si>
  <si>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</si>
  <si>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</si>
  <si>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</si>
  <si>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</si>
  <si>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</si>
  <si>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</si>
  <si>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</si>
  <si>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</si>
  <si>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</si>
  <si>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</si>
  <si>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</si>
  <si>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</si>
  <si>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</si>
  <si>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</si>
  <si>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</si>
  <si>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</si>
  <si>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</si>
  <si>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</si>
  <si>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</si>
  <si>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</si>
  <si>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</si>
  <si>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</si>
  <si>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</si>
  <si>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</si>
  <si>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</si>
  <si>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</si>
  <si>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</si>
  <si>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</si>
  <si>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</si>
  <si>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</si>
  <si>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</si>
  <si>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</si>
  <si>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</si>
  <si>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</si>
  <si>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</si>
  <si>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</si>
  <si>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</si>
  <si>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</si>
  <si>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</si>
  <si>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</si>
  <si>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</si>
  <si>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</si>
  <si>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</si>
  <si>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</si>
  <si>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</si>
  <si>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</si>
  <si>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</si>
  <si>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</si>
  <si>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</si>
  <si>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</si>
  <si>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</si>
  <si>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</si>
  <si>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</si>
  <si>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</si>
  <si>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</si>
  <si>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</si>
  <si>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</si>
  <si>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</si>
  <si>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</si>
  <si>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</si>
  <si>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</si>
  <si>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</si>
  <si>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</si>
  <si>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</si>
  <si>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</si>
  <si>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</si>
  <si>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</si>
  <si>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</si>
  <si>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</si>
  <si>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</si>
  <si>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</si>
  <si>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</si>
  <si>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</si>
  <si>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</si>
  <si>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</si>
  <si>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</si>
  <si>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</si>
  <si>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</si>
  <si>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</si>
  <si>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</si>
  <si>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</si>
  <si>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</si>
  <si>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</si>
  <si>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</si>
  <si>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</si>
  <si>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</si>
  <si>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</si>
  <si>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</si>
  <si>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</si>
  <si>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</si>
  <si>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</si>
  <si>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</si>
  <si>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</si>
  <si>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</si>
  <si>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</si>
  <si>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</si>
  <si>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</si>
  <si>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</si>
  <si>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</si>
  <si>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</si>
  <si>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</si>
  <si>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</si>
  <si>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</si>
  <si>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</si>
  <si>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</si>
  <si>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</si>
  <si>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</si>
  <si>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</si>
  <si>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</si>
  <si>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</si>
  <si>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</si>
  <si>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</si>
  <si>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</si>
  <si>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</si>
  <si>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</si>
  <si>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</si>
  <si>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</si>
  <si>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</si>
  <si>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</si>
  <si>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</si>
  <si>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</si>
  <si>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</si>
  <si>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</si>
  <si>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</si>
  <si>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</si>
  <si>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</si>
  <si>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</si>
  <si>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</si>
  <si>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</si>
  <si>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</si>
  <si>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</si>
  <si>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</si>
  <si>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</si>
  <si>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</si>
  <si>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</si>
  <si>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</si>
  <si>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</si>
  <si>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</si>
  <si>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</si>
  <si>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</si>
  <si>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</si>
  <si>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</si>
  <si>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</si>
  <si>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</si>
  <si>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</si>
  <si>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</si>
  <si>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</si>
  <si>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</si>
  <si>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</si>
  <si>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</si>
  <si>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</si>
  <si>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</si>
  <si>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</si>
  <si>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</si>
  <si>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</si>
  <si>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</si>
  <si>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</si>
  <si>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</si>
  <si>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</si>
  <si>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</si>
  <si>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</si>
  <si>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</si>
  <si>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</si>
  <si>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</si>
  <si>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</si>
  <si>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</si>
  <si>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</si>
  <si>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</si>
  <si>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</si>
  <si>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</si>
  <si>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</si>
  <si>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</si>
  <si>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</si>
  <si>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</si>
  <si>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</si>
  <si>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</si>
  <si>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</si>
  <si>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</si>
  <si>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</si>
  <si>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</si>
  <si>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</si>
  <si>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</si>
  <si>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</si>
  <si>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</si>
  <si>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</si>
  <si>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</si>
  <si>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</si>
  <si>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</si>
  <si>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</si>
  <si>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</si>
  <si>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</si>
  <si>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</si>
  <si>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</si>
  <si>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</si>
  <si>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</si>
  <si>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</si>
  <si>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</si>
  <si>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</si>
  <si>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</si>
  <si>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</si>
  <si>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</si>
  <si>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</si>
  <si>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</si>
  <si>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</si>
  <si>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</si>
  <si>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</si>
  <si>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</si>
  <si>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</si>
  <si>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</si>
  <si>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</si>
  <si>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</si>
  <si>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</si>
  <si>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</si>
  <si>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</si>
  <si>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</si>
  <si>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</si>
  <si>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</si>
  <si>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</si>
  <si>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</si>
  <si>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</si>
  <si>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</si>
  <si>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</si>
  <si>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</si>
  <si>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</si>
  <si>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</si>
  <si>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</si>
  <si>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</si>
  <si>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</si>
  <si>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</si>
  <si>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</si>
  <si>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</si>
  <si>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</si>
  <si>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</si>
  <si>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</si>
  <si>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</si>
  <si>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</si>
  <si>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</si>
  <si>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</si>
  <si>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</si>
  <si>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</si>
  <si>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</si>
  <si>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</si>
  <si>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</si>
  <si>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</si>
  <si>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</si>
  <si>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</si>
  <si>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</si>
  <si>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</si>
  <si>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</si>
  <si>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</si>
  <si>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</si>
  <si>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</si>
  <si>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</si>
  <si>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</si>
  <si>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</si>
  <si>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</si>
  <si>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</si>
  <si>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</si>
  <si>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</si>
  <si>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</si>
  <si>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</si>
  <si>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</si>
  <si>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</si>
  <si>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</si>
  <si>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</si>
  <si>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</si>
  <si>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</si>
  <si>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</si>
  <si>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</si>
  <si>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</si>
  <si>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</si>
  <si>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</si>
  <si>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</si>
  <si>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</si>
  <si>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</si>
  <si>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</si>
  <si>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</si>
  <si>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</si>
  <si>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</si>
  <si>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</si>
  <si>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</si>
  <si>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</si>
  <si>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</si>
  <si>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</si>
  <si>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</si>
  <si>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</si>
  <si>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</si>
  <si>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</si>
  <si>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</si>
  <si>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</si>
  <si>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</si>
  <si>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</si>
  <si>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</si>
  <si>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</si>
  <si>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</si>
  <si>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</si>
  <si>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</si>
  <si>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</si>
  <si>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</si>
  <si>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</si>
  <si>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</si>
  <si>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</si>
  <si>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</si>
  <si>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</si>
  <si>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</si>
  <si>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</si>
  <si>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</si>
  <si>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</si>
  <si>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</si>
  <si>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</si>
  <si>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</si>
  <si>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</si>
  <si>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</si>
  <si>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</si>
  <si>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</si>
  <si>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</si>
  <si>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</si>
  <si>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</si>
  <si>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</si>
  <si>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</si>
  <si>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</si>
  <si>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</si>
  <si>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</si>
  <si>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</si>
  <si>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</si>
  <si>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</si>
  <si>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</si>
  <si>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</si>
  <si>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</si>
  <si>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</si>
  <si>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</si>
  <si>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</si>
  <si>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</si>
  <si>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</si>
  <si>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</si>
  <si>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</si>
  <si>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</si>
  <si>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</si>
  <si>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</si>
  <si>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</si>
  <si>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</si>
  <si>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</si>
  <si>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</si>
  <si>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</si>
  <si>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</si>
  <si>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</si>
  <si>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</si>
  <si>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</si>
  <si>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</si>
  <si>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</si>
  <si>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</si>
  <si>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</si>
  <si>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</si>
  <si>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</si>
  <si>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</si>
  <si>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</si>
  <si>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</si>
  <si>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</si>
  <si>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</si>
  <si>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</si>
  <si>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</si>
  <si>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</si>
  <si>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</si>
  <si>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</si>
  <si>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</si>
  <si>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</si>
  <si>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</si>
  <si>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</si>
  <si>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</si>
  <si>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</si>
  <si>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</si>
  <si>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</si>
  <si>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</si>
  <si>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</si>
  <si>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</si>
  <si>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</si>
  <si>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</si>
  <si>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</si>
  <si>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</si>
  <si>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</si>
  <si>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</si>
  <si>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</si>
  <si>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</si>
  <si>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</si>
  <si>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</si>
  <si>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</si>
  <si>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</si>
  <si>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</si>
  <si>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</si>
  <si>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</si>
  <si>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</si>
  <si>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</si>
  <si>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</si>
  <si>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</si>
  <si>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</si>
  <si>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</si>
  <si>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</si>
  <si>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</si>
  <si>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</si>
  <si>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</si>
  <si>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</si>
  <si>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</si>
  <si>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</si>
  <si>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</si>
  <si>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</si>
  <si>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</si>
  <si>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</si>
  <si>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</si>
  <si>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</si>
  <si>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</si>
  <si>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</si>
  <si>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</si>
  <si>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</si>
  <si>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</si>
  <si>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</si>
  <si>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</si>
  <si>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</si>
  <si>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</si>
  <si>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</si>
  <si>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</si>
  <si>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</si>
  <si>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</si>
  <si>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</si>
  <si>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</si>
  <si>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</si>
  <si>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</si>
  <si>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</si>
  <si>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</si>
  <si>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</si>
  <si>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</si>
  <si>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</si>
  <si>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</si>
  <si>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</si>
  <si>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</si>
  <si>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</si>
  <si>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</si>
  <si>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</si>
  <si>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</si>
  <si>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</si>
  <si>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</si>
  <si>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</si>
  <si>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</si>
  <si>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</si>
  <si>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</si>
  <si>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</si>
  <si>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</si>
  <si>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</si>
  <si>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</si>
  <si>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</si>
  <si>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</si>
  <si>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</si>
  <si>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</si>
  <si>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</si>
  <si>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</si>
  <si>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</si>
  <si>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</si>
  <si>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</si>
  <si>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</si>
  <si>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</si>
  <si>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</si>
  <si>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</si>
  <si>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</si>
  <si>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</si>
  <si>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</si>
  <si>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</si>
  <si>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</si>
  <si>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</si>
  <si>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</si>
  <si>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</si>
  <si>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</si>
  <si>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</si>
  <si>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</si>
  <si>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</si>
  <si>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</si>
  <si>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</si>
  <si>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</si>
  <si>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</si>
  <si>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</si>
  <si>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</si>
  <si>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</si>
  <si>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</si>
  <si>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</si>
  <si>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</si>
  <si>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</si>
  <si>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</si>
  <si>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</si>
  <si>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</si>
  <si>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</si>
  <si>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</si>
  <si>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</si>
  <si>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</si>
  <si>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</si>
  <si>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</si>
  <si>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</si>
  <si>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</si>
  <si>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</si>
  <si>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</si>
  <si>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</si>
  <si>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</si>
  <si>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</si>
  <si>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</si>
  <si>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</si>
  <si>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</si>
  <si>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</si>
  <si>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</si>
  <si>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</si>
  <si>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</si>
  <si>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</si>
  <si>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</si>
  <si>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</si>
  <si>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</si>
  <si>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</si>
  <si>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</si>
  <si>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</si>
  <si>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</si>
  <si>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</si>
  <si>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</si>
  <si>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</si>
  <si>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</si>
  <si>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</si>
  <si>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</si>
  <si>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</si>
  <si>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</si>
  <si>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</si>
  <si>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</si>
  <si>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</si>
  <si>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</si>
  <si>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</si>
  <si>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</si>
  <si>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</si>
  <si>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</si>
  <si>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</si>
  <si>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</si>
  <si>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</si>
  <si>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</si>
  <si>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</si>
  <si>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</si>
  <si>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</si>
  <si>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</si>
  <si>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</si>
  <si>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</si>
  <si>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</si>
  <si>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</si>
  <si>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</si>
  <si>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</si>
  <si>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</si>
  <si>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</si>
  <si>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</si>
  <si>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</si>
  <si>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</si>
  <si>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</si>
  <si>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</si>
  <si>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</si>
  <si>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</si>
  <si>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</si>
  <si>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</si>
  <si>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</si>
  <si>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</si>
  <si>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</si>
  <si>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</si>
  <si>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</si>
  <si>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</si>
  <si>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</si>
  <si>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</si>
  <si>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</si>
  <si>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</si>
  <si>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</si>
  <si>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</si>
  <si>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</si>
  <si>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</si>
  <si>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</si>
  <si>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</si>
  <si>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</si>
  <si>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</si>
  <si>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</si>
  <si>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</si>
  <si>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</si>
  <si>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</si>
  <si>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</si>
  <si>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</si>
  <si>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</si>
  <si>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</si>
  <si>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</si>
  <si>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</si>
  <si>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</si>
  <si>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</si>
  <si>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</si>
  <si>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</si>
  <si>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</si>
  <si>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</si>
  <si>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</si>
  <si>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</si>
  <si>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</si>
  <si>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</si>
  <si>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</si>
  <si>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</si>
  <si>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</si>
  <si>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</si>
  <si>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</si>
  <si>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</si>
  <si>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</si>
  <si>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</si>
  <si>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</si>
  <si>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</si>
  <si>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</si>
  <si>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</si>
  <si>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</si>
  <si>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</si>
  <si>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</si>
  <si>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</si>
  <si>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</si>
  <si>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</si>
  <si>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</si>
  <si>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</si>
  <si>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</si>
  <si>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</si>
  <si>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</si>
  <si>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</si>
  <si>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</si>
  <si>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</si>
  <si>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</si>
  <si>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</si>
  <si>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</si>
  <si>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</si>
  <si>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</si>
  <si>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</si>
  <si>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</si>
  <si>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</si>
  <si>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</si>
  <si>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</si>
  <si>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</si>
  <si>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</si>
  <si>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</si>
  <si>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</si>
  <si>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</si>
  <si>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</si>
  <si>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</si>
  <si>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</si>
  <si>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</si>
  <si>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</si>
  <si>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</si>
  <si>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</si>
  <si>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</si>
  <si>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</si>
  <si>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</si>
  <si>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</si>
  <si>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</si>
  <si>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</si>
  <si>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</si>
  <si>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</si>
  <si>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</si>
  <si>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</si>
  <si>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</si>
  <si>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</si>
  <si>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</si>
  <si>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</si>
  <si>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</si>
  <si>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</si>
  <si>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</si>
  <si>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</si>
  <si>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</si>
  <si>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</si>
  <si>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</si>
  <si>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</si>
  <si>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</si>
  <si>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</si>
  <si>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</si>
  <si>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</si>
  <si>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</si>
  <si>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</si>
  <si>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</si>
  <si>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</si>
  <si>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</si>
  <si>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</si>
  <si>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</si>
  <si>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</si>
  <si>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</si>
  <si>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</si>
  <si>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</si>
  <si>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</si>
  <si>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</si>
  <si>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</si>
  <si>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</si>
  <si>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</si>
  <si>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</si>
  <si>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</si>
  <si>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</si>
  <si>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</si>
  <si>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</si>
  <si>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</si>
  <si>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</si>
  <si>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</si>
  <si>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</si>
  <si>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</si>
  <si>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</si>
  <si>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</si>
  <si>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</si>
  <si>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</si>
  <si>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</si>
  <si>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</si>
  <si>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</si>
  <si>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</si>
  <si>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</si>
  <si>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</si>
  <si>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</si>
  <si>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</si>
  <si>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</si>
  <si>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</si>
  <si>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</si>
  <si>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</si>
  <si>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</si>
  <si>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</si>
  <si>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</si>
  <si>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</si>
  <si>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</si>
  <si>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</si>
  <si>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</si>
  <si>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</si>
  <si>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</si>
  <si>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</si>
  <si>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</si>
  <si>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</si>
  <si>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</si>
  <si>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</si>
  <si>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</si>
  <si>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</si>
  <si>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</si>
  <si>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</si>
  <si>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</si>
  <si>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</si>
  <si>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</si>
  <si>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</si>
  <si>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</si>
  <si>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</si>
  <si>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</si>
  <si>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</si>
  <si>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</si>
  <si>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</si>
  <si>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</si>
  <si>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</si>
  <si>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</si>
  <si>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</si>
  <si>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</si>
  <si>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</si>
  <si>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</si>
  <si>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</si>
  <si>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</si>
  <si>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</si>
  <si>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</si>
  <si>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</si>
  <si>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</si>
  <si>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</si>
  <si>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</si>
  <si>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</si>
  <si>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</si>
  <si>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</si>
  <si>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</si>
  <si>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</si>
  <si>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</si>
  <si>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</si>
  <si>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</si>
  <si>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</si>
  <si>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</si>
  <si>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</si>
  <si>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</si>
  <si>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</si>
  <si>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</si>
  <si>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</si>
  <si>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</si>
  <si>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</si>
  <si>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</si>
  <si>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</si>
  <si>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</si>
  <si>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</si>
  <si>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</si>
  <si>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</si>
  <si>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</si>
  <si>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</si>
  <si>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</si>
  <si>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</si>
  <si>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</si>
  <si>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</si>
  <si>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</si>
  <si>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</si>
  <si>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</si>
  <si>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</si>
  <si>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</si>
  <si>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</si>
  <si>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</si>
  <si>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</si>
  <si>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</si>
  <si>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</si>
  <si>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</si>
  <si>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</si>
  <si>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</si>
  <si>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</si>
  <si>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</si>
  <si>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</si>
  <si>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</si>
  <si>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</si>
  <si>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</si>
  <si>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</si>
  <si>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</si>
  <si>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</si>
  <si>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</si>
  <si>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</si>
  <si>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</si>
  <si>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</si>
  <si>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</si>
  <si>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</si>
  <si>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</si>
  <si>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</si>
  <si>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</si>
  <si>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</si>
  <si>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</si>
  <si>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</si>
  <si>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</si>
  <si>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</si>
  <si>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</si>
  <si>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</si>
  <si>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</si>
  <si>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</si>
  <si>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</si>
  <si>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</si>
  <si>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</si>
  <si>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</si>
  <si>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</si>
  <si>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</si>
  <si>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</si>
  <si>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</si>
  <si>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</si>
  <si>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</si>
  <si>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</si>
  <si>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</si>
  <si>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</si>
  <si>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</si>
  <si>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</si>
  <si>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</si>
  <si>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</si>
  <si>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</si>
  <si>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</si>
  <si>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</si>
  <si>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</si>
  <si>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</si>
  <si>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</si>
  <si>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</si>
  <si>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</si>
  <si>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</si>
  <si>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</si>
  <si>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</si>
  <si>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</si>
  <si>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</si>
  <si>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</si>
  <si>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</si>
  <si>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</si>
  <si>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</si>
  <si>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</si>
  <si>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</si>
  <si>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</si>
  <si>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</si>
  <si>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</si>
  <si>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</si>
  <si>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</si>
  <si>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</si>
  <si>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</si>
  <si>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</si>
  <si>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</si>
  <si>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</si>
  <si>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</si>
  <si>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</si>
  <si>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</si>
  <si>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</si>
  <si>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</si>
  <si>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</si>
  <si>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</si>
  <si>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</si>
  <si>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</si>
  <si>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</si>
  <si>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</si>
  <si>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</si>
  <si>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</si>
  <si>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</si>
  <si>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</si>
  <si>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</si>
  <si>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</si>
  <si>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</si>
  <si>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</si>
  <si>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</si>
  <si>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</si>
  <si>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</si>
  <si>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</si>
  <si>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</si>
  <si>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</si>
  <si>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</si>
  <si>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</si>
  <si>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</si>
  <si>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</si>
  <si>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</si>
  <si>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</si>
  <si>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</si>
  <si>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</si>
  <si>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</si>
  <si>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</si>
  <si>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</si>
  <si>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</si>
  <si>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</si>
  <si>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</si>
  <si>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</si>
  <si>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</si>
  <si>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</si>
  <si>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</si>
  <si>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</si>
  <si>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</si>
  <si>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</si>
  <si>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</si>
  <si>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</si>
  <si>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</si>
  <si>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</si>
  <si>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</si>
  <si>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</si>
  <si>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</si>
  <si>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</si>
  <si>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</si>
  <si>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</si>
  <si>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</si>
  <si>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</si>
  <si>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</si>
  <si>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</si>
  <si>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</si>
  <si>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</si>
  <si>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</si>
  <si>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</si>
  <si>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</si>
  <si>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</si>
  <si>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</si>
  <si>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</si>
  <si>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</si>
  <si>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</si>
  <si>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</si>
  <si>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</si>
  <si>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</si>
  <si>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</si>
  <si>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</si>
  <si>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</si>
  <si>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</si>
  <si>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</si>
  <si>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</si>
  <si>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</si>
  <si>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</si>
  <si>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</si>
  <si>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</si>
  <si>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</si>
  <si>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</si>
  <si>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</si>
  <si>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</si>
  <si>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</si>
  <si>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</si>
  <si>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</si>
  <si>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</si>
  <si>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</si>
  <si>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</si>
  <si>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</si>
  <si>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</si>
  <si>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</si>
  <si>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</si>
  <si>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</si>
  <si>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</si>
  <si>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</si>
  <si>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</si>
  <si>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</si>
  <si>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</si>
  <si>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</si>
  <si>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</si>
  <si>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</si>
  <si>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</si>
  <si>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</si>
  <si>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</si>
  <si>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</si>
  <si>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</si>
  <si>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</si>
  <si>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</si>
  <si>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</si>
  <si>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</si>
  <si>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</si>
  <si>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</si>
  <si>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</si>
  <si>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</si>
  <si>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</si>
  <si>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</si>
  <si>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</si>
  <si>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</si>
  <si>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</si>
  <si>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</si>
  <si>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</si>
  <si>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</si>
  <si>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</si>
  <si>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</si>
  <si>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</si>
  <si>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</si>
  <si>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</si>
  <si>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</si>
  <si>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</si>
  <si>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</si>
  <si>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</si>
  <si>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</si>
  <si>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</si>
  <si>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</si>
  <si>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</si>
  <si>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</si>
  <si>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</si>
  <si>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</si>
  <si>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</si>
  <si>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</si>
  <si>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</si>
  <si>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</si>
  <si>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</si>
  <si>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</si>
  <si>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</si>
  <si>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</si>
  <si>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</si>
  <si>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</si>
  <si>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</si>
  <si>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</si>
  <si>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</si>
  <si>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</si>
  <si>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</si>
  <si>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</si>
  <si>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</si>
  <si>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</si>
  <si>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</si>
  <si>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</si>
  <si>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</si>
  <si>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</si>
  <si>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</si>
  <si>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</si>
  <si>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</si>
  <si>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</si>
  <si>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</si>
  <si>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</si>
  <si>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</si>
  <si>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</si>
  <si>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</si>
  <si>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</si>
  <si>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</si>
  <si>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</si>
  <si>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</si>
  <si>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</si>
  <si>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</si>
  <si>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</si>
  <si>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</si>
  <si>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</si>
  <si>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</si>
  <si>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</si>
  <si>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</si>
  <si>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</si>
  <si>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</si>
  <si>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</si>
  <si>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</si>
  <si>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</si>
  <si>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</si>
  <si>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</si>
  <si>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</si>
  <si>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</si>
  <si>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</si>
  <si>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</si>
  <si>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</si>
  <si>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</si>
  <si>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</si>
  <si>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</si>
  <si>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</si>
  <si>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</si>
  <si>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</si>
  <si>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</si>
  <si>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</si>
  <si>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</si>
  <si>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</si>
  <si>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</si>
  <si>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</si>
  <si>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</si>
  <si>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</si>
  <si>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</si>
  <si>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</si>
  <si>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</si>
  <si>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</si>
  <si>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</si>
  <si>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</si>
  <si>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</si>
  <si>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</si>
  <si>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</si>
  <si>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</si>
  <si>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</si>
  <si>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</si>
  <si>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</si>
  <si>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</si>
  <si>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</si>
  <si>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</si>
  <si>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</si>
  <si>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</si>
  <si>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</si>
  <si>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</si>
  <si>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</si>
  <si>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</si>
  <si>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</si>
  <si>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</si>
  <si>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</si>
  <si>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</si>
  <si>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</si>
  <si>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</si>
  <si>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</si>
  <si>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</si>
  <si>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</si>
  <si>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</si>
  <si>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</si>
  <si>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</si>
  <si>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</si>
  <si>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</si>
  <si>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</si>
  <si>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</si>
  <si>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</si>
  <si>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</si>
  <si>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</si>
  <si>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</si>
  <si>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</si>
  <si>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</si>
  <si>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</si>
  <si>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</si>
  <si>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</si>
  <si>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</si>
  <si>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</si>
  <si>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</si>
  <si>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</si>
  <si>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</si>
  <si>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</si>
  <si>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</si>
  <si>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</si>
  <si>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</si>
  <si>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</si>
  <si>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</si>
  <si>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</si>
  <si>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</si>
  <si>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</si>
  <si>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</si>
  <si>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</si>
  <si>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</si>
  <si>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</si>
  <si>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</si>
  <si>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</si>
  <si>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</si>
  <si>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</si>
  <si>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</si>
  <si>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</si>
  <si>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</si>
  <si>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</si>
  <si>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</si>
  <si>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</si>
  <si>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</si>
  <si>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</si>
  <si>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</si>
  <si>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</si>
  <si>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</si>
  <si>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</si>
  <si>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</si>
  <si>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</si>
  <si>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</si>
  <si>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</si>
  <si>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</si>
  <si>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</si>
  <si>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</si>
  <si>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</si>
  <si>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</si>
  <si>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</si>
  <si>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</si>
  <si>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</si>
  <si>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</si>
  <si>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</si>
  <si>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</si>
  <si>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</si>
  <si>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</si>
  <si>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</si>
  <si>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</si>
  <si>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</si>
  <si>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</si>
  <si>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</si>
  <si>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</si>
  <si>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</si>
  <si>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</si>
  <si>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</si>
  <si>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</si>
  <si>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</si>
  <si>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</si>
  <si>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</si>
  <si>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</si>
  <si>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</si>
  <si>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</si>
  <si>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</si>
  <si>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</si>
  <si>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</si>
  <si>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</si>
  <si>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</si>
  <si>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</si>
  <si>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</si>
  <si>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</si>
  <si>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</si>
  <si>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</si>
  <si>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</si>
  <si>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</si>
  <si>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</si>
  <si>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</si>
  <si>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</si>
  <si>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</si>
  <si>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</si>
  <si>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</si>
  <si>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</si>
  <si>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</si>
  <si>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</si>
  <si>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</si>
  <si>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</si>
  <si>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</si>
  <si>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</si>
  <si>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</si>
  <si>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</si>
  <si>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</si>
  <si>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</si>
  <si>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</si>
  <si>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</si>
  <si>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</si>
  <si>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</si>
  <si>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</si>
  <si>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</si>
  <si>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</si>
  <si>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</si>
  <si>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</si>
  <si>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</si>
  <si>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</si>
  <si>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</si>
  <si>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</si>
  <si>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</si>
  <si>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</si>
  <si>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</si>
  <si>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</si>
  <si>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</si>
  <si>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</si>
  <si>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</si>
  <si>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</si>
  <si>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</si>
  <si>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</si>
  <si>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</si>
  <si>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</si>
  <si>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</si>
  <si>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</si>
  <si>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</si>
  <si>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</si>
  <si>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</si>
  <si>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</si>
  <si>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</si>
  <si>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</si>
  <si>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</si>
  <si>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</si>
  <si>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</si>
  <si>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</si>
  <si>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</si>
  <si>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</si>
  <si>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</si>
  <si>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</si>
  <si>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</si>
  <si>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</si>
  <si>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</si>
  <si>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</si>
  <si>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</si>
  <si>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</si>
  <si>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</si>
  <si>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</si>
  <si>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</si>
  <si>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</si>
  <si>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</si>
  <si>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</si>
  <si>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</si>
  <si>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</si>
  <si>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</si>
  <si>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</si>
  <si>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</si>
  <si>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</si>
  <si>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</si>
  <si>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</si>
  <si>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</si>
  <si>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</si>
  <si>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</si>
  <si>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</si>
  <si>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</si>
  <si>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</si>
  <si>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</si>
  <si>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</si>
  <si>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</si>
  <si>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</si>
  <si>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</si>
  <si>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</si>
  <si>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</si>
  <si>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</si>
  <si>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</si>
  <si>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</si>
  <si>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</si>
  <si>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</si>
  <si>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</si>
  <si>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</si>
  <si>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</si>
  <si>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</si>
  <si>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</si>
  <si>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</si>
  <si>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</si>
  <si>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</si>
  <si>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</si>
  <si>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</si>
  <si>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</si>
  <si>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</si>
  <si>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</si>
  <si>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</si>
  <si>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</si>
  <si>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</si>
  <si>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</si>
  <si>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</si>
  <si>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</si>
  <si>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</si>
  <si>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</si>
  <si>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</si>
  <si>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</si>
  <si>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</si>
  <si>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</si>
  <si>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</si>
  <si>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</si>
  <si>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</si>
  <si>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</si>
  <si>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</si>
  <si>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</si>
  <si>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</si>
  <si>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</si>
  <si>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</si>
  <si>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</si>
  <si>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</si>
  <si>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</si>
  <si>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</si>
  <si>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</si>
  <si>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</si>
  <si>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</si>
  <si>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</si>
  <si>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</si>
  <si>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</si>
  <si>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</si>
  <si>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</si>
  <si>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</si>
  <si>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</si>
  <si>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</si>
  <si>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</si>
  <si>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</si>
  <si>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</si>
  <si>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</si>
  <si>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</si>
  <si>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</si>
  <si>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</si>
  <si>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</si>
  <si>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</si>
  <si>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</si>
  <si>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</si>
  <si>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</si>
  <si>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</si>
  <si>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</si>
  <si>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</si>
  <si>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</si>
  <si>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</si>
  <si>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</si>
  <si>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</si>
  <si>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</si>
  <si>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</si>
  <si>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</si>
  <si>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</si>
  <si>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</si>
  <si>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</si>
  <si>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</si>
  <si>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</si>
  <si>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</si>
  <si>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</si>
  <si>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</si>
  <si>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</si>
  <si>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</si>
  <si>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</si>
  <si>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</si>
  <si>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</si>
  <si>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</si>
  <si>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</si>
  <si>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</si>
  <si>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</si>
  <si>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</si>
  <si>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</si>
  <si>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</si>
  <si>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</si>
  <si>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</si>
  <si>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</si>
  <si>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</si>
  <si>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</si>
  <si>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</si>
  <si>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</si>
  <si>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</si>
  <si>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</si>
  <si>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</si>
  <si>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</si>
  <si>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</si>
  <si>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</si>
  <si>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</si>
  <si>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</si>
  <si>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</si>
  <si>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</si>
  <si>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</si>
  <si>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</si>
  <si>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</si>
  <si>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</si>
  <si>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</si>
  <si>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</si>
  <si>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</si>
  <si>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</si>
  <si>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</si>
  <si>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</si>
  <si>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</si>
  <si>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</si>
  <si>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</si>
  <si>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</si>
  <si>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</si>
  <si>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</si>
  <si>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</si>
  <si>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</si>
  <si>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</si>
  <si>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</si>
  <si>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</si>
  <si>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</si>
  <si>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</si>
  <si>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</si>
  <si>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</si>
  <si>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</si>
  <si>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</si>
  <si>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</si>
  <si>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</si>
  <si>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</si>
  <si>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</si>
  <si>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</si>
  <si>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</si>
  <si>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</si>
  <si>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</si>
  <si>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</si>
  <si>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</si>
  <si>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</si>
  <si>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</si>
  <si>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</si>
  <si>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</si>
  <si>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</si>
  <si>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</si>
  <si>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</si>
  <si>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</si>
  <si>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</si>
  <si>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</si>
  <si>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</si>
  <si>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</si>
  <si>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</si>
  <si>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</si>
  <si>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</si>
  <si>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</si>
  <si>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</si>
  <si>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</si>
  <si>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</si>
  <si>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</si>
  <si>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</si>
  <si>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</si>
  <si>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</si>
  <si>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</si>
  <si>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</si>
  <si>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</si>
  <si>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</si>
  <si>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</si>
  <si>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</si>
  <si>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</si>
  <si>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</si>
  <si>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</si>
  <si>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</si>
  <si>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</si>
  <si>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</si>
  <si>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</si>
  <si>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</si>
  <si>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</si>
  <si>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</si>
  <si>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</si>
  <si>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</si>
  <si>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</si>
  <si>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</si>
  <si>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</si>
  <si>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</si>
  <si>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</si>
  <si>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</si>
  <si>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</si>
  <si>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</si>
  <si>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</si>
  <si>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</si>
  <si>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</si>
  <si>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</si>
  <si>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</si>
  <si>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</si>
  <si>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</si>
  <si>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</si>
  <si>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</si>
  <si>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</si>
  <si>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</si>
  <si>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</si>
  <si>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</si>
  <si>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</si>
  <si>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</si>
  <si>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</si>
  <si>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</si>
  <si>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</si>
  <si>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</si>
  <si>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</si>
  <si>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</si>
  <si>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</si>
  <si>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</si>
  <si>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</si>
  <si>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</si>
  <si>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</si>
  <si>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</si>
  <si>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</si>
  <si>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</si>
  <si>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</si>
  <si>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</si>
  <si>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</si>
  <si>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</si>
  <si>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</si>
  <si>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</si>
  <si>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</si>
  <si>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</si>
  <si>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</si>
  <si>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</si>
  <si>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</si>
  <si>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</si>
  <si>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</si>
  <si>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</si>
  <si>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</si>
  <si>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</si>
  <si>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</si>
  <si>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</si>
  <si>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</si>
  <si>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</si>
  <si>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</si>
  <si>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</si>
  <si>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</si>
  <si>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</si>
  <si>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</si>
  <si>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</si>
  <si>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</si>
  <si>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</si>
  <si>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</si>
  <si>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</si>
  <si>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</si>
  <si>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</si>
  <si>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</si>
  <si>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</si>
  <si>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</si>
  <si>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</si>
  <si>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</si>
  <si>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</si>
  <si>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</si>
  <si>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</si>
  <si>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</si>
  <si>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</si>
  <si>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</si>
  <si>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</si>
  <si>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</si>
  <si>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</si>
  <si>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</si>
  <si>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</si>
  <si>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</si>
  <si>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</si>
  <si>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</si>
  <si>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</si>
  <si>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</si>
  <si>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</si>
  <si>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</si>
  <si>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</si>
  <si>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</si>
  <si>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</si>
  <si>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</si>
  <si>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</si>
  <si>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</si>
  <si>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</si>
  <si>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</si>
  <si>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</si>
  <si>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</si>
  <si>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</si>
  <si>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</si>
  <si>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</si>
  <si>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</si>
  <si>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</si>
  <si>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</si>
  <si>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</si>
  <si>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</si>
  <si>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</si>
  <si>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</si>
  <si>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</si>
  <si>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</si>
  <si>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</si>
  <si>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</si>
  <si>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</si>
  <si>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</si>
  <si>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</si>
  <si>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</si>
  <si>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</si>
  <si>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</si>
  <si>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</si>
  <si>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</si>
  <si>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</si>
  <si>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</si>
  <si>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</si>
  <si>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</si>
  <si>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</si>
  <si>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</si>
  <si>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</si>
  <si>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</si>
  <si>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</si>
  <si>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</si>
  <si>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</si>
  <si>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</si>
  <si>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</si>
  <si>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</si>
  <si>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</si>
  <si>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</si>
  <si>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</si>
  <si>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</si>
  <si>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</si>
  <si>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</si>
  <si>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</si>
  <si>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</si>
  <si>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</si>
  <si>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</si>
  <si>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</si>
  <si>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</si>
  <si>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</si>
  <si>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</si>
  <si>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</si>
  <si>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</si>
  <si>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</si>
  <si>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</si>
  <si>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</si>
  <si>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</si>
  <si>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</si>
  <si>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</si>
  <si>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</si>
  <si>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</si>
  <si>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</si>
  <si>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</si>
  <si>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</si>
  <si>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</si>
  <si>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</si>
  <si>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</si>
  <si>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</si>
  <si>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</si>
  <si>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</si>
  <si>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</si>
  <si>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</si>
  <si>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</si>
  <si>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</si>
  <si>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</si>
  <si>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</si>
  <si>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</si>
  <si>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</si>
  <si>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</si>
  <si>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</si>
  <si>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</si>
  <si>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</si>
  <si>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</si>
  <si>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</si>
  <si>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</si>
  <si>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</si>
  <si>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</si>
  <si>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</si>
  <si>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</si>
  <si>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</si>
  <si>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</si>
  <si>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</si>
  <si>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</si>
  <si>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</si>
  <si>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</si>
  <si>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</si>
  <si>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</si>
  <si>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</si>
  <si>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</si>
  <si>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</si>
  <si>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</si>
  <si>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</si>
  <si>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</si>
  <si>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</si>
  <si>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</si>
  <si>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</si>
  <si>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</si>
  <si>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</si>
  <si>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</si>
  <si>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</si>
  <si>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</si>
  <si>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</si>
  <si>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</si>
  <si>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</si>
  <si>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</si>
  <si>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</si>
  <si>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</si>
  <si>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</si>
  <si>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</si>
  <si>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</si>
  <si>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</si>
  <si>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</si>
  <si>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</si>
  <si>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</si>
  <si>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</si>
  <si>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</si>
  <si>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</si>
  <si>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</si>
  <si>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</si>
  <si>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</si>
  <si>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</si>
  <si>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</si>
  <si>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</si>
  <si>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</si>
  <si>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</si>
  <si>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</si>
  <si>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</si>
  <si>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</si>
  <si>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</si>
  <si>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</si>
  <si>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</si>
  <si>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</si>
  <si>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</si>
  <si>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</si>
  <si>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</si>
  <si>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</si>
  <si>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</si>
  <si>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</si>
  <si>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</si>
  <si>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</si>
  <si>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</si>
  <si>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</si>
  <si>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</si>
  <si>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</si>
  <si>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</si>
  <si>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</si>
  <si>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</si>
  <si>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</si>
  <si>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</si>
  <si>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</si>
  <si>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</si>
  <si>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</si>
  <si>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</si>
  <si>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</si>
  <si>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</si>
  <si>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</si>
  <si>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</si>
  <si>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</si>
  <si>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</si>
  <si>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</si>
  <si>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</si>
  <si>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</si>
  <si>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</si>
  <si>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</si>
  <si>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</si>
  <si>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</si>
  <si>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</si>
  <si>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</si>
  <si>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</si>
  <si>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</si>
  <si>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</si>
  <si>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</si>
  <si>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</si>
  <si>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</si>
  <si>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</si>
  <si>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</si>
  <si>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</si>
  <si>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</si>
  <si>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</si>
  <si>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</si>
  <si>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</si>
  <si>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</si>
  <si>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</si>
  <si>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</si>
  <si>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</si>
  <si>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</si>
  <si>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</si>
  <si>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</si>
  <si>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</si>
  <si>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</si>
  <si>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</si>
  <si>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</si>
  <si>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</si>
  <si>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</si>
  <si>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</si>
  <si>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</si>
  <si>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</si>
  <si>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</si>
  <si>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</si>
  <si>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</si>
  <si>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</si>
  <si>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</si>
  <si>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</si>
  <si>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</si>
  <si>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</si>
  <si>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</si>
  <si>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</si>
  <si>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</si>
  <si>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</si>
  <si>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</si>
  <si>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</si>
  <si>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</si>
  <si>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</si>
  <si>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</si>
  <si>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</si>
  <si>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</si>
  <si>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</si>
  <si>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</si>
  <si>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</si>
  <si>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</si>
  <si>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</si>
  <si>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</si>
  <si>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</si>
  <si>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</si>
  <si>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</si>
  <si>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</si>
  <si>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</si>
  <si>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</si>
  <si>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</si>
  <si>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</si>
  <si>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</si>
  <si>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</si>
  <si>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</si>
  <si>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</si>
  <si>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</si>
  <si>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</si>
  <si>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</si>
  <si>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</si>
  <si>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</si>
  <si>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</si>
  <si>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</si>
  <si>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</si>
  <si>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</si>
  <si>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</si>
  <si>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</si>
  <si>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</si>
  <si>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</si>
  <si>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</si>
  <si>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</si>
  <si>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</si>
  <si>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</si>
  <si>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</si>
  <si>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</si>
  <si>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</si>
  <si>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</si>
  <si>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</si>
  <si>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</si>
  <si>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</si>
  <si>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</si>
  <si>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</si>
  <si>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</si>
  <si>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</si>
  <si>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</si>
  <si>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</si>
  <si>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</si>
  <si>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</si>
  <si>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</si>
  <si>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</si>
  <si>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</si>
  <si>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</si>
  <si>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</si>
  <si>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</si>
  <si>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</si>
  <si>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</si>
  <si>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</si>
  <si>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</si>
  <si>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</si>
  <si>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</si>
  <si>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</si>
  <si>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</si>
  <si>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</si>
  <si>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</si>
  <si>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</si>
  <si>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</si>
  <si>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</si>
  <si>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</si>
  <si>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</si>
  <si>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</si>
  <si>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</si>
  <si>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</si>
  <si>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</si>
  <si>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</si>
  <si>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</si>
  <si>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</si>
  <si>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</si>
  <si>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</si>
  <si>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</si>
  <si>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</si>
  <si>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</si>
  <si>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</si>
  <si>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</si>
  <si>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</si>
  <si>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</si>
  <si>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</si>
  <si>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</si>
  <si>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</si>
  <si>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</si>
  <si>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</si>
  <si>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</si>
  <si>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</si>
  <si>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</si>
  <si>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</si>
  <si>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</si>
  <si>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</si>
  <si>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</si>
  <si>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</si>
  <si>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</si>
  <si>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</si>
  <si>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</si>
  <si>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</si>
  <si>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</si>
  <si>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</si>
  <si>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</si>
  <si>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</si>
  <si>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</si>
  <si>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</si>
  <si>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</si>
  <si>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</si>
  <si>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</si>
  <si>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</si>
  <si>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</si>
  <si>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</si>
  <si>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</si>
  <si>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</si>
  <si>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</si>
  <si>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</si>
  <si>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</si>
  <si>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</si>
  <si>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</si>
  <si>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</si>
  <si>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</si>
  <si>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</si>
  <si>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</si>
  <si>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</si>
  <si>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</si>
  <si>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</si>
  <si>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</si>
  <si>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</si>
  <si>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</si>
  <si>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</si>
  <si>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</si>
  <si>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</si>
  <si>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</si>
  <si>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</si>
  <si>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</si>
  <si>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</si>
  <si>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</si>
  <si>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</si>
  <si>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</si>
  <si>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</si>
  <si>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</si>
  <si>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</si>
  <si>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</si>
  <si>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</si>
  <si>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</si>
  <si>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</si>
  <si>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</si>
  <si>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</si>
  <si>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</si>
  <si>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</si>
  <si>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</si>
  <si>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</si>
  <si>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</si>
  <si>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</si>
  <si>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</si>
  <si>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</si>
  <si>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</si>
  <si>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</si>
  <si>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</si>
  <si>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</si>
  <si>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</si>
  <si>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</si>
  <si>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</si>
  <si>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</si>
  <si>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</si>
  <si>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</si>
  <si>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</si>
  <si>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</si>
  <si>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</si>
  <si>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</si>
  <si>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</si>
  <si>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</si>
  <si>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</si>
  <si>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</si>
  <si>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</si>
  <si>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</si>
  <si>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</si>
  <si>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</si>
  <si>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</si>
  <si>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</si>
  <si>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</si>
  <si>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</si>
  <si>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</si>
  <si>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</si>
  <si>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</si>
  <si>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</si>
  <si>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</si>
  <si>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</si>
  <si>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</si>
  <si>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</si>
  <si>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</si>
  <si>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</si>
  <si>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</si>
  <si>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</si>
  <si>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</si>
  <si>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</si>
  <si>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</si>
  <si>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</si>
  <si>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</si>
  <si>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</si>
  <si>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</si>
  <si>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</si>
  <si>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</si>
  <si>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</si>
  <si>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</si>
  <si>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</si>
  <si>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</si>
  <si>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</si>
  <si>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</si>
  <si>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</si>
  <si>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</si>
  <si>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</si>
  <si>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</si>
  <si>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</si>
  <si>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</si>
  <si>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</si>
  <si>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</si>
  <si>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</si>
  <si>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</si>
  <si>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</si>
  <si>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</si>
  <si>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</si>
  <si>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</si>
  <si>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</si>
  <si>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</si>
  <si>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</si>
  <si>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</si>
  <si>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</si>
  <si>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</si>
  <si>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</si>
  <si>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</si>
  <si>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</si>
  <si>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</si>
  <si>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</si>
  <si>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</si>
  <si>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</si>
  <si>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</si>
  <si>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</si>
  <si>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</si>
  <si>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</si>
  <si>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</si>
  <si>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</si>
  <si>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</si>
  <si>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</si>
  <si>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</si>
  <si>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</si>
  <si>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</si>
  <si>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</si>
  <si>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</si>
  <si>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</si>
  <si>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</si>
  <si>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</si>
  <si>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</si>
  <si>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</si>
  <si>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</si>
  <si>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</si>
  <si>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</si>
  <si>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</si>
  <si>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</si>
  <si>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</si>
  <si>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</si>
  <si>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</si>
  <si>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</si>
  <si>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</si>
  <si>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</si>
  <si>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</si>
  <si>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</si>
  <si>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</si>
  <si>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</si>
  <si>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</si>
  <si>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</si>
  <si>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</si>
  <si>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</si>
  <si>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</si>
  <si>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</si>
  <si>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</si>
  <si>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</si>
  <si>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</si>
  <si>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</si>
  <si>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</si>
  <si>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</si>
  <si>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</si>
  <si>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</si>
  <si>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</si>
  <si>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</si>
  <si>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</si>
  <si>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</si>
  <si>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</si>
  <si>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</si>
  <si>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</si>
  <si>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</si>
  <si>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</si>
  <si>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</si>
  <si>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</si>
  <si>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</si>
  <si>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</si>
  <si>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</si>
  <si>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</si>
  <si>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</si>
  <si>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</si>
  <si>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</si>
  <si>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</si>
  <si>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</si>
  <si>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</si>
  <si>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</si>
  <si>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</si>
  <si>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</si>
  <si>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</si>
  <si>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</si>
  <si>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</si>
  <si>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</si>
  <si>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</si>
  <si>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</si>
  <si>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</si>
  <si>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</si>
  <si>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</si>
  <si>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</si>
  <si>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</si>
  <si>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</si>
  <si>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</si>
  <si>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</si>
  <si>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</si>
  <si>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</si>
  <si>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</si>
  <si>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</si>
  <si>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</si>
  <si>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</si>
  <si>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</si>
  <si>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</si>
  <si>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</si>
  <si>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</si>
  <si>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</si>
  <si>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</si>
  <si>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</si>
  <si>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</si>
  <si>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</si>
  <si>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</si>
  <si>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</si>
  <si>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</si>
  <si>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</si>
  <si>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</si>
  <si>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</si>
  <si>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</si>
  <si>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</si>
  <si>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</si>
  <si>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</si>
  <si>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</si>
  <si>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</si>
  <si>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</si>
  <si>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</si>
  <si>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</si>
  <si>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</si>
  <si>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</si>
  <si>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</si>
  <si>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</si>
  <si>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</si>
  <si>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</si>
  <si>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</si>
  <si>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</si>
  <si>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</si>
  <si>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</si>
  <si>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</si>
  <si>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</si>
  <si>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</si>
  <si>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</si>
  <si>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</si>
  <si>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</si>
  <si>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</si>
  <si>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</si>
  <si>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</si>
  <si>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</si>
  <si>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</si>
  <si>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</si>
  <si>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</si>
  <si>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</si>
  <si>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</si>
  <si>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</si>
  <si>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</si>
  <si>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</si>
  <si>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</si>
  <si>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</si>
  <si>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</si>
  <si>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</si>
  <si>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</si>
  <si>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</si>
  <si>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</si>
  <si>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</si>
  <si>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</si>
  <si>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</si>
  <si>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</si>
  <si>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</si>
  <si>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</si>
  <si>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</si>
  <si>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</si>
  <si>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</si>
  <si>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</si>
  <si>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</si>
  <si>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</si>
  <si>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</si>
  <si>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</si>
  <si>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</si>
  <si>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</si>
  <si>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</si>
  <si>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</si>
  <si>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</si>
  <si>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</si>
  <si>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</si>
  <si>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</si>
  <si>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</si>
  <si>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</si>
  <si>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</si>
  <si>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</si>
  <si>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</si>
  <si>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</si>
  <si>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</si>
  <si>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</si>
  <si>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</si>
  <si>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</si>
  <si>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</si>
  <si>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</si>
  <si>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</si>
  <si>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</si>
  <si>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</si>
  <si>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</si>
  <si>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</si>
  <si>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</si>
  <si>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</si>
  <si>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</si>
  <si>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</si>
  <si>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</si>
  <si>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</si>
  <si>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</si>
  <si>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</si>
  <si>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</si>
  <si>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</si>
  <si>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</si>
  <si>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</si>
  <si>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</si>
  <si>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</si>
  <si>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</si>
  <si>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</si>
  <si>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</si>
  <si>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</si>
  <si>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</si>
  <si>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</si>
  <si>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</si>
  <si>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</si>
  <si>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</si>
  <si>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</si>
  <si>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</si>
  <si>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</si>
  <si>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</si>
  <si>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</si>
  <si>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</si>
  <si>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</si>
  <si>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</si>
  <si>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</si>
  <si>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</si>
  <si>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</si>
  <si>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</si>
  <si>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</si>
  <si>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</si>
  <si>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</si>
  <si>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</si>
  <si>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</si>
  <si>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</si>
  <si>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</si>
  <si>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</si>
  <si>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</si>
  <si>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</si>
  <si>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</si>
  <si>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</si>
  <si>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</si>
  <si>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</si>
  <si>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</si>
  <si>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</si>
  <si>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</si>
  <si>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</si>
  <si>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</si>
  <si>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</si>
  <si>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</si>
  <si>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</si>
  <si>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</si>
  <si>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</si>
  <si>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</si>
  <si>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</si>
  <si>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</si>
  <si>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</si>
  <si>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</si>
  <si>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</si>
  <si>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</si>
  <si>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</si>
  <si>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</si>
  <si>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</si>
  <si>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</si>
  <si>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</si>
  <si>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</si>
  <si>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</si>
  <si>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</si>
  <si>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</si>
  <si>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</si>
  <si>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</si>
  <si>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</si>
  <si>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</si>
  <si>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</si>
  <si>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</si>
  <si>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</si>
  <si>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</si>
  <si>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</si>
  <si>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</si>
  <si>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</si>
  <si>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</si>
  <si>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</si>
  <si>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</si>
  <si>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</si>
  <si>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</si>
  <si>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</si>
  <si>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</si>
  <si>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</si>
  <si>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</si>
  <si>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</si>
  <si>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</si>
  <si>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</si>
  <si>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</si>
  <si>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</si>
  <si>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</si>
  <si>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</si>
  <si>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</si>
  <si>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</si>
  <si>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</si>
  <si>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</si>
  <si>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</si>
  <si>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</si>
  <si>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</si>
  <si>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</si>
  <si>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</si>
  <si>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</si>
  <si>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</si>
  <si>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</si>
  <si>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</si>
  <si>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</si>
  <si>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</si>
  <si>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</si>
  <si>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</si>
  <si>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</si>
  <si>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</si>
  <si>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</si>
  <si>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</si>
  <si>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</si>
  <si>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</si>
  <si>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</si>
  <si>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</si>
  <si>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</si>
  <si>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</si>
  <si>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</si>
  <si>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</si>
  <si>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</si>
  <si>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</si>
  <si>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</si>
  <si>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</si>
  <si>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</si>
  <si>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</si>
  <si>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</si>
  <si>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</si>
  <si>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</si>
  <si>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</si>
  <si>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</si>
  <si>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</si>
  <si>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</si>
  <si>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</si>
  <si>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</si>
  <si>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</si>
  <si>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</si>
  <si>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</si>
  <si>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</si>
  <si>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</si>
  <si>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</si>
  <si>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</si>
  <si>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</si>
  <si>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</si>
  <si>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</si>
  <si>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</si>
  <si>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</si>
  <si>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</si>
  <si>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</si>
  <si>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</si>
  <si>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</si>
  <si>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</si>
  <si>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</si>
  <si>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</si>
  <si>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</si>
  <si>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</si>
  <si>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</si>
  <si>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</si>
  <si>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</si>
  <si>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</si>
  <si>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</si>
  <si>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</si>
  <si>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</si>
  <si>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</si>
  <si>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</si>
  <si>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</si>
  <si>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</si>
  <si>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</si>
  <si>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</si>
  <si>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</si>
  <si>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</si>
  <si>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</si>
  <si>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</si>
  <si>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</si>
  <si>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</si>
  <si>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</si>
  <si>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</si>
  <si>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</si>
  <si>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</si>
  <si>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</si>
  <si>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</si>
  <si>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</si>
  <si>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</si>
  <si>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</si>
  <si>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</si>
  <si>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</si>
  <si>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</si>
  <si>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</si>
  <si>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</si>
  <si>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</si>
  <si>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</si>
  <si>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</si>
  <si>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</si>
  <si>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</si>
  <si>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</si>
  <si>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</si>
  <si>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</si>
  <si>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</si>
  <si>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</si>
  <si>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</si>
  <si>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</si>
  <si>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</si>
  <si>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</si>
  <si>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</si>
  <si>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</si>
  <si>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</si>
  <si>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</si>
  <si>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</si>
  <si>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</si>
  <si>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</si>
  <si>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</si>
  <si>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</si>
  <si>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</si>
  <si>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</si>
  <si>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</si>
  <si>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</si>
  <si>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</si>
  <si>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</si>
  <si>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</si>
  <si>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</si>
  <si>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</si>
  <si>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</si>
  <si>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</si>
  <si>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</si>
  <si>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</si>
  <si>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</si>
  <si>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</si>
  <si>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</si>
  <si>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</si>
  <si>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</si>
  <si>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</si>
  <si>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</si>
  <si>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</si>
  <si>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</si>
  <si>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</si>
  <si>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</si>
  <si>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</si>
  <si>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</si>
  <si>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</si>
  <si>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</si>
  <si>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</si>
  <si>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</si>
  <si>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</si>
  <si>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</si>
  <si>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</si>
  <si>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</si>
  <si>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</si>
  <si>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</si>
  <si>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</si>
  <si>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</si>
  <si>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</si>
  <si>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</si>
  <si>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</si>
  <si>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</si>
  <si>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</si>
  <si>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</si>
  <si>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</si>
  <si>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</si>
  <si>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</si>
  <si>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</si>
  <si>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</si>
  <si>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</si>
  <si>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</si>
  <si>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</si>
  <si>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</si>
  <si>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</si>
  <si>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</si>
  <si>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</si>
  <si>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</si>
  <si>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</si>
  <si>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</si>
  <si>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</si>
  <si>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</si>
  <si>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</si>
  <si>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</si>
  <si>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</si>
  <si>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</si>
  <si>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</si>
  <si>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</si>
  <si>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</si>
  <si>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</si>
  <si>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</si>
  <si>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</si>
  <si>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</si>
  <si>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</si>
  <si>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</si>
  <si>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</si>
  <si>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</si>
  <si>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</si>
  <si>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</si>
  <si>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</si>
  <si>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</si>
  <si>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</si>
  <si>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</si>
  <si>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</si>
  <si>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</si>
  <si>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</si>
  <si>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</si>
  <si>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</si>
  <si>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</si>
  <si>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</si>
  <si>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</si>
  <si>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</si>
  <si>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</si>
  <si>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</si>
  <si>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</si>
  <si>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</si>
  <si>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</si>
  <si>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</si>
  <si>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</si>
  <si>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</si>
  <si>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</si>
  <si>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</si>
  <si>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</si>
  <si>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</si>
  <si>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</si>
  <si>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</si>
  <si>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</si>
  <si>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</si>
  <si>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</si>
  <si>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</si>
  <si>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</si>
  <si>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</si>
  <si>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</si>
  <si>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</si>
  <si>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</si>
  <si>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</si>
  <si>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</si>
  <si>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</si>
  <si>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</si>
  <si>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</si>
  <si>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</si>
  <si>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</si>
  <si>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</si>
  <si>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</si>
  <si>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</si>
  <si>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</si>
  <si>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</si>
  <si>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</si>
  <si>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</si>
  <si>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</si>
  <si>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</si>
  <si>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</si>
  <si>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</si>
  <si>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</si>
  <si>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</si>
  <si>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</si>
  <si>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</si>
  <si>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</si>
  <si>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</si>
  <si>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</si>
  <si>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</si>
  <si>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</si>
  <si>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</si>
  <si>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</si>
  <si>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</si>
  <si>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</si>
  <si>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</si>
  <si>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</si>
  <si>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</si>
  <si>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</si>
  <si>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</si>
  <si>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</si>
  <si>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</si>
  <si>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</si>
  <si>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</si>
  <si>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</si>
  <si>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</si>
  <si>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</si>
  <si>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</si>
  <si>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</si>
  <si>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</si>
  <si>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</si>
  <si>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</si>
  <si>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</si>
  <si>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</si>
  <si>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</si>
  <si>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</si>
  <si>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</si>
  <si>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</si>
  <si>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</si>
  <si>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</si>
  <si>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</si>
  <si>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</si>
  <si>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</si>
  <si>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</si>
  <si>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</si>
  <si>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</si>
  <si>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</si>
  <si>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</si>
  <si>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</si>
  <si>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</si>
  <si>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</si>
  <si>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</si>
  <si>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</si>
  <si>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</si>
  <si>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</si>
  <si>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</si>
  <si>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</si>
  <si>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</si>
  <si>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</si>
  <si>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</si>
  <si>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</si>
  <si>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</si>
  <si>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</si>
  <si>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</si>
  <si>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</si>
  <si>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</si>
  <si>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</si>
  <si>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</si>
  <si>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</si>
  <si>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</si>
  <si>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</si>
  <si>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</si>
  <si>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</si>
  <si>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</si>
  <si>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</si>
  <si>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</si>
  <si>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</si>
  <si>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</si>
  <si>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</si>
  <si>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</si>
  <si>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</si>
  <si>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</si>
  <si>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</si>
  <si>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</si>
  <si>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</si>
  <si>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</si>
  <si>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</si>
  <si>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</si>
  <si>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</si>
  <si>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</si>
  <si>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</si>
  <si>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</si>
  <si>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</si>
  <si>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</si>
  <si>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</si>
  <si>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</si>
  <si>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</si>
  <si>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</si>
  <si>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</si>
  <si>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</si>
  <si>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</si>
  <si>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</si>
  <si>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</si>
  <si>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</si>
  <si>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</si>
  <si>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</si>
  <si>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</si>
  <si>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</si>
  <si>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</si>
  <si>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</si>
  <si>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</si>
  <si>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</si>
  <si>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</si>
  <si>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</si>
  <si>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</si>
  <si>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</si>
  <si>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</si>
  <si>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</si>
  <si>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</si>
  <si>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</si>
  <si>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</si>
  <si>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</si>
  <si>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</si>
  <si>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</si>
  <si>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</si>
  <si>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</si>
  <si>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</si>
  <si>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</si>
  <si>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</si>
  <si>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</si>
  <si>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</si>
  <si>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</si>
  <si>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</si>
  <si>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</si>
  <si>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</si>
  <si>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</si>
  <si>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</si>
  <si>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</si>
  <si>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</si>
  <si>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</si>
  <si>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</si>
  <si>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</si>
  <si>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</si>
  <si>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</si>
  <si>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</si>
  <si>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</si>
  <si>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</si>
  <si>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</si>
  <si>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</si>
  <si>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</si>
  <si>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</si>
  <si>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</si>
  <si>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</si>
  <si>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</si>
  <si>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</si>
  <si>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</si>
  <si>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</si>
  <si>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</si>
  <si>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</si>
  <si>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</si>
  <si>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</si>
  <si>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</si>
  <si>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</si>
  <si>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</si>
  <si>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</si>
  <si>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</si>
  <si>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</si>
  <si>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</si>
  <si>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</si>
  <si>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</si>
  <si>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</si>
  <si>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</si>
  <si>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</si>
  <si>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</si>
  <si>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</si>
  <si>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</si>
  <si>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</si>
  <si>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</si>
  <si>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</si>
  <si>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</si>
  <si>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</si>
  <si>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</si>
  <si>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</si>
  <si>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</si>
  <si>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</si>
  <si>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</si>
  <si>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</si>
  <si>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</si>
  <si>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</si>
  <si>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</si>
  <si>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</si>
  <si>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</si>
  <si>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</si>
  <si>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</si>
  <si>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</si>
  <si>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</si>
  <si>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</si>
  <si>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</si>
  <si>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</si>
  <si>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</si>
  <si>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</si>
  <si>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</si>
  <si>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</si>
  <si>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</si>
  <si>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</si>
  <si>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</si>
  <si>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</si>
  <si>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</si>
  <si>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</si>
  <si>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</si>
  <si>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</si>
  <si>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</si>
  <si>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</si>
  <si>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</si>
  <si>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</si>
  <si>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</si>
  <si>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</si>
  <si>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</si>
  <si>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</si>
  <si>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</si>
  <si>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</si>
  <si>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</si>
  <si>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</si>
  <si>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</si>
  <si>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</si>
  <si>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</si>
  <si>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</si>
  <si>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</si>
  <si>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</si>
  <si>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</si>
  <si>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</si>
  <si>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</si>
  <si>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</si>
  <si>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</si>
  <si>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</si>
  <si>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</si>
  <si>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</si>
  <si>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</si>
  <si>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</si>
  <si>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</si>
  <si>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</si>
  <si>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</si>
  <si>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</si>
  <si>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</si>
  <si>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</si>
  <si>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</si>
  <si>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</si>
  <si>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</si>
  <si>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</si>
  <si>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</si>
  <si>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</si>
  <si>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</si>
  <si>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</si>
  <si>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</si>
  <si>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</si>
  <si>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</si>
  <si>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</si>
  <si>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</si>
  <si>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</si>
  <si>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</si>
  <si>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</si>
  <si>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</si>
  <si>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</si>
  <si>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</si>
  <si>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</si>
  <si>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</si>
  <si>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</si>
  <si>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</si>
  <si>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</si>
  <si>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</si>
  <si>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</si>
  <si>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</si>
  <si>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</si>
  <si>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</si>
  <si>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</si>
  <si>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</si>
  <si>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</si>
  <si>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</si>
  <si>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</si>
  <si>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</si>
  <si>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</si>
  <si>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</si>
  <si>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</si>
  <si>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</si>
  <si>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</si>
  <si>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</si>
  <si>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</si>
  <si>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</si>
  <si>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</si>
  <si>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</si>
  <si>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</si>
  <si>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</si>
  <si>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</si>
  <si>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</si>
  <si>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</si>
  <si>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</si>
  <si>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</si>
  <si>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</si>
  <si>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</si>
  <si>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</si>
  <si>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</si>
  <si>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</si>
  <si>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</si>
  <si>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</si>
  <si>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</si>
  <si>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</si>
  <si>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</si>
  <si>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</si>
  <si>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</si>
  <si>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</si>
  <si>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</si>
  <si>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</si>
  <si>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</si>
  <si>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</si>
  <si>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</si>
  <si>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</si>
  <si>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</si>
  <si>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</si>
  <si>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</si>
  <si>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</si>
  <si>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</si>
  <si>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</si>
  <si>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</si>
  <si>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</si>
  <si>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</si>
  <si>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</si>
  <si>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</si>
  <si>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</si>
  <si>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</si>
  <si>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</si>
  <si>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</si>
  <si>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</si>
  <si>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</si>
  <si>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</si>
  <si>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</si>
  <si>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</si>
  <si>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</si>
  <si>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</si>
  <si>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</si>
  <si>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</si>
  <si>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</si>
  <si>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</si>
  <si>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</si>
  <si>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</si>
  <si>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</si>
  <si>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</si>
  <si>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</si>
  <si>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</si>
  <si>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</si>
  <si>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</si>
  <si>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</si>
  <si>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</si>
  <si>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</si>
  <si>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</si>
  <si>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</si>
  <si>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</si>
  <si>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</si>
  <si>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</si>
  <si>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</si>
  <si>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</si>
  <si>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</si>
  <si>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</si>
  <si>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</si>
  <si>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</si>
  <si>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</si>
  <si>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</si>
  <si>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</si>
  <si>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</si>
  <si>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</si>
  <si>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</si>
  <si>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</si>
  <si>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</si>
  <si>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</si>
  <si>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</si>
  <si>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</si>
  <si>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</si>
  <si>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</si>
  <si>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</si>
  <si>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</si>
  <si>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</si>
  <si>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</si>
  <si>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</si>
  <si>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</si>
  <si>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</si>
  <si>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</si>
  <si>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</si>
  <si>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</si>
  <si>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</si>
  <si>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</si>
  <si>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</si>
  <si>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</si>
  <si>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</si>
  <si>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</si>
  <si>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</si>
  <si>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</si>
  <si>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</si>
  <si>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</si>
  <si>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</si>
  <si>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</si>
  <si>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</si>
  <si>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</si>
  <si>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</si>
  <si>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</si>
  <si>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</si>
  <si>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</si>
  <si>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</si>
  <si>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</si>
  <si>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</si>
  <si>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</si>
  <si>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</si>
  <si>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</si>
  <si>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</si>
  <si>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</si>
  <si>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</si>
  <si>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</si>
  <si>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</si>
  <si>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</si>
  <si>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</si>
  <si>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</si>
  <si>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</si>
  <si>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</si>
  <si>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</si>
  <si>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</si>
  <si>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</si>
  <si>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</si>
  <si>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</si>
  <si>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</si>
  <si>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</si>
  <si>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</si>
  <si>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</si>
  <si>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</si>
  <si>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</si>
  <si>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</si>
  <si>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</si>
  <si>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</si>
  <si>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</si>
  <si>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</si>
  <si>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</si>
  <si>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</si>
  <si>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</si>
  <si>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</si>
  <si>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</si>
  <si>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</si>
  <si>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</si>
  <si>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</si>
  <si>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</si>
  <si>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</si>
  <si>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</si>
  <si>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</si>
  <si>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</si>
  <si>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</si>
  <si>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</si>
  <si>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</si>
  <si>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</si>
  <si>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</si>
  <si>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</si>
  <si>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</si>
  <si>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</si>
  <si>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</si>
  <si>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</si>
  <si>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</si>
  <si>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</si>
  <si>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</si>
  <si>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</si>
  <si>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</si>
  <si>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</si>
  <si>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</si>
  <si>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</si>
  <si>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</si>
  <si>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</si>
  <si>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</si>
  <si>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</si>
  <si>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</si>
  <si>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</si>
  <si>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</si>
  <si>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</si>
  <si>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</si>
  <si>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</si>
  <si>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</si>
  <si>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</si>
  <si>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</si>
  <si>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</si>
  <si>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</si>
  <si>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</si>
  <si>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</si>
  <si>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</si>
  <si>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</si>
  <si>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</si>
  <si>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</si>
  <si>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</si>
  <si>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</si>
  <si>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</si>
  <si>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</si>
  <si>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</si>
  <si>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</si>
  <si>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</si>
  <si>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</si>
  <si>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</si>
  <si>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</si>
  <si>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</si>
  <si>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</si>
  <si>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</si>
  <si>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</si>
  <si>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</si>
  <si>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</si>
  <si>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</si>
  <si>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</si>
  <si>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</si>
  <si>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</si>
  <si>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</si>
  <si>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</si>
  <si>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</si>
  <si>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</si>
  <si>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</si>
  <si>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</si>
  <si>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</si>
  <si>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</si>
  <si>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</si>
  <si>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</si>
  <si>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</si>
  <si>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</si>
  <si>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</si>
  <si>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</si>
  <si>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</si>
  <si>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</si>
  <si>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</si>
  <si>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</si>
  <si>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</si>
  <si>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</si>
  <si>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</si>
  <si>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</si>
  <si>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</si>
  <si>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</si>
  <si>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</si>
  <si>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</si>
  <si>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</si>
  <si>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</si>
  <si>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</si>
  <si>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</si>
  <si>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</si>
  <si>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</si>
  <si>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</si>
  <si>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</si>
  <si>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</si>
  <si>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</si>
  <si>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</si>
  <si>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</si>
  <si>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</si>
  <si>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</si>
  <si>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</si>
  <si>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</si>
  <si>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</si>
  <si>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</si>
  <si>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</si>
  <si>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</si>
  <si>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</si>
  <si>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</si>
  <si>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</si>
  <si>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</si>
  <si>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</si>
  <si>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</si>
  <si>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</si>
  <si>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</si>
  <si>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</si>
  <si>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</si>
  <si>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</si>
  <si>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</si>
  <si>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</si>
  <si>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</si>
  <si>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</si>
  <si>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</si>
  <si>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</si>
  <si>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</si>
  <si>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</si>
  <si>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</si>
  <si>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</si>
  <si>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</si>
  <si>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</si>
  <si>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</si>
  <si>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</si>
  <si>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</si>
  <si>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</si>
  <si>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</si>
  <si>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</si>
  <si>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</si>
  <si>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</si>
  <si>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</si>
  <si>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</si>
  <si>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</si>
  <si>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</si>
  <si>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</si>
  <si>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</si>
  <si>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</si>
  <si>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</si>
  <si>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</si>
  <si>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</si>
  <si>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</si>
  <si>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</si>
  <si>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</si>
  <si>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</si>
  <si>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</si>
  <si>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</si>
  <si>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</si>
  <si>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</si>
  <si>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</si>
  <si>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</si>
  <si>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</si>
  <si>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</si>
  <si>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</si>
  <si>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</si>
  <si>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</si>
  <si>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</si>
  <si>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</si>
  <si>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</si>
  <si>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</si>
  <si>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</si>
  <si>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</si>
  <si>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</si>
  <si>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</si>
  <si>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</si>
  <si>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</si>
  <si>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</si>
  <si>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</si>
  <si>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</si>
  <si>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</si>
  <si>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</si>
  <si>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</si>
  <si>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</si>
  <si>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</si>
  <si>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</si>
  <si>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</si>
  <si>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</si>
  <si>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</si>
  <si>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</si>
  <si>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</si>
  <si>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</si>
  <si>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</si>
  <si>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</si>
  <si>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</si>
  <si>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</si>
  <si>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</si>
  <si>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</si>
  <si>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</si>
  <si>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</si>
  <si>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</si>
  <si>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</si>
  <si>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</si>
  <si>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</si>
  <si>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</si>
  <si>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</si>
  <si>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</si>
  <si>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</si>
  <si>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</si>
  <si>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</si>
  <si>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</si>
  <si>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</si>
  <si>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</si>
  <si>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</si>
  <si>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</si>
  <si>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</si>
  <si>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</si>
  <si>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</si>
  <si>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</si>
  <si>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</si>
  <si>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</si>
  <si>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</si>
  <si>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</si>
  <si>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</si>
  <si>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</si>
  <si>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</si>
  <si>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</si>
  <si>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</si>
  <si>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</si>
  <si>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</si>
  <si>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</si>
  <si>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</si>
  <si>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</si>
  <si>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</si>
  <si>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</si>
  <si>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</si>
  <si>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</si>
  <si>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</si>
  <si>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</si>
  <si>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</si>
  <si>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</si>
  <si>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</si>
  <si>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</si>
  <si>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</si>
  <si>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</si>
  <si>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</si>
  <si>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</si>
  <si>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</si>
  <si>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</si>
  <si>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</si>
  <si>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</si>
  <si>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</si>
  <si>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</si>
  <si>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</si>
  <si>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</si>
  <si>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</si>
  <si>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</si>
  <si>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</si>
  <si>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</si>
  <si>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</si>
  <si>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</si>
  <si>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</si>
  <si>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</si>
  <si>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</si>
  <si>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</si>
  <si>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</si>
  <si>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</si>
  <si>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</si>
  <si>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</si>
  <si>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</si>
  <si>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</si>
  <si>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</si>
  <si>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</si>
  <si>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</si>
  <si>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</si>
  <si>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</si>
  <si>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</si>
  <si>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</si>
  <si>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</si>
  <si>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</si>
  <si>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</si>
  <si>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</si>
  <si>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</si>
  <si>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</si>
  <si>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</si>
  <si>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</si>
  <si>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</si>
  <si>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</si>
  <si>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</si>
  <si>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</si>
  <si>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</si>
  <si>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</si>
  <si>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</si>
  <si>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</si>
  <si>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</si>
  <si>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</si>
  <si>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</si>
  <si>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</si>
  <si>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</si>
  <si>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</si>
  <si>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</si>
  <si>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</si>
  <si>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</si>
  <si>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</si>
  <si>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</si>
  <si>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</si>
  <si>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</si>
  <si>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</si>
  <si>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</si>
  <si>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</si>
  <si>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</si>
  <si>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</si>
  <si>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</si>
  <si>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</si>
  <si>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</si>
  <si>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</si>
  <si>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</si>
  <si>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</si>
  <si>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</si>
  <si>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</si>
  <si>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</si>
  <si>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</si>
  <si>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</si>
  <si>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</si>
  <si>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</si>
  <si>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</si>
  <si>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</si>
  <si>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</si>
  <si>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</si>
  <si>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</si>
  <si>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</si>
  <si>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</si>
  <si>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</si>
  <si>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</si>
  <si>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</si>
  <si>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</si>
  <si>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</si>
  <si>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</si>
  <si>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</si>
  <si>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</si>
  <si>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</si>
  <si>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</si>
  <si>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</si>
  <si>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</si>
  <si>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</si>
  <si>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</si>
  <si>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</si>
  <si>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</si>
  <si>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</si>
  <si>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</si>
  <si>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</si>
  <si>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</si>
  <si>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</si>
  <si>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</si>
  <si>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</si>
  <si>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</si>
  <si>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</si>
  <si>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</si>
  <si>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</si>
  <si>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</si>
  <si>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</si>
  <si>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</si>
  <si>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</si>
  <si>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</si>
  <si>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</si>
  <si>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</si>
  <si>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</si>
  <si>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</si>
  <si>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</si>
  <si>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</si>
  <si>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</si>
  <si>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</si>
  <si>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</si>
  <si>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</si>
  <si>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</si>
  <si>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</si>
  <si>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</si>
  <si>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</si>
  <si>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</si>
  <si>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</si>
  <si>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</si>
  <si>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</si>
  <si>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</si>
  <si>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</si>
  <si>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</si>
  <si>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</si>
  <si>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</si>
  <si>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</si>
  <si>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</si>
  <si>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</si>
  <si>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</si>
  <si>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</si>
  <si>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</si>
  <si>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</si>
  <si>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</si>
  <si>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</si>
  <si>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</si>
  <si>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</si>
  <si>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</si>
  <si>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</si>
  <si>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</si>
  <si>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</si>
  <si>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</si>
  <si>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</si>
  <si>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</si>
  <si>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</si>
  <si>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</si>
  <si>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</si>
  <si>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</si>
  <si>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</si>
  <si>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</si>
  <si>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</si>
  <si>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</si>
  <si>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</si>
  <si>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</si>
  <si>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</si>
  <si>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</si>
  <si>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</si>
  <si>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</si>
  <si>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</si>
  <si>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</si>
  <si>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</si>
  <si>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</si>
  <si>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</si>
  <si>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</si>
  <si>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</si>
  <si>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</si>
  <si>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</si>
  <si>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</si>
  <si>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</si>
  <si>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</si>
  <si>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</si>
  <si>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</si>
  <si>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</si>
  <si>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</si>
  <si>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</si>
  <si>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</si>
  <si>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</si>
  <si>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</si>
  <si>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</si>
  <si>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</si>
  <si>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</si>
  <si>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</si>
  <si>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</si>
  <si>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</si>
  <si>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</si>
  <si>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</si>
  <si>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</si>
  <si>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</si>
  <si>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</si>
  <si>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</si>
  <si>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</si>
  <si>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</si>
  <si>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</si>
  <si>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</si>
  <si>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</si>
  <si>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</si>
  <si>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</si>
  <si>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</si>
  <si>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</si>
  <si>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</si>
  <si>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</si>
  <si>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</si>
  <si>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</si>
  <si>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</si>
  <si>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</si>
  <si>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</si>
  <si>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</si>
  <si>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</si>
  <si>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</si>
  <si>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</si>
  <si>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</si>
  <si>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</si>
  <si>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</si>
  <si>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</si>
  <si>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</si>
  <si>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</si>
  <si>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</si>
  <si>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</si>
  <si>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</si>
  <si>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</si>
  <si>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</si>
  <si>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</si>
  <si>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</si>
  <si>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</si>
  <si>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</si>
  <si>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</si>
  <si>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</si>
  <si>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</si>
  <si>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</si>
  <si>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</si>
  <si>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</si>
  <si>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</si>
  <si>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</si>
  <si>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</si>
  <si>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</si>
  <si>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</si>
  <si>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</si>
  <si>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</si>
  <si>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</si>
  <si>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</si>
  <si>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</si>
  <si>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</si>
  <si>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</si>
  <si>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</si>
  <si>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</si>
  <si>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</si>
  <si>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</si>
  <si>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</si>
  <si>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</si>
  <si>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</si>
  <si>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</si>
  <si>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</si>
  <si>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</si>
  <si>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</si>
  <si>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</si>
  <si>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</si>
  <si>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</si>
  <si>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</si>
  <si>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</si>
  <si>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</si>
  <si>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</si>
  <si>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</si>
  <si>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</si>
  <si>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</si>
  <si>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</si>
  <si>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</si>
  <si>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</si>
  <si>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</si>
  <si>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</si>
  <si>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</si>
  <si>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</si>
  <si>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</si>
  <si>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</si>
  <si>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</si>
  <si>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</si>
  <si>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</si>
  <si>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</si>
  <si>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</si>
  <si>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</si>
  <si>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</si>
  <si>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</si>
  <si>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</si>
  <si>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</si>
  <si>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</si>
  <si>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</si>
  <si>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</si>
  <si>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</si>
  <si>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</si>
  <si>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</si>
  <si>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</si>
  <si>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</si>
  <si>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</si>
  <si>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</si>
  <si>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</si>
  <si>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</si>
  <si>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</si>
  <si>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</si>
  <si>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</si>
  <si>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</si>
  <si>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</si>
  <si>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</si>
  <si>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</si>
  <si>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</si>
  <si>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</si>
  <si>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</si>
  <si>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</si>
  <si>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</si>
  <si>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</si>
  <si>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</si>
  <si>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</si>
  <si>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</si>
  <si>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</si>
  <si>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</si>
  <si>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</si>
  <si>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</si>
  <si>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</si>
  <si>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</si>
  <si>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</si>
  <si>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</si>
  <si>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</si>
  <si>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</si>
  <si>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</si>
  <si>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</si>
  <si>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</si>
  <si>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</si>
  <si>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</si>
  <si>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</si>
  <si>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</si>
  <si>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</si>
  <si>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</si>
  <si>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</si>
  <si>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</si>
  <si>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</si>
  <si>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</si>
  <si>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</si>
  <si>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</si>
  <si>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</si>
  <si>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</si>
  <si>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</si>
  <si>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</si>
  <si>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</si>
  <si>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</si>
  <si>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</si>
  <si>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</si>
  <si>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</si>
  <si>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</si>
  <si>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</si>
  <si>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</si>
  <si>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</si>
  <si>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</si>
  <si>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</si>
  <si>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</si>
  <si>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</si>
  <si>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</si>
  <si>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</si>
  <si>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</si>
  <si>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</si>
  <si>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</si>
  <si>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</si>
  <si>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</si>
  <si>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</si>
  <si>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</si>
  <si>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</si>
  <si>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</si>
  <si>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</si>
  <si>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</si>
  <si>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</si>
  <si>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</si>
  <si>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</si>
  <si>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</si>
  <si>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</si>
  <si>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</si>
  <si>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</si>
  <si>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</si>
  <si>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</si>
  <si>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</si>
  <si>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</si>
  <si>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</si>
  <si>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</si>
  <si>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</si>
  <si>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</si>
  <si>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</si>
  <si>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</si>
  <si>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</si>
  <si>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</si>
  <si>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</si>
  <si>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</si>
  <si>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</si>
  <si>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</si>
  <si>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</si>
  <si>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</si>
  <si>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</si>
  <si>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</si>
  <si>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</si>
  <si>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</si>
  <si>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</si>
  <si>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</si>
  <si>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</si>
  <si>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</si>
  <si>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</si>
  <si>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</si>
  <si>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</si>
  <si>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</si>
  <si>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</si>
  <si>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</si>
  <si>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</si>
  <si>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</si>
  <si>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</si>
  <si>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</si>
  <si>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</si>
  <si>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</si>
  <si>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</si>
  <si>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</si>
  <si>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</si>
  <si>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</si>
  <si>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</si>
  <si>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</si>
  <si>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</si>
  <si>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</si>
  <si>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</si>
  <si>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</si>
  <si>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</si>
  <si>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</si>
  <si>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</si>
  <si>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</si>
  <si>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</si>
  <si>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</si>
  <si>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</si>
  <si>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</si>
  <si>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</si>
  <si>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</si>
  <si>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</si>
  <si>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</si>
  <si>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</si>
  <si>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</si>
  <si>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</si>
  <si>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</si>
  <si>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</si>
  <si>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</si>
  <si>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</si>
  <si>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</si>
  <si>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</si>
  <si>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</si>
  <si>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</si>
  <si>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</si>
  <si>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</si>
  <si>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</si>
  <si>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</si>
  <si>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</si>
  <si>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</si>
  <si>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</si>
  <si>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</si>
  <si>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</si>
  <si>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</si>
  <si>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</si>
  <si>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</si>
  <si>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</si>
  <si>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</si>
  <si>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</si>
  <si>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</si>
  <si>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</si>
  <si>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</si>
  <si>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</si>
  <si>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</si>
  <si>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</si>
  <si>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</si>
  <si>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</si>
  <si>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</si>
  <si>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</si>
  <si>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</si>
  <si>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</si>
  <si>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</si>
  <si>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</si>
  <si>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</si>
  <si>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</si>
  <si>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</si>
  <si>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</si>
  <si>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</si>
  <si>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</si>
  <si>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</si>
  <si>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</si>
  <si>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</si>
  <si>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</si>
  <si>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</si>
  <si>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</si>
  <si>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</si>
  <si>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</si>
  <si>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</si>
  <si>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</si>
  <si>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</si>
  <si>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</si>
  <si>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</si>
  <si>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</si>
  <si>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</si>
  <si>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</si>
  <si>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</si>
  <si>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</si>
  <si>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</si>
  <si>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</si>
  <si>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</si>
  <si>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</si>
  <si>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</si>
  <si>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</si>
  <si>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</si>
  <si>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</si>
  <si>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</si>
  <si>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</si>
  <si>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</si>
  <si>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</si>
  <si>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</si>
  <si>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</si>
  <si>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</si>
  <si>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</si>
  <si>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</si>
  <si>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</si>
  <si>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</si>
  <si>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</si>
  <si>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</si>
  <si>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</si>
  <si>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</si>
  <si>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</si>
  <si>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</si>
  <si>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</si>
  <si>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</si>
  <si>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</si>
  <si>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</si>
  <si>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</si>
  <si>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</si>
  <si>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</si>
  <si>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</si>
  <si>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</si>
  <si>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</si>
  <si>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</si>
  <si>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</si>
  <si>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</si>
  <si>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</si>
  <si>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</si>
  <si>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</si>
  <si>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</si>
  <si>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</si>
  <si>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</si>
  <si>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</si>
  <si>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</si>
  <si>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</si>
  <si>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</si>
  <si>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</si>
  <si>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</si>
  <si>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</si>
  <si>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</si>
  <si>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</si>
  <si>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</si>
  <si>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</si>
  <si>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</si>
  <si>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</si>
  <si>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</si>
  <si>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</si>
  <si>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</si>
  <si>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</si>
  <si>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</si>
  <si>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</si>
  <si>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</si>
  <si>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</si>
  <si>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</si>
  <si>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</si>
  <si>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</si>
  <si>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</si>
  <si>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</si>
  <si>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</si>
  <si>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</si>
  <si>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</si>
  <si>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</si>
  <si>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</si>
  <si>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</si>
  <si>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</si>
  <si>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</si>
  <si>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</si>
  <si>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</si>
  <si>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</si>
  <si>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</si>
  <si>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</si>
  <si>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</si>
  <si>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</si>
  <si>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</si>
  <si>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</si>
  <si>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</si>
  <si>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</si>
  <si>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</si>
  <si>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</si>
  <si>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</si>
  <si>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</si>
  <si>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</si>
  <si>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</si>
  <si>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</si>
  <si>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</si>
  <si>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</si>
  <si>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</si>
  <si>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</si>
  <si>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</si>
  <si>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</si>
  <si>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</si>
  <si>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</si>
  <si>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</si>
  <si>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</si>
  <si>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</si>
  <si>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</si>
  <si>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</si>
  <si>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</si>
  <si>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</si>
  <si>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</si>
  <si>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</si>
  <si>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</si>
  <si>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</si>
  <si>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</si>
  <si>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</si>
  <si>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</si>
  <si>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</si>
  <si>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</si>
  <si>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</si>
  <si>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</si>
  <si>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</si>
  <si>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</si>
  <si>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</si>
  <si>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</si>
  <si>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</si>
  <si>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</si>
  <si>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</si>
  <si>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</si>
  <si>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</si>
  <si>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</si>
  <si>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</si>
  <si>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</si>
  <si>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</si>
  <si>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</si>
  <si>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</si>
  <si>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</si>
  <si>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</si>
  <si>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</si>
  <si>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</si>
  <si>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</si>
  <si>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</si>
  <si>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</si>
  <si>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</si>
  <si>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</si>
  <si>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</si>
  <si>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</si>
  <si>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</si>
  <si>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</si>
  <si>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</si>
  <si>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</si>
  <si>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</si>
  <si>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</si>
  <si>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</si>
  <si>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</si>
  <si>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</si>
  <si>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</si>
  <si>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</si>
  <si>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</si>
  <si>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</si>
  <si>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</si>
  <si>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</si>
  <si>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</si>
  <si>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</si>
  <si>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</si>
  <si>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</si>
  <si>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</si>
  <si>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</si>
  <si>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</si>
  <si>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</si>
  <si>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</si>
  <si>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</si>
  <si>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</si>
  <si>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</si>
  <si>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</si>
  <si>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</si>
  <si>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</si>
  <si>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</si>
  <si>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</si>
  <si>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</si>
  <si>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</si>
  <si>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</si>
  <si>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</si>
  <si>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</si>
  <si>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</si>
  <si>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</si>
  <si>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</si>
  <si>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</si>
  <si>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</si>
  <si>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</si>
  <si>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</si>
  <si>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</si>
  <si>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</si>
  <si>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</si>
  <si>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</si>
  <si>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</si>
  <si>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</si>
  <si>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</si>
  <si>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</si>
  <si>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</si>
  <si>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</si>
  <si>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</si>
  <si>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</si>
  <si>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</si>
  <si>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</si>
  <si>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</si>
  <si>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</si>
  <si>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</si>
  <si>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</si>
  <si>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</si>
  <si>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</si>
  <si>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</si>
  <si>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</si>
  <si>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</si>
  <si>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</si>
  <si>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</si>
  <si>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</si>
  <si>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</si>
  <si>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</si>
  <si>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</si>
  <si>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</si>
  <si>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</si>
  <si>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</si>
  <si>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</si>
  <si>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</si>
  <si>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</si>
  <si>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</si>
  <si>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</si>
  <si>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</si>
  <si>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</si>
  <si>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</si>
  <si>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</si>
  <si>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</si>
  <si>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</si>
  <si>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</si>
  <si>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</si>
  <si>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</si>
  <si>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</si>
  <si>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</si>
  <si>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</si>
  <si>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</si>
  <si>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</si>
  <si>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</si>
  <si>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</si>
  <si>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</si>
  <si>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</si>
  <si>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</si>
  <si>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</si>
  <si>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</si>
  <si>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</si>
  <si>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</si>
  <si>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</si>
  <si>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</si>
  <si>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</si>
  <si>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</si>
  <si>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</si>
  <si>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</si>
  <si>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</si>
  <si>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</si>
  <si>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</si>
  <si>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</si>
  <si>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</si>
  <si>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</si>
  <si>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</si>
  <si>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</si>
  <si>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</si>
  <si>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</si>
  <si>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</si>
  <si>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</si>
  <si>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</si>
  <si>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</si>
  <si>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</si>
  <si>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</si>
  <si>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</si>
  <si>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</si>
  <si>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</si>
  <si>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</si>
  <si>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</si>
  <si>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</si>
  <si>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</si>
  <si>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</si>
  <si>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</si>
  <si>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</si>
  <si>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</si>
  <si>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</si>
  <si>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</si>
  <si>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</si>
  <si>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</si>
  <si>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</si>
  <si>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</si>
  <si>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</si>
  <si>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</si>
  <si>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</si>
  <si>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</si>
  <si>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</si>
  <si>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</si>
  <si>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</si>
  <si>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</si>
  <si>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</si>
  <si>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</si>
  <si>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</si>
  <si>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</si>
  <si>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</si>
  <si>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</si>
  <si>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</si>
  <si>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</si>
  <si>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</si>
  <si>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</si>
  <si>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</si>
  <si>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</si>
  <si>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</si>
  <si>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</si>
  <si>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</si>
  <si>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</si>
  <si>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</si>
  <si>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</si>
  <si>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</si>
  <si>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</si>
  <si>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</si>
  <si>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</si>
  <si>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</si>
  <si>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</si>
  <si>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</si>
  <si>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</si>
  <si>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</si>
  <si>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</si>
  <si>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</si>
  <si>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</si>
  <si>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</si>
  <si>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</si>
  <si>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</si>
  <si>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</si>
  <si>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</si>
  <si>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</si>
  <si>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</si>
  <si>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</si>
  <si>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</si>
  <si>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</si>
  <si>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</si>
  <si>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</si>
  <si>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</si>
  <si>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</si>
  <si>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</si>
  <si>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</si>
  <si>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</si>
  <si>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</si>
  <si>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</si>
  <si>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</si>
  <si>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</si>
  <si>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</si>
  <si>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</si>
  <si>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</si>
  <si>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</si>
  <si>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</si>
  <si>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</si>
  <si>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</si>
  <si>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</si>
  <si>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</si>
  <si>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</si>
  <si>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</si>
  <si>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</si>
  <si>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</si>
  <si>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</si>
  <si>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</si>
  <si>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</si>
  <si>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</si>
  <si>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</si>
  <si>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</si>
  <si>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</si>
  <si>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</si>
  <si>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</si>
  <si>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</si>
  <si>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</si>
  <si>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</si>
  <si>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</si>
  <si>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</si>
  <si>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</si>
  <si>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</si>
  <si>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</si>
  <si>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</si>
  <si>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</si>
  <si>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</si>
  <si>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</si>
  <si>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</si>
  <si>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</si>
  <si>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</si>
  <si>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</si>
  <si>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</si>
  <si>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</si>
  <si>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</si>
  <si>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</si>
  <si>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</si>
  <si>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</si>
  <si>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</si>
  <si>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</si>
  <si>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</si>
  <si>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</si>
  <si>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</si>
  <si>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</si>
  <si>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</si>
  <si>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</si>
  <si>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</si>
  <si>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</si>
  <si>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</si>
  <si>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</si>
  <si>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</si>
  <si>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</si>
  <si>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</si>
  <si>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</si>
  <si>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</si>
  <si>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</si>
  <si>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</si>
  <si>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</si>
  <si>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</si>
  <si>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</si>
  <si>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</si>
  <si>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</si>
  <si>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</si>
  <si>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</si>
  <si>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</si>
  <si>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</si>
  <si>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</si>
  <si>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</si>
  <si>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</si>
  <si>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</si>
  <si>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</si>
  <si>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</si>
  <si>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</si>
  <si>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</si>
  <si>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</si>
  <si>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</si>
  <si>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</si>
  <si>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</si>
  <si>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</si>
  <si>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</si>
  <si>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</si>
  <si>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</si>
  <si>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</si>
  <si>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</si>
  <si>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</si>
  <si>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</si>
  <si>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</si>
  <si>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</si>
  <si>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</si>
  <si>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</si>
  <si>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</si>
  <si>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</si>
  <si>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</si>
  <si>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</si>
  <si>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</si>
  <si>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</si>
  <si>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</si>
  <si>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</si>
  <si>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</si>
  <si>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</si>
  <si>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</si>
  <si>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</si>
  <si>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</si>
  <si>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</si>
  <si>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</si>
  <si>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</si>
  <si>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</si>
  <si>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</si>
  <si>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</si>
  <si>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</si>
  <si>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</si>
  <si>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</si>
  <si>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</si>
  <si>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</si>
  <si>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</si>
  <si>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</si>
  <si>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</si>
  <si>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</si>
  <si>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</si>
  <si>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</si>
  <si>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</si>
  <si>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</si>
  <si>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</si>
  <si>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</si>
  <si>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</si>
  <si>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</si>
  <si>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</si>
  <si>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</si>
  <si>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</si>
  <si>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</si>
  <si>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</si>
  <si>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</si>
  <si>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</si>
  <si>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</si>
  <si>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</si>
  <si>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</si>
  <si>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</si>
  <si>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</si>
  <si>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</si>
  <si>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</si>
  <si>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</si>
  <si>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</si>
  <si>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</si>
  <si>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</si>
  <si>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</si>
  <si>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</si>
  <si>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</si>
  <si>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</si>
  <si>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</si>
  <si>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</si>
  <si>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</si>
  <si>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</si>
  <si>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</si>
  <si>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</si>
  <si>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</si>
  <si>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</si>
  <si>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</si>
  <si>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</si>
  <si>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</si>
  <si>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</si>
  <si>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</si>
  <si>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</si>
  <si>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</si>
  <si>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</si>
  <si>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</si>
  <si>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</si>
  <si>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</si>
  <si>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</si>
  <si>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</si>
  <si>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</si>
  <si>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</si>
  <si>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</si>
  <si>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</si>
  <si>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</si>
  <si>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</si>
  <si>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</si>
  <si>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</si>
  <si>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</si>
  <si>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</si>
  <si>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</si>
  <si>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</si>
  <si>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</si>
  <si>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</si>
  <si>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</si>
  <si>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</si>
  <si>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</si>
  <si>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</si>
  <si>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</si>
  <si>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</si>
  <si>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</si>
  <si>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</si>
  <si>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</si>
  <si>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</si>
  <si>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</si>
  <si>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</si>
  <si>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</si>
  <si>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</si>
  <si>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</si>
  <si>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</si>
  <si>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</si>
  <si>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</si>
  <si>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</si>
  <si>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</si>
  <si>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</si>
  <si>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</si>
  <si>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</si>
  <si>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</si>
  <si>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</si>
  <si>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</si>
  <si>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</si>
  <si>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</si>
  <si>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</si>
  <si>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</si>
  <si>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</si>
  <si>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</si>
  <si>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</si>
  <si>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</si>
  <si>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</si>
  <si>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</si>
  <si>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</si>
  <si>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</si>
  <si>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</si>
  <si>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</si>
  <si>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</si>
  <si>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</si>
  <si>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</si>
  <si>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</si>
  <si>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</si>
  <si>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</si>
  <si>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</si>
  <si>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</si>
  <si>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</si>
  <si>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</si>
  <si>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</si>
  <si>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</si>
  <si>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</si>
  <si>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</si>
  <si>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</si>
  <si>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</si>
  <si>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</si>
  <si>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</si>
  <si>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</si>
  <si>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</si>
  <si>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</si>
  <si>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</si>
  <si>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</si>
  <si>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</si>
  <si>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</si>
  <si>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</si>
  <si>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</si>
  <si>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</si>
  <si>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</si>
  <si>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</si>
  <si>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</si>
  <si>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</si>
  <si>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</si>
  <si>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</si>
  <si>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</si>
  <si>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</si>
  <si>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</si>
  <si>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</si>
  <si>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</si>
  <si>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</si>
  <si>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</si>
  <si>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</si>
  <si>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</si>
  <si>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</si>
  <si>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</si>
  <si>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</si>
  <si>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</si>
  <si>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</si>
  <si>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</si>
  <si>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</si>
  <si>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</si>
  <si>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</si>
  <si>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</si>
  <si>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</si>
  <si>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</si>
  <si>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</si>
  <si>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</si>
  <si>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</si>
  <si>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</si>
  <si>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</si>
  <si>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</si>
  <si>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</si>
  <si>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</si>
  <si>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</si>
  <si>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</si>
  <si>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</si>
  <si>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</si>
  <si>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</si>
  <si>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</si>
  <si>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</si>
  <si>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</si>
  <si>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</si>
  <si>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</si>
  <si>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</si>
  <si>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</si>
  <si>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</si>
  <si>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</si>
  <si>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</si>
  <si>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</si>
  <si>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</si>
  <si>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</si>
  <si>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</si>
  <si>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</si>
  <si>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</si>
  <si>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</si>
  <si>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</si>
  <si>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</si>
  <si>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</si>
  <si>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</si>
  <si>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</si>
  <si>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</si>
  <si>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</si>
  <si>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</si>
  <si>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</si>
  <si>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</si>
  <si>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</si>
  <si>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</si>
  <si>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</si>
  <si>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</si>
  <si>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</si>
  <si>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</si>
  <si>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</si>
  <si>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</si>
  <si>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</si>
  <si>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</si>
  <si>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</si>
  <si>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</si>
  <si>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</si>
  <si>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</si>
  <si>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</si>
  <si>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</si>
  <si>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</si>
  <si>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</si>
  <si>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</si>
  <si>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</si>
  <si>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</si>
  <si>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</si>
  <si>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</si>
  <si>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</si>
  <si>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</si>
  <si>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</si>
  <si>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</si>
  <si>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</si>
  <si>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</si>
  <si>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</si>
  <si>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</si>
  <si>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</si>
  <si>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</si>
  <si>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</si>
  <si>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</si>
  <si>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</si>
  <si>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</si>
  <si>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</si>
  <si>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</si>
  <si>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</si>
  <si>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</si>
  <si>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</si>
  <si>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</si>
  <si>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</si>
  <si>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</si>
  <si>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</si>
  <si>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</si>
  <si>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</si>
  <si>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</si>
  <si>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</si>
  <si>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</si>
  <si>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</si>
  <si>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</si>
  <si>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</si>
  <si>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</si>
  <si>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</si>
  <si>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</si>
  <si>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</si>
  <si>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</si>
  <si>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</si>
  <si>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</si>
  <si>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</si>
  <si>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</si>
  <si>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</si>
  <si>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</si>
  <si>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</si>
  <si>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</si>
  <si>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</si>
  <si>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</si>
  <si>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</si>
  <si>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</si>
  <si>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</si>
  <si>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</si>
  <si>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</si>
  <si>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</si>
  <si>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</si>
  <si>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</si>
  <si>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</si>
  <si>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</si>
  <si>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</si>
  <si>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</si>
  <si>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</si>
  <si>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</si>
  <si>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</si>
  <si>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</si>
  <si>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</si>
  <si>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</si>
  <si>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</si>
  <si>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</si>
  <si>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</si>
  <si>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</si>
  <si>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</si>
  <si>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</si>
  <si>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</si>
  <si>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</si>
  <si>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</si>
  <si>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</si>
  <si>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</si>
  <si>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</si>
  <si>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</si>
  <si>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</si>
  <si>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</si>
  <si>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</si>
  <si>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</si>
  <si>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</si>
  <si>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</si>
  <si>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</si>
  <si>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</si>
  <si>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</si>
  <si>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</si>
  <si>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</si>
  <si>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</si>
  <si>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</si>
  <si>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</si>
  <si>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</si>
  <si>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</si>
  <si>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</si>
  <si>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</si>
  <si>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</si>
  <si>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</si>
  <si>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</si>
  <si>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</si>
  <si>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</si>
  <si>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</si>
  <si>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</si>
  <si>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</si>
  <si>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</si>
  <si>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</si>
  <si>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</si>
  <si>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</si>
  <si>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</si>
  <si>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</si>
  <si>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</si>
  <si>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</si>
  <si>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</si>
  <si>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</si>
  <si>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</si>
  <si>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</si>
  <si>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</si>
  <si>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</si>
  <si>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</si>
  <si>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</si>
  <si>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</si>
  <si>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</si>
  <si>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</si>
  <si>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</si>
  <si>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</si>
  <si>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</si>
  <si>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</si>
  <si>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</si>
  <si>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</si>
  <si>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</si>
  <si>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</si>
  <si>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</si>
  <si>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</si>
  <si>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</si>
  <si>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</si>
  <si>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</si>
  <si>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</si>
  <si>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</si>
  <si>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</si>
  <si>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</si>
  <si>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</si>
  <si>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</si>
  <si>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</si>
  <si>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</si>
  <si>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</si>
  <si>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</si>
  <si>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</si>
  <si>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</si>
  <si>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</si>
  <si>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</si>
  <si>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</si>
  <si>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</si>
  <si>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</si>
  <si>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</si>
  <si>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</si>
  <si>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</si>
  <si>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</si>
  <si>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</si>
  <si>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</si>
  <si>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</si>
  <si>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</si>
  <si>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</si>
  <si>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</si>
  <si>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</si>
  <si>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</si>
  <si>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</si>
  <si>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</si>
  <si>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</si>
  <si>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</si>
  <si>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</si>
  <si>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</si>
  <si>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</si>
  <si>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</si>
  <si>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</si>
  <si>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</si>
  <si>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</si>
  <si>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</si>
  <si>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</si>
  <si>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</si>
  <si>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</si>
  <si>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</si>
  <si>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</si>
  <si>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</si>
  <si>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</si>
  <si>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</si>
  <si>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</si>
  <si>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</si>
  <si>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</si>
  <si>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</si>
  <si>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</si>
  <si>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</si>
  <si>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</si>
  <si>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</si>
  <si>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</si>
  <si>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</si>
  <si>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</si>
  <si>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</si>
  <si>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</si>
  <si>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</si>
  <si>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</si>
  <si>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</si>
  <si>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</si>
  <si>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</si>
  <si>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</si>
  <si>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</si>
  <si>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</si>
  <si>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</si>
  <si>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</si>
  <si>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</si>
  <si>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</si>
  <si>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</si>
  <si>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</si>
  <si>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</si>
  <si>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</si>
  <si>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</si>
  <si>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</si>
  <si>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</si>
  <si>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</si>
  <si>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</si>
  <si>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</si>
  <si>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</si>
  <si>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</si>
  <si>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</si>
  <si>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</si>
  <si>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</si>
  <si>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</si>
  <si>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</si>
  <si>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</si>
  <si>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</si>
  <si>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</si>
  <si>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</si>
  <si>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</si>
  <si>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</si>
  <si>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</si>
  <si>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</si>
  <si>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</si>
  <si>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</si>
  <si>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</si>
  <si>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</si>
  <si>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</si>
  <si>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</si>
  <si>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</si>
  <si>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</si>
  <si>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</si>
  <si>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</si>
  <si>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</si>
  <si>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</si>
  <si>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</si>
  <si>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</si>
  <si>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</si>
  <si>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</si>
  <si>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</si>
  <si>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</si>
  <si>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</si>
  <si>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</si>
  <si>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</si>
  <si>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</si>
  <si>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</si>
  <si>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</si>
  <si>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</si>
  <si>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</si>
  <si>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</si>
  <si>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</si>
  <si>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</si>
  <si>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</si>
  <si>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</si>
  <si>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</si>
  <si>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</si>
  <si>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</si>
  <si>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</si>
  <si>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</si>
  <si>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</si>
  <si>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</si>
  <si>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</si>
  <si>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</si>
  <si>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</si>
  <si>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</si>
  <si>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</si>
  <si>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</si>
  <si>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</si>
  <si>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</si>
  <si>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</si>
  <si>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</si>
  <si>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</si>
  <si>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</si>
  <si>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</si>
  <si>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</si>
  <si>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</si>
  <si>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</si>
  <si>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</si>
  <si>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</si>
  <si>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</si>
  <si>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</si>
  <si>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</si>
  <si>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</si>
  <si>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</si>
  <si>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</si>
  <si>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</si>
  <si>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</si>
  <si>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</si>
  <si>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</si>
  <si>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</si>
  <si>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</si>
  <si>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</si>
  <si>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</si>
  <si>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</si>
  <si>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</si>
  <si>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</si>
  <si>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</si>
  <si>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</si>
  <si>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</si>
  <si>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</si>
  <si>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</si>
  <si>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</si>
  <si>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</si>
  <si>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</si>
  <si>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</si>
  <si>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</si>
  <si>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</si>
  <si>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</si>
  <si>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</si>
  <si>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</si>
  <si>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</si>
  <si>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</si>
  <si>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</si>
  <si>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</si>
  <si>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</si>
  <si>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</si>
  <si>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</si>
  <si>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</si>
  <si>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</si>
  <si>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</si>
  <si>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</si>
  <si>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</si>
  <si>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</si>
  <si>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</si>
  <si>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</si>
  <si>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</si>
  <si>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</si>
  <si>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</si>
  <si>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</si>
  <si>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</si>
  <si>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</si>
  <si>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</si>
  <si>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</si>
  <si>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</si>
  <si>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</si>
  <si>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</si>
  <si>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</si>
  <si>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</si>
  <si>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</si>
  <si>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</si>
  <si>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</si>
  <si>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</si>
  <si>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</si>
  <si>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</si>
  <si>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</si>
  <si>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</si>
  <si>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</si>
  <si>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</si>
  <si>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</si>
  <si>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</si>
  <si>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</si>
  <si>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</si>
  <si>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</si>
  <si>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</si>
  <si>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</si>
  <si>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</si>
  <si>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</si>
  <si>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</si>
  <si>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</si>
  <si>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</si>
  <si>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</si>
  <si>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</si>
  <si>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</si>
  <si>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</si>
  <si>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</si>
  <si>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</si>
  <si>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</si>
  <si>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</si>
  <si>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</si>
  <si>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</si>
  <si>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</si>
  <si>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</si>
  <si>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</si>
  <si>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</si>
  <si>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</si>
  <si>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</si>
  <si>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</si>
  <si>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</si>
  <si>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</si>
  <si>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</si>
  <si>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</si>
  <si>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</si>
  <si>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</si>
  <si>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</si>
  <si>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</si>
  <si>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</si>
  <si>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</si>
  <si>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</si>
  <si>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</si>
  <si>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</si>
  <si>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</si>
  <si>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</si>
  <si>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</si>
  <si>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</si>
  <si>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</si>
  <si>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</si>
  <si>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</si>
  <si>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</si>
  <si>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</si>
  <si>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</si>
  <si>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</si>
  <si>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</si>
  <si>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</si>
  <si>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</si>
  <si>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</si>
  <si>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</si>
  <si>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</si>
  <si>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</si>
  <si>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</si>
  <si>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</si>
  <si>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</si>
  <si>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</si>
  <si>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</si>
  <si>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</si>
  <si>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</si>
  <si>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</si>
  <si>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</si>
  <si>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</si>
  <si>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</si>
  <si>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</si>
  <si>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</si>
  <si>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</si>
  <si>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</si>
  <si>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</si>
  <si>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</si>
  <si>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</si>
  <si>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</si>
  <si>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</si>
  <si>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</si>
  <si>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</si>
  <si>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</si>
  <si>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</si>
  <si>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</si>
  <si>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</si>
  <si>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</si>
  <si>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</si>
  <si>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</si>
  <si>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</si>
  <si>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</si>
  <si>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</si>
  <si>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</si>
  <si>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</si>
  <si>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</si>
  <si>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</si>
  <si>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</si>
  <si>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</si>
  <si>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</si>
  <si>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</si>
  <si>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</si>
  <si>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</si>
  <si>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</si>
  <si>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</si>
  <si>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</si>
  <si>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</si>
  <si>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</si>
  <si>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</si>
  <si>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</si>
  <si>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</si>
  <si>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</si>
  <si>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</si>
  <si>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</si>
  <si>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</si>
  <si>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</si>
  <si>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</si>
  <si>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</si>
  <si>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</si>
  <si>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</si>
  <si>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</si>
  <si>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</si>
  <si>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</si>
  <si>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</si>
  <si>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</si>
  <si>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</si>
  <si>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</si>
  <si>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</si>
  <si>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</si>
  <si>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</si>
  <si>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</si>
  <si>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</si>
  <si>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</si>
  <si>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</si>
  <si>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</si>
  <si>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</si>
  <si>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</si>
  <si>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</si>
  <si>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</si>
  <si>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</si>
  <si>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</si>
  <si>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</si>
  <si>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</si>
  <si>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</si>
  <si>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</si>
  <si>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</si>
  <si>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</si>
  <si>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</si>
  <si>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</si>
  <si>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</si>
  <si>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</si>
  <si>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</si>
  <si>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</si>
  <si>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</si>
  <si>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</si>
  <si>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</si>
  <si>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</si>
  <si>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</si>
  <si>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</si>
  <si>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</si>
  <si>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</si>
  <si>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</si>
  <si>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</si>
  <si>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</si>
  <si>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</si>
  <si>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</si>
  <si>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</si>
  <si>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</si>
  <si>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</si>
  <si>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</si>
  <si>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</si>
  <si>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</si>
  <si>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</si>
  <si>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</si>
  <si>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</si>
  <si>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</si>
  <si>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</si>
  <si>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</si>
  <si>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</si>
  <si>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</si>
  <si>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</si>
  <si>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</si>
  <si>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</si>
  <si>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</si>
  <si>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</si>
  <si>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</si>
  <si>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</si>
  <si>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</si>
  <si>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</si>
  <si>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</si>
  <si>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</si>
  <si>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</si>
  <si>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</si>
  <si>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</si>
  <si>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</si>
  <si>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</si>
  <si>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</si>
  <si>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</si>
  <si>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</si>
  <si>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</si>
  <si>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</si>
  <si>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</si>
  <si>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</si>
  <si>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</si>
  <si>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</si>
  <si>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</si>
  <si>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</si>
  <si>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</si>
  <si>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</si>
  <si>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</si>
  <si>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</si>
  <si>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</si>
  <si>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</si>
  <si>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</si>
  <si>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</si>
  <si>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</si>
  <si>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</si>
  <si>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</si>
  <si>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</si>
  <si>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</si>
  <si>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</si>
  <si>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</si>
  <si>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</si>
  <si>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</si>
  <si>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</si>
  <si>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</si>
  <si>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</si>
  <si>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</si>
  <si>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</si>
  <si>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</si>
  <si>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</si>
  <si>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</si>
  <si>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</si>
  <si>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</si>
  <si>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</si>
  <si>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</si>
  <si>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</si>
  <si>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</si>
  <si>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</si>
  <si>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</si>
  <si>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</si>
  <si>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</si>
  <si>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</si>
  <si>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</si>
  <si>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</si>
  <si>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</si>
  <si>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</si>
  <si>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</si>
  <si>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</si>
  <si>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</si>
  <si>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</si>
  <si>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</si>
  <si>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</si>
  <si>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</si>
  <si>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</si>
  <si>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</si>
  <si>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</si>
  <si>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</si>
  <si>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</si>
  <si>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</si>
  <si>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</si>
  <si>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</si>
  <si>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</si>
  <si>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</si>
  <si>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</si>
  <si>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</si>
  <si>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</si>
  <si>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</si>
  <si>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</si>
  <si>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</si>
  <si>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</si>
  <si>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</si>
  <si>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</si>
  <si>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</si>
  <si>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</si>
  <si>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</si>
  <si>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</si>
  <si>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</si>
  <si>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</si>
  <si>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</si>
  <si>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</si>
  <si>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</si>
  <si>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</si>
  <si>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</si>
  <si>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</si>
  <si>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</si>
  <si>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</si>
  <si>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</si>
  <si>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</si>
  <si>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</si>
  <si>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</si>
  <si>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</si>
  <si>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</si>
  <si>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</si>
  <si>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</si>
  <si>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</si>
  <si>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</si>
  <si>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</si>
  <si>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</si>
  <si>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</si>
  <si>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</si>
  <si>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</si>
  <si>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</si>
  <si>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</si>
  <si>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</si>
  <si>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</si>
  <si>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</si>
  <si>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</si>
  <si>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</si>
  <si>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</si>
  <si>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</si>
  <si>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</si>
  <si>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</si>
  <si>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</si>
  <si>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</si>
  <si>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</si>
  <si>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</si>
  <si>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</si>
  <si>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</si>
  <si>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</si>
  <si>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</si>
  <si>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</si>
  <si>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</si>
  <si>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</si>
  <si>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</si>
  <si>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</si>
  <si>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</si>
  <si>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</si>
  <si>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</si>
  <si>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</si>
  <si>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</si>
  <si>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</si>
  <si>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</si>
  <si>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</si>
  <si>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</si>
  <si>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</si>
  <si>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</si>
  <si>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</si>
  <si>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</si>
  <si>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</si>
  <si>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</si>
  <si>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</si>
  <si>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</si>
  <si>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</si>
  <si>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</si>
  <si>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</si>
  <si>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</si>
  <si>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</si>
  <si>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</si>
  <si>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</si>
  <si>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</si>
  <si>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</si>
  <si>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</si>
  <si>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</si>
  <si>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</si>
  <si>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</si>
  <si>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</si>
  <si>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</si>
  <si>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</si>
  <si>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</si>
  <si>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</si>
  <si>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</si>
  <si>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</si>
  <si>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</si>
  <si>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</si>
  <si>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</si>
  <si>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</si>
  <si>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</si>
  <si>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</si>
  <si>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</si>
  <si>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</si>
  <si>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</si>
  <si>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</si>
  <si>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</si>
  <si>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</si>
  <si>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</si>
  <si>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</si>
  <si>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</si>
  <si>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</si>
  <si>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</si>
  <si>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</si>
  <si>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</si>
  <si>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</si>
  <si>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</si>
  <si>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</si>
  <si>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</si>
  <si>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</si>
  <si>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</si>
  <si>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</si>
  <si>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</si>
  <si>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</si>
  <si>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</si>
  <si>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</si>
  <si>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</si>
  <si>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</si>
  <si>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</si>
  <si>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</si>
  <si>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</si>
  <si>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</si>
  <si>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</si>
  <si>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</si>
  <si>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</si>
  <si>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</si>
  <si>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</si>
  <si>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</si>
  <si>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</si>
  <si>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</si>
  <si>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</si>
  <si>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</si>
  <si>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</si>
  <si>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</si>
  <si>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</si>
  <si>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</si>
  <si>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</si>
  <si>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</si>
  <si>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</si>
  <si>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</si>
  <si>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</si>
  <si>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</si>
  <si>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</si>
  <si>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</si>
  <si>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</si>
  <si>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</si>
  <si>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</si>
  <si>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</si>
  <si>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</si>
  <si>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</si>
  <si>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</si>
  <si>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</si>
  <si>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</si>
  <si>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</si>
  <si>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</si>
  <si>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</si>
  <si>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</si>
  <si>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</si>
  <si>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</si>
  <si>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</si>
  <si>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</si>
  <si>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</si>
  <si>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</si>
  <si>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</si>
  <si>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</si>
  <si>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</si>
  <si>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</si>
  <si>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</si>
  <si>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</si>
  <si>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</si>
  <si>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</si>
  <si>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</si>
  <si>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</si>
  <si>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</si>
  <si>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</si>
  <si>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</si>
  <si>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</si>
  <si>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</si>
  <si>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</si>
  <si>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</si>
  <si>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</si>
  <si>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</si>
  <si>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</si>
  <si>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</si>
  <si>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</si>
  <si>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</si>
  <si>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</si>
  <si>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</si>
  <si>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</si>
  <si>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</si>
  <si>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</si>
  <si>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</si>
  <si>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</si>
  <si>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</si>
  <si>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</si>
  <si>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</si>
  <si>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</si>
  <si>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</si>
  <si>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</si>
  <si>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</si>
  <si>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</si>
  <si>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</si>
  <si>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</si>
  <si>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</si>
  <si>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</si>
  <si>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</si>
  <si>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</si>
  <si>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</si>
  <si>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</si>
  <si>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</si>
  <si>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</si>
  <si>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</si>
  <si>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</si>
  <si>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</si>
  <si>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</si>
  <si>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</si>
  <si>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</si>
  <si>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</si>
  <si>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</si>
  <si>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</si>
  <si>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</si>
  <si>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</si>
  <si>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</si>
  <si>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</si>
  <si>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</si>
  <si>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</si>
  <si>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</si>
  <si>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</si>
  <si>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</si>
  <si>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</si>
  <si>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</si>
  <si>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</si>
  <si>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</si>
  <si>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</si>
  <si>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</si>
  <si>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</si>
  <si>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</si>
  <si>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</si>
  <si>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</si>
  <si>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</si>
  <si>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</si>
  <si>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</si>
  <si>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</si>
  <si>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</si>
  <si>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</si>
  <si>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</si>
  <si>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</si>
  <si>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</si>
  <si>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</si>
  <si>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</si>
  <si>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</si>
  <si>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</si>
  <si>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</si>
  <si>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</si>
  <si>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</si>
  <si>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</si>
  <si>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</si>
  <si>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</si>
  <si>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</si>
  <si>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</si>
  <si>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</si>
  <si>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</si>
  <si>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</si>
  <si>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</si>
  <si>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</si>
  <si>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</si>
  <si>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</si>
  <si>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</si>
  <si>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</si>
  <si>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</si>
  <si>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</si>
  <si>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</si>
  <si>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</si>
  <si>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</si>
  <si>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</si>
  <si>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</si>
  <si>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</si>
  <si>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</si>
  <si>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</si>
  <si>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</si>
  <si>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</si>
  <si>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</si>
  <si>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</si>
  <si>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</si>
  <si>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</si>
  <si>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</si>
  <si>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</si>
  <si>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</si>
  <si>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</si>
  <si>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</si>
  <si>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</si>
  <si>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</si>
  <si>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</si>
  <si>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</si>
  <si>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</si>
  <si>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</si>
  <si>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</si>
  <si>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</si>
  <si>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</si>
  <si>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</si>
  <si>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</si>
  <si>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</si>
  <si>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</si>
  <si>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</si>
  <si>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</si>
  <si>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</si>
  <si>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</si>
  <si>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</si>
  <si>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</si>
  <si>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</si>
  <si>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</si>
  <si>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</si>
  <si>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</si>
  <si>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</si>
  <si>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</si>
  <si>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</si>
  <si>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</si>
  <si>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</si>
  <si>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</si>
  <si>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</si>
  <si>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</si>
  <si>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</si>
  <si>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</si>
  <si>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</si>
  <si>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</si>
  <si>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</si>
  <si>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</si>
  <si>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</si>
  <si>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</si>
  <si>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</si>
  <si>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</si>
  <si>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</si>
  <si>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</si>
  <si>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</si>
  <si>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</si>
  <si>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</si>
  <si>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</si>
  <si>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</si>
  <si>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</si>
  <si>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</si>
  <si>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</si>
  <si>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</si>
  <si>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</si>
  <si>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</si>
  <si>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</si>
  <si>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</si>
  <si>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</si>
  <si>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</si>
  <si>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</si>
  <si>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</si>
  <si>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</si>
  <si>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</si>
  <si>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</si>
  <si>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</si>
  <si>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</si>
  <si>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</si>
  <si>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</si>
  <si>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</si>
  <si>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</si>
  <si>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</si>
  <si>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</si>
  <si>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</si>
  <si>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</si>
  <si>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</si>
  <si>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</si>
  <si>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</si>
  <si>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</si>
  <si>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</si>
  <si>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</si>
  <si>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</si>
  <si>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</si>
  <si>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</si>
  <si>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</si>
  <si>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</si>
  <si>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</si>
  <si>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</si>
  <si>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</si>
  <si>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</si>
  <si>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</si>
  <si>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</si>
  <si>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</si>
  <si>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</si>
  <si>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</si>
  <si>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</si>
  <si>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</si>
  <si>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</si>
  <si>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</si>
  <si>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</si>
  <si>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</si>
  <si>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</si>
  <si>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</si>
  <si>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</si>
  <si>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</si>
  <si>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</si>
  <si>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</si>
  <si>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</si>
  <si>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</si>
  <si>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</si>
  <si>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</si>
  <si>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</si>
  <si>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</si>
  <si>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</si>
  <si>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</si>
  <si>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</si>
  <si>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</si>
  <si>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</si>
  <si>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</si>
  <si>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</si>
  <si>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</si>
  <si>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</si>
  <si>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</si>
  <si>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</si>
  <si>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</si>
  <si>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</si>
  <si>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</si>
  <si>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</si>
  <si>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</si>
  <si>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</si>
  <si>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</si>
  <si>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</si>
  <si>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</si>
  <si>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</si>
  <si>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</si>
  <si>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</si>
  <si>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</si>
  <si>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</si>
  <si>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</si>
  <si>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</si>
  <si>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</si>
  <si>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</si>
  <si>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</si>
  <si>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</si>
  <si>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</si>
  <si>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</si>
  <si>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</si>
  <si>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</si>
  <si>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</si>
  <si>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</si>
  <si>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</si>
  <si>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</si>
  <si>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</si>
  <si>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</si>
  <si>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</si>
  <si>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</si>
  <si>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</si>
  <si>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</si>
  <si>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</si>
  <si>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</si>
  <si>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</si>
  <si>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</si>
  <si>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</si>
  <si>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</si>
  <si>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</si>
  <si>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</si>
  <si>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</si>
  <si>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</si>
  <si>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</si>
  <si>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</si>
  <si>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</si>
  <si>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</si>
  <si>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</si>
  <si>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</si>
  <si>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</si>
  <si>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</si>
  <si>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</si>
  <si>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</si>
  <si>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</si>
  <si>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</si>
  <si>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</si>
  <si>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</si>
  <si>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</si>
  <si>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</si>
  <si>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</si>
  <si>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</si>
  <si>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</si>
  <si>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</si>
  <si>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</si>
  <si>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</si>
  <si>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</si>
  <si>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</si>
  <si>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</si>
  <si>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</si>
  <si>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</si>
  <si>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</si>
  <si>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</si>
  <si>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</si>
  <si>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</si>
  <si>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</si>
  <si>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</si>
  <si>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</si>
  <si>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</si>
  <si>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</si>
  <si>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</si>
  <si>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</si>
  <si>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</si>
  <si>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</si>
  <si>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</si>
  <si>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</si>
  <si>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</si>
  <si>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</si>
  <si>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</si>
  <si>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</si>
  <si>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</si>
  <si>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</si>
  <si>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</si>
  <si>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</si>
  <si>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</si>
  <si>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</si>
  <si>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</si>
  <si>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</si>
  <si>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</si>
  <si>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</si>
  <si>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</si>
  <si>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</si>
  <si>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</si>
  <si>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</si>
  <si>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</si>
  <si>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</si>
  <si>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</si>
  <si>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</si>
  <si>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</si>
  <si>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</si>
  <si>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</si>
  <si>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</si>
  <si>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</si>
  <si>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</si>
  <si>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</si>
  <si>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</si>
  <si>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</si>
  <si>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</si>
  <si>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</si>
  <si>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</si>
  <si>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</si>
  <si>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</si>
  <si>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</si>
  <si>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</si>
  <si>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</si>
  <si>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</si>
  <si>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</si>
  <si>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</si>
  <si>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</si>
  <si>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</si>
  <si>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</si>
  <si>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</si>
  <si>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</si>
  <si>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</si>
  <si>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</si>
  <si>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</si>
  <si>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</si>
  <si>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</si>
  <si>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</si>
  <si>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</si>
  <si>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</si>
  <si>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</si>
  <si>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</si>
  <si>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</si>
  <si>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</si>
  <si>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</si>
  <si>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</si>
  <si>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</si>
  <si>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</si>
  <si>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</si>
  <si>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</si>
  <si>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</si>
  <si>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</si>
  <si>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</si>
  <si>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</si>
  <si>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</si>
  <si>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</si>
  <si>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</si>
  <si>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</si>
  <si>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</si>
  <si>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</si>
  <si>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</si>
  <si>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</si>
  <si>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</si>
  <si>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</si>
  <si>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</si>
  <si>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</si>
  <si>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</si>
  <si>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</si>
  <si>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</si>
  <si>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</si>
  <si>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</si>
  <si>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</si>
  <si>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</si>
  <si>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</si>
  <si>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</si>
  <si>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</si>
  <si>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</si>
  <si>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</si>
  <si>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</si>
  <si>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</si>
  <si>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</si>
  <si>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</si>
  <si>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</si>
  <si>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</si>
  <si>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</si>
  <si>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</si>
  <si>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</si>
  <si>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</si>
  <si>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</si>
  <si>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</si>
  <si>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</si>
  <si>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</si>
  <si>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</si>
  <si>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</si>
  <si>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</si>
  <si>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</si>
  <si>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</si>
  <si>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</si>
  <si>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</si>
  <si>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</si>
  <si>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</si>
  <si>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</si>
  <si>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</si>
  <si>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</si>
  <si>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</si>
  <si>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</si>
  <si>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</si>
  <si>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</si>
  <si>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</si>
  <si>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</si>
  <si>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</si>
  <si>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</si>
  <si>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</si>
  <si>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</si>
  <si>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</si>
  <si>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</si>
  <si>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</si>
  <si>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</si>
  <si>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</si>
  <si>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</si>
  <si>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</si>
  <si>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</si>
  <si>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</si>
  <si>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</si>
  <si>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</si>
  <si>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</si>
  <si>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</si>
  <si>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</si>
  <si>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</si>
  <si>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</si>
  <si>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</si>
  <si>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</si>
  <si>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</si>
  <si>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</si>
  <si>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</si>
  <si>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</si>
  <si>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</si>
  <si>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</si>
  <si>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</si>
  <si>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</si>
  <si>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</si>
  <si>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</si>
  <si>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</si>
  <si>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</si>
  <si>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</si>
  <si>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</si>
  <si>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</si>
  <si>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</si>
  <si>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</si>
  <si>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</si>
  <si>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</si>
  <si>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</si>
  <si>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</si>
  <si>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</si>
  <si>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</si>
  <si>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</si>
  <si>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</si>
  <si>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</si>
  <si>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</si>
  <si>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</si>
  <si>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</si>
  <si>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</si>
  <si>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</si>
  <si>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</si>
  <si>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</si>
  <si>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</si>
  <si>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</si>
  <si>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</si>
  <si>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</si>
  <si>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</si>
  <si>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</si>
  <si>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</si>
  <si>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</si>
  <si>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</si>
  <si>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</si>
  <si>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</si>
  <si>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</si>
  <si>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</si>
  <si>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</si>
  <si>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</si>
  <si>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</si>
  <si>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</si>
  <si>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</si>
  <si>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</si>
  <si>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</si>
  <si>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</si>
  <si>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</si>
  <si>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</si>
  <si>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</si>
  <si>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</si>
  <si>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</si>
  <si>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</si>
  <si>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</si>
  <si>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</si>
  <si>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</si>
  <si>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</si>
  <si>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</si>
  <si>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</si>
  <si>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</si>
  <si>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</si>
  <si>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</si>
  <si>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</si>
  <si>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</si>
  <si>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</si>
  <si>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</si>
  <si>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</si>
  <si>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</si>
  <si>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</si>
  <si>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</si>
  <si>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</si>
  <si>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</si>
  <si>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</si>
  <si>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</si>
  <si>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</si>
  <si>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</si>
  <si>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</si>
  <si>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</si>
  <si>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</si>
  <si>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</si>
  <si>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</si>
  <si>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</si>
  <si>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</si>
  <si>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</si>
  <si>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</si>
  <si>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</si>
  <si>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</si>
  <si>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</si>
  <si>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</si>
  <si>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</si>
  <si>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</si>
  <si>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</si>
  <si>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</si>
  <si>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</si>
  <si>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</si>
  <si>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</si>
  <si>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</si>
  <si>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</si>
  <si>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</si>
  <si>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</si>
  <si>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</si>
  <si>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</si>
  <si>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</si>
  <si>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</si>
  <si>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</si>
  <si>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</si>
  <si>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</si>
  <si>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</si>
  <si>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</si>
  <si>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</si>
  <si>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</si>
  <si>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</si>
  <si>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</si>
  <si>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</si>
  <si>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</si>
  <si>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</si>
  <si>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</si>
  <si>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</si>
  <si>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</si>
  <si>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</si>
  <si>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</si>
  <si>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</si>
  <si>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</si>
  <si>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</si>
  <si>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</si>
  <si>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</si>
  <si>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</si>
  <si>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</si>
  <si>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</si>
  <si>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</si>
  <si>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</si>
  <si>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</si>
  <si>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</si>
  <si>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</si>
  <si>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</si>
  <si>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</si>
  <si>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</si>
  <si>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</si>
  <si>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</si>
  <si>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</si>
  <si>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</si>
  <si>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</si>
  <si>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</si>
  <si>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</si>
  <si>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</si>
  <si>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</si>
  <si>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</si>
  <si>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</si>
  <si>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</si>
  <si>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</si>
  <si>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</si>
  <si>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</si>
  <si>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</si>
  <si>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</si>
  <si>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</si>
  <si>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</si>
  <si>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</si>
  <si>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</si>
  <si>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</si>
  <si>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</si>
  <si>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</si>
  <si>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</si>
  <si>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</si>
  <si>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</si>
  <si>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</si>
  <si>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</si>
  <si>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</si>
  <si>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</si>
  <si>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</si>
  <si>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</si>
  <si>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</si>
  <si>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</si>
  <si>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</si>
  <si>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</si>
  <si>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</si>
  <si>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</si>
  <si>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</si>
  <si>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</si>
  <si>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</si>
  <si>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</si>
  <si>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</si>
  <si>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</si>
  <si>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</si>
  <si>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</si>
  <si>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</si>
  <si>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</si>
  <si>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</si>
  <si>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</si>
  <si>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</si>
  <si>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</si>
  <si>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</si>
  <si>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</si>
  <si>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</si>
  <si>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</si>
  <si>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</si>
  <si>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</si>
  <si>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</si>
  <si>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</si>
  <si>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</si>
  <si>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</si>
  <si>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</si>
  <si>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</si>
  <si>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</si>
  <si>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</si>
  <si>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</si>
  <si>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</si>
  <si>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</si>
  <si>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</si>
  <si>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</si>
  <si>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</si>
  <si>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</si>
  <si>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</si>
  <si>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</si>
  <si>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</si>
  <si>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</si>
  <si>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</si>
  <si>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</si>
  <si>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</si>
  <si>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</si>
  <si>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</si>
  <si>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</si>
  <si>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</si>
  <si>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</si>
  <si>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</si>
  <si>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</si>
  <si>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</si>
  <si>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</si>
  <si>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</si>
  <si>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</si>
  <si>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</si>
  <si>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</si>
  <si>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</si>
  <si>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</si>
  <si>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</si>
  <si>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</si>
  <si>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</si>
  <si>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</si>
  <si>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</si>
  <si>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</si>
  <si>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</si>
  <si>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</si>
  <si>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</si>
  <si>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</si>
  <si>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</si>
  <si>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</si>
  <si>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</si>
  <si>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</si>
  <si>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</si>
  <si>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</si>
  <si>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</si>
  <si>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</si>
  <si>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</si>
  <si>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</si>
  <si>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</si>
  <si>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</si>
  <si>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</si>
  <si>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</si>
  <si>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</si>
  <si>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</si>
  <si>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</si>
  <si>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</si>
  <si>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</si>
  <si>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</si>
  <si>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</si>
  <si>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</si>
  <si>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</si>
  <si>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</si>
  <si>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</si>
  <si>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</si>
  <si>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</si>
  <si>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</si>
  <si>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</si>
  <si>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</si>
  <si>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</si>
  <si>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</si>
  <si>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</si>
  <si>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</si>
  <si>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</si>
  <si>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</si>
  <si>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</si>
  <si>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</si>
  <si>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</si>
  <si>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</si>
  <si>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</si>
  <si>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</si>
  <si>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</si>
  <si>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</si>
  <si>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</si>
  <si>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</si>
  <si>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</si>
  <si>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</si>
  <si>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</si>
  <si>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</si>
  <si>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</si>
  <si>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</si>
  <si>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</si>
  <si>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</si>
  <si>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</si>
  <si>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</si>
  <si>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</si>
  <si>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</si>
  <si>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</si>
  <si>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</si>
  <si>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</si>
  <si>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</si>
  <si>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</si>
  <si>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</si>
  <si>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</si>
  <si>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</si>
  <si>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</si>
  <si>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</si>
  <si>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</si>
  <si>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</si>
  <si>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</si>
  <si>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</si>
  <si>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</si>
  <si>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</si>
  <si>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</si>
  <si>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</si>
  <si>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</si>
  <si>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</si>
  <si>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</si>
  <si>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</si>
  <si>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</si>
  <si>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</si>
  <si>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</si>
  <si>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</si>
  <si>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</si>
  <si>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</si>
  <si>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</si>
  <si>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</si>
  <si>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</si>
  <si>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</si>
  <si>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</si>
  <si>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</si>
  <si>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</si>
  <si>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</si>
  <si>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</si>
  <si>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</si>
  <si>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</si>
  <si>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</si>
  <si>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</si>
  <si>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</si>
  <si>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</si>
  <si>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</si>
  <si>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</si>
  <si>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</si>
  <si>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</si>
  <si>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</si>
  <si>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</si>
  <si>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</si>
  <si>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</si>
  <si>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</si>
  <si>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</si>
  <si>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</si>
  <si>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</si>
  <si>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</si>
  <si>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</si>
  <si>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</si>
  <si>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</si>
  <si>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</si>
  <si>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</si>
  <si>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</si>
  <si>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</si>
  <si>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</si>
  <si>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</si>
  <si>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</si>
  <si>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</si>
  <si>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</si>
  <si>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</si>
  <si>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</si>
  <si>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</si>
  <si>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</si>
  <si>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</si>
  <si>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</si>
  <si>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</si>
  <si>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</si>
  <si>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</si>
  <si>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</si>
  <si>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</si>
  <si>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</si>
  <si>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</si>
  <si>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</si>
  <si>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</si>
  <si>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</si>
  <si>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</si>
  <si>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</si>
  <si>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</si>
  <si>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</si>
  <si>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</si>
  <si>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</si>
  <si>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</si>
  <si>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</si>
  <si>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</si>
  <si>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</si>
  <si>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</si>
  <si>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</si>
  <si>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</si>
  <si>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</si>
  <si>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</si>
  <si>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</si>
  <si>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</si>
  <si>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</si>
  <si>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</si>
  <si>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</si>
  <si>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</si>
  <si>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</si>
  <si>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</si>
  <si>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</si>
  <si>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</si>
  <si>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</si>
  <si>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</si>
  <si>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</si>
  <si>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</si>
  <si>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</si>
  <si>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</si>
  <si>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</si>
  <si>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</si>
  <si>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</si>
  <si>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</si>
  <si>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</si>
  <si>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</si>
  <si>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</si>
  <si>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</si>
  <si>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</si>
  <si>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</si>
  <si>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</si>
  <si>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</si>
  <si>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</si>
  <si>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</si>
  <si>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</si>
  <si>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</si>
  <si>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</si>
  <si>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</si>
  <si>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</si>
  <si>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</si>
  <si>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</si>
  <si>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</si>
  <si>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</si>
  <si>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</si>
  <si>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</si>
  <si>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</si>
  <si>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</si>
  <si>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</si>
  <si>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</si>
  <si>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</si>
  <si>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</si>
  <si>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</si>
  <si>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</si>
  <si>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</si>
  <si>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</si>
  <si>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</si>
  <si>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</si>
  <si>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</si>
  <si>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</si>
  <si>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</si>
  <si>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</si>
  <si>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</si>
  <si>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</si>
  <si>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</si>
  <si>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</si>
  <si>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</si>
  <si>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</si>
  <si>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</si>
  <si>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</si>
  <si>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</si>
  <si>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</si>
  <si>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</si>
  <si>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</si>
  <si>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</si>
  <si>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</si>
  <si>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</si>
  <si>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</si>
  <si>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</si>
  <si>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</si>
  <si>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</si>
  <si>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</si>
  <si>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</si>
  <si>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</si>
  <si>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</si>
  <si>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</si>
  <si>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</si>
  <si>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</si>
  <si>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</si>
  <si>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</si>
  <si>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</si>
  <si>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</si>
  <si>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</si>
  <si>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</si>
  <si>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</si>
  <si>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</si>
  <si>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</si>
  <si>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</si>
  <si>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</si>
  <si>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</si>
  <si>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</si>
  <si>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</si>
  <si>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</si>
  <si>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</si>
  <si>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</si>
  <si>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</si>
  <si>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</si>
  <si>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</si>
  <si>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</si>
  <si>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</si>
  <si>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</si>
  <si>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</si>
  <si>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</si>
  <si>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</si>
  <si>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</si>
  <si>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</si>
  <si>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</si>
  <si>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</si>
  <si>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</si>
  <si>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</si>
  <si>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</si>
  <si>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</si>
  <si>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</si>
  <si>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</si>
  <si>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</si>
  <si>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</si>
  <si>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</si>
  <si>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</si>
  <si>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</si>
  <si>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</si>
  <si>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</si>
  <si>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</si>
  <si>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</si>
  <si>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</si>
  <si>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</si>
  <si>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</si>
  <si>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</si>
  <si>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</si>
  <si>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</si>
  <si>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</si>
  <si>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</si>
  <si>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</si>
  <si>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</si>
  <si>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</si>
  <si>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</si>
  <si>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</si>
  <si>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</si>
  <si>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</si>
  <si>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</si>
  <si>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</si>
  <si>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</si>
  <si>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</si>
  <si>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</si>
  <si>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</si>
  <si>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</si>
  <si>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</si>
  <si>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</si>
  <si>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</si>
  <si>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</si>
  <si>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</si>
  <si>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</si>
  <si>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</si>
  <si>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</si>
  <si>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</si>
  <si>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</si>
  <si>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</si>
  <si>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</si>
  <si>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</si>
  <si>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</si>
  <si>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</si>
  <si>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</si>
  <si>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</si>
  <si>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</si>
  <si>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</si>
  <si>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</si>
  <si>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</si>
  <si>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</si>
  <si>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</si>
  <si>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</si>
  <si>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</si>
  <si>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</si>
  <si>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</si>
  <si>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</si>
  <si>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Ended Conversion</t>
  </si>
  <si>
    <t>Date Created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</si>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</sst>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2" fillId="0" borderId="0" xfId="0" applyNumberFormat="1" applyFont="1"/>
    <xf numFmtId="165" fontId="0" fillId="0" borderId="0" xfId="0" applyNumberFormat="1" applyAlignment="1">
      <alignment horizontal="left"/>
    </xf>
    <xf numFmtId="0" fontId="0" fillId="0" borderId="1" xfId="0" applyBorder="1"/>
    <xf numFmtId="0" fontId="3" fillId="0" borderId="1" xfId="0" applyFont="1" applyBorder="1" applyAlignment="1">
      <alignment vertical="center"/>
    </xf>
    <xf numFmtId="10" fontId="0" fillId="0" borderId="1" xfId="0" applyNumberFormat="1" applyBorder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[Kikstarter Homework.xlsx]Pivot3!PivotTable4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4-6A48-AA9D-90D81041103B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4-6A48-AA9D-90D81041103B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4-6A48-AA9D-90D81041103B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4-6A48-AA9D-90D810411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884672"/>
        <c:axId val="231886208"/>
      </c:lineChart>
      <c:catAx>
        <c:axId val="2318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86208"/>
        <c:crosses val="autoZero"/>
        <c:auto val="1"/>
        <c:lblAlgn val="ctr"/>
        <c:lblOffset val="100"/>
        <c:noMultiLvlLbl val="0"/>
      </c:catAx>
      <c:valAx>
        <c:axId val="23188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[Kikstarter Homework.xlsx]Pivot2!PivotTable3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33-E04A-96CF-B7F9A3787CCE}"/>
            </c:ext>
          </c:extLst>
        </c:ser>
        <c:ser>
          <c:idx val="1"/>
          <c:order val="1"/>
          <c:tx>
            <c:strRef>
              <c:f>Pivot2!$C$5:$C$6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33-E04A-96CF-B7F9A3787CCE}"/>
            </c:ext>
          </c:extLst>
        </c:ser>
        <c:ser>
          <c:idx val="2"/>
          <c:order val="2"/>
          <c:tx>
            <c:strRef>
              <c:f>Pivot2!$D$5:$D$6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33-E04A-96CF-B7F9A3787CCE}"/>
            </c:ext>
          </c:extLst>
        </c:ser>
        <c:ser>
          <c:idx val="3"/>
          <c:order val="3"/>
          <c:tx>
            <c:strRef>
              <c:f>Pivot2!$E$5:$E$6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33-E04A-96CF-B7F9A3787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078080"/>
        <c:axId val="133343104"/>
      </c:barChart>
      <c:catAx>
        <c:axId val="9807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3104"/>
        <c:crosses val="autoZero"/>
        <c:auto val="1"/>
        <c:lblAlgn val="ctr"/>
        <c:lblOffset val="100"/>
        <c:noMultiLvlLbl val="0"/>
      </c:catAx>
      <c:valAx>
        <c:axId val="13334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7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[Kikstarter Homework.xlsx]Pivot1!PivotTable3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7-3941-8F7B-F9095BE6EFF6}"/>
            </c:ext>
          </c:extLst>
        </c:ser>
        <c:ser>
          <c:idx val="1"/>
          <c:order val="1"/>
          <c:tx>
            <c:strRef>
              <c:f>Pivot1!$C$5:$C$6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C7-3941-8F7B-F9095BE6EFF6}"/>
            </c:ext>
          </c:extLst>
        </c:ser>
        <c:ser>
          <c:idx val="2"/>
          <c:order val="2"/>
          <c:tx>
            <c:strRef>
              <c:f>Pivot1!$D$5:$D$6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C7-3941-8F7B-F9095BE6EFF6}"/>
            </c:ext>
          </c:extLst>
        </c:ser>
        <c:ser>
          <c:idx val="3"/>
          <c:order val="3"/>
          <c:tx>
            <c:strRef>
              <c:f>Pivot1!$E$5:$E$6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C7-3941-8F7B-F9095BE6E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912000"/>
        <c:axId val="230914688"/>
      </c:barChart>
      <c:catAx>
        <c:axId val="23091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14688"/>
        <c:crosses val="autoZero"/>
        <c:auto val="1"/>
        <c:lblAlgn val="ctr"/>
        <c:lblOffset val="100"/>
        <c:noMultiLvlLbl val="0"/>
      </c:catAx>
      <c:valAx>
        <c:axId val="2309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1</xdr:row>
      <xdr:rowOff>57150</xdr:rowOff>
    </xdr:from>
    <xdr:to>
      <xdr:col>15</xdr:col>
      <xdr:colOff>34925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2D8A2-46C6-F04F-AE48-8D67888B9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2</xdr:row>
      <xdr:rowOff>139700</xdr:rowOff>
    </xdr:from>
    <xdr:to>
      <xdr:col>23</xdr:col>
      <xdr:colOff>482600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570CB-0AE0-A042-9A19-A69835C10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139700</xdr:rowOff>
    </xdr:from>
    <xdr:to>
      <xdr:col>18</xdr:col>
      <xdr:colOff>317500</xdr:colOff>
      <xdr:row>21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B12890-F26C-FE40-8506-AEC616D54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oufic Gandi" refreshedDate="43521.925128819443" createdVersion="4" refreshedVersion="6" minRefreshableVersion="3" recordCount="4114" xr:uid="{00000000-000A-0000-FFFF-FFFF18000000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oufic Gandi" refreshedDate="43521.939199189816" createdVersion="6" refreshedVersion="6" minRefreshableVersion="3" recordCount="4114" xr:uid="{00000000-000A-0000-FFFF-FFFF19000000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4" rowHeaderCaption="Sub Category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4" rowHeaderCaption="Category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C19" sqref="C19"/>
    </sheetView>
  </sheetViews>
  <sheetFormatPr baseColWidth="10" defaultColWidth="8.83203125" defaultRowHeight="15" x14ac:dyDescent="0.2"/>
  <cols>
    <col min="1" max="1" width="36.1640625" bestFit="1" customWidth="1"/>
    <col min="2" max="2" width="19.83203125" customWidth="1"/>
    <col min="3" max="3" width="15.83203125" customWidth="1"/>
    <col min="4" max="4" width="19.5" customWidth="1"/>
    <col min="5" max="5" width="17.5" customWidth="1"/>
    <col min="6" max="6" width="23.5" customWidth="1"/>
    <col min="7" max="7" width="21.6640625" customWidth="1"/>
    <col min="8" max="8" width="19.6640625" customWidth="1"/>
  </cols>
  <sheetData>
    <row r="1" spans="1:8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s="16" t="s">
        <v>8388</v>
      </c>
      <c r="B2" s="15">
        <f>COUNTIFS(Rawdata!$F$2:$F$4115,"successful",Rawdata!$D$2:$D$4115,"&lt;1000")</f>
        <v>322</v>
      </c>
      <c r="C2" s="15">
        <f>COUNTIFS(Rawdata!$F$2:$F$4115,"failed",Rawdata!$D$2:$D$4115,"&lt;1000")</f>
        <v>113</v>
      </c>
      <c r="D2" s="15">
        <f>COUNTIFS(Rawdata!$F$2:$F$4115,"canceled",Rawdata!$D$2:$D$4115,"&lt;1000")</f>
        <v>18</v>
      </c>
      <c r="E2" s="15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s="16" t="s">
        <v>8389</v>
      </c>
      <c r="B3" s="15">
        <f>COUNTIFS(Rawdata!$F$2:$F$4115,"successful",Rawdata!$D$2:$D$4115,"&gt;=1000",Rawdata!$D$2:$D$4115,"&lt;4999")</f>
        <v>931</v>
      </c>
      <c r="C3" s="15">
        <f>COUNTIFS(Rawdata!$F$2:$F$4115,"Failed",Rawdata!$D$2:$D$4115,"&gt;=1000",Rawdata!$D$2:$D$4115,"&lt;4999")</f>
        <v>420</v>
      </c>
      <c r="D3" s="15">
        <f>COUNTIFS(Rawdata!$F$2:$F$4115,"canceled",Rawdata!$D$2:$D$4115,"&gt;=1000",Rawdata!$D$2:$D$4115,"&lt;4999")</f>
        <v>60</v>
      </c>
      <c r="E3" s="15">
        <f t="shared" ref="E3:E13" si="0">SUM(B3:D3)</f>
        <v>1411</v>
      </c>
      <c r="F3" s="17">
        <f t="shared" ref="F3:F13" si="1">B3/E3</f>
        <v>0.65981573352232459</v>
      </c>
      <c r="G3" s="17">
        <f t="shared" ref="G3:G13" si="2">C3/E3</f>
        <v>0.297661233167966</v>
      </c>
      <c r="H3" s="17">
        <f t="shared" ref="H3:H13" si="3">D3/E3</f>
        <v>4.2523033309709427E-2</v>
      </c>
    </row>
    <row r="4" spans="1:8" x14ac:dyDescent="0.2">
      <c r="A4" s="16" t="s">
        <v>8390</v>
      </c>
      <c r="B4" s="15">
        <f>COUNTIFS(Rawdata!$F$2:$F$4115,"successful",Rawdata!$D$2:$D$4115,"&gt;=5000",Rawdata!$D$2:$D$4115,"&lt;9999")</f>
        <v>380</v>
      </c>
      <c r="C4" s="15">
        <f>COUNTIFS(Rawdata!$F$2:$F$4115,"Failed",Rawdata!$D$2:$D$4115,"&gt;=5000",Rawdata!$D$2:$D$4115,"&lt;9999")</f>
        <v>282</v>
      </c>
      <c r="D4" s="15">
        <f>COUNTIFS(Rawdata!$F$2:$F$4115,"canceled",Rawdata!$D$2:$D$4115,"&gt;=5000",Rawdata!$D$2:$D$4115,"&lt;9999")</f>
        <v>51</v>
      </c>
      <c r="E4" s="15">
        <f t="shared" si="0"/>
        <v>713</v>
      </c>
      <c r="F4" s="17">
        <f t="shared" si="1"/>
        <v>0.53295932678821878</v>
      </c>
      <c r="G4" s="17">
        <f t="shared" si="2"/>
        <v>0.39551192145862551</v>
      </c>
      <c r="H4" s="17">
        <f t="shared" si="3"/>
        <v>7.1528751753155678E-2</v>
      </c>
    </row>
    <row r="5" spans="1:8" x14ac:dyDescent="0.2">
      <c r="A5" s="16" t="s">
        <v>8391</v>
      </c>
      <c r="B5" s="15">
        <f>COUNTIFS(Rawdata!$F$2:$F$4115,"successful",Rawdata!$D$2:$D$4115,"&gt;=10000",Rawdata!$D$2:$D$4115,"&lt;14999")</f>
        <v>168</v>
      </c>
      <c r="C5" s="15">
        <f>COUNTIFS(Rawdata!$F$2:$F$4115,"failed",Rawdata!$D$2:$D$4115,"&gt;=10000",Rawdata!$D$2:$D$4115,"&lt;14999")</f>
        <v>144</v>
      </c>
      <c r="D5" s="15">
        <f>COUNTIFS(Rawdata!$F$2:$F$4115,"canceled",Rawdata!$D$2:$D$4115,"&gt;=10000",Rawdata!$D$2:$D$4115,"&lt;14999")</f>
        <v>40</v>
      </c>
      <c r="E5" s="1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s="16" t="s">
        <v>8392</v>
      </c>
      <c r="B6" s="15">
        <f>COUNTIFS(Rawdata!$F$2:$F$4115,"successful",Rawdata!$D$2:$D$4115,"&gt;=15000",Rawdata!$D$2:$D$4115,"&lt;19999")</f>
        <v>94</v>
      </c>
      <c r="C6" s="15">
        <f>COUNTIFS(Rawdata!$F$2:$F$4115,"Failed",Rawdata!$D$2:$D$4115,"&gt;=15000",Rawdata!$D$2:$D$4115,"&lt;19999")</f>
        <v>90</v>
      </c>
      <c r="D6" s="15">
        <f>COUNTIFS(Rawdata!$F$2:$F$4115,"canceled",Rawdata!$D$2:$D$4115,"&gt;=15000",Rawdata!$D$2:$D$4115,"&lt;19999")</f>
        <v>17</v>
      </c>
      <c r="E6" s="15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s="16" t="s">
        <v>8393</v>
      </c>
      <c r="B7" s="15">
        <f>COUNTIFS(Rawdata!$F$2:$F$4115,"successful",Rawdata!$D$2:$D$4115,"&gt;=20000",Rawdata!$D$2:$D$4115,"&lt;24999")</f>
        <v>62</v>
      </c>
      <c r="C7" s="15">
        <f>COUNTIFS(Rawdata!$F$2:$F$4115,"failed",Rawdata!$D$2:$D$4115,"&gt;=20000",Rawdata!$D$2:$D$4115,"&lt;24999")</f>
        <v>72</v>
      </c>
      <c r="D7" s="15">
        <f>COUNTIFS(Rawdata!$F$2:$F$4115,"canceled",Rawdata!$D$2:$D$4115,"&gt;=20000",Rawdata!$D$2:$D$4115,"&lt;24999")</f>
        <v>14</v>
      </c>
      <c r="E7" s="15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s="16" t="s">
        <v>8394</v>
      </c>
      <c r="B8" s="15">
        <f>COUNTIFS(Rawdata!$F$2:$F$4115,"successful",Rawdata!$D$2:$D$4115,"&gt;=25000",Rawdata!$D$2:$D$4115,"&lt;29999")</f>
        <v>55</v>
      </c>
      <c r="C8" s="15">
        <f>COUNTIFS(Rawdata!$F$2:$F$4115,"failed",Rawdata!$D$2:$D$4115,"&gt;=25000",Rawdata!$D$2:$D$4115,"&lt;29999")</f>
        <v>64</v>
      </c>
      <c r="D8" s="15">
        <f>COUNTIFS(Rawdata!$F$2:$F$4115,"canceled",Rawdata!$D$2:$D$4115,"&gt;=25000",Rawdata!$D$2:$D$4115,"&lt;29999")</f>
        <v>18</v>
      </c>
      <c r="E8" s="15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s="16" t="s">
        <v>8395</v>
      </c>
      <c r="B9" s="15">
        <f>COUNTIFS(Rawdata!$F$2:$F$4115,"successful",Rawdata!$D$2:$D$4115,"&gt;=30000",Rawdata!$D$2:$D$4115,"&lt;34999")</f>
        <v>32</v>
      </c>
      <c r="C9" s="15">
        <f>COUNTIFS(Rawdata!$F$2:$F$4115,"failed",Rawdata!$D$2:$D$4115,"&gt;=30000",Rawdata!$D$2:$D$4115,"&lt;34999")</f>
        <v>37</v>
      </c>
      <c r="D9" s="15">
        <f>COUNTIFS(Rawdata!$F$2:$F$4115,"canceled",Rawdata!$D$2:$D$4115,"&gt;=30000",Rawdata!$D$2:$D$4115,"&lt;34999")</f>
        <v>13</v>
      </c>
      <c r="E9" s="15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s="16" t="s">
        <v>8396</v>
      </c>
      <c r="B10" s="15">
        <f>COUNTIFS(Rawdata!$F$2:$F$4115,"successful",Rawdata!$D$2:$D$4115,"&gt;=35000",Rawdata!$D$2:$D$4115,"&lt;39999")</f>
        <v>26</v>
      </c>
      <c r="C10" s="15">
        <f>COUNTIFS(Rawdata!$F$2:$F$4115,"failed",Rawdata!$D$2:$D$4115,"&gt;=35000",Rawdata!$D$2:$D$4115,"&lt;39999")</f>
        <v>22</v>
      </c>
      <c r="D10" s="15">
        <f>COUNTIFS(Rawdata!$F$2:$F$4115,"canceled",Rawdata!$D$2:$D$4115,"&gt;=35000",Rawdata!$D$2:$D$4115,"&lt;39999")</f>
        <v>7</v>
      </c>
      <c r="E10" s="15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s="16" t="s">
        <v>8397</v>
      </c>
      <c r="B11" s="15">
        <f>COUNTIFS(Rawdata!$F$2:$F$4115,"successful",Rawdata!$D$2:$D$4115,"&gt;=40000",Rawdata!$D$2:$D$4115,"&lt;44999")</f>
        <v>21</v>
      </c>
      <c r="C11" s="15">
        <f>COUNTIFS(Rawdata!$F$2:$F$4115,"failed",Rawdata!$D$2:$D$4115,"&gt;=40000",Rawdata!$D$2:$D$4115,"&lt;44999")</f>
        <v>16</v>
      </c>
      <c r="D11" s="15">
        <f>COUNTIFS(Rawdata!$F$2:$F$4115,"canceled",Rawdata!$D$2:$D$4115,"&gt;=40000",Rawdata!$D$2:$D$4115,"&lt;44999")</f>
        <v>6</v>
      </c>
      <c r="E11" s="15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s="16" t="s">
        <v>8398</v>
      </c>
      <c r="B12" s="15">
        <f>COUNTIFS(Rawdata!$F$2:$F$4115,"successful",Rawdata!$D$2:$D$4115,"&gt;=45000",Rawdata!$D$2:$D$4115,"&lt;49999")</f>
        <v>6</v>
      </c>
      <c r="C12" s="15">
        <f>COUNTIFS(Rawdata!$F$2:$F$4115,"failed",Rawdata!$D$2:$D$4115,"&gt;=45000",Rawdata!$D$2:$D$4115,"&lt;49999")</f>
        <v>11</v>
      </c>
      <c r="D12" s="15">
        <f>COUNTIFS(Rawdata!$F$2:$F$4115,"canceled",Rawdata!$D$2:$D$4115,"&gt;=45000",Rawdata!$D$2:$D$4115,"&lt;49999")</f>
        <v>4</v>
      </c>
      <c r="E12" s="15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s="16" t="s">
        <v>8399</v>
      </c>
      <c r="B13" s="15">
        <f>COUNTIFS(Rawdata!$F$2:$F$4115,"successful",Rawdata!$D$2:$D$4115,"&gt;=50000")</f>
        <v>86</v>
      </c>
      <c r="C13" s="15">
        <f>COUNTIFS(Rawdata!$F$2:$F$4115,"failed",Rawdata!$D$2:$D$4115,"&gt;=50000")</f>
        <v>258</v>
      </c>
      <c r="D13" s="15">
        <f>COUNTIFS(Rawdata!$F$2:$F$4115,"canceled",Rawdata!$D$2:$D$4115,"&gt;=50000")</f>
        <v>100</v>
      </c>
      <c r="E13" s="15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>
      <selection activeCell="H26" sqref="H26"/>
    </sheetView>
  </sheetViews>
  <sheetFormatPr baseColWidth="10" defaultColWidth="11.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8" t="s">
        <v>8308</v>
      </c>
      <c r="B1" t="s">
        <v>8313</v>
      </c>
    </row>
    <row r="2" spans="1:6" x14ac:dyDescent="0.2">
      <c r="A2" s="8" t="s">
        <v>8367</v>
      </c>
      <c r="B2" t="s">
        <v>8313</v>
      </c>
    </row>
    <row r="4" spans="1:6" x14ac:dyDescent="0.2">
      <c r="A4" s="8" t="s">
        <v>8312</v>
      </c>
      <c r="B4" s="8" t="s">
        <v>8364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4" t="s">
        <v>8368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">
      <c r="A7" s="14" t="s">
        <v>8369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">
      <c r="A8" s="14" t="s">
        <v>8370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">
      <c r="A9" s="14" t="s">
        <v>8371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">
      <c r="A10" s="14" t="s">
        <v>8372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">
      <c r="A11" s="14" t="s">
        <v>8373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">
      <c r="A12" s="14" t="s">
        <v>8374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">
      <c r="A13" s="14" t="s">
        <v>8375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">
      <c r="A14" s="14" t="s">
        <v>8376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">
      <c r="A15" s="14" t="s">
        <v>8377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">
      <c r="A16" s="14" t="s">
        <v>8378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">
      <c r="A17" s="14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">
      <c r="A18" s="14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48"/>
  <sheetViews>
    <sheetView workbookViewId="0">
      <selection activeCell="B7" sqref="B7"/>
    </sheetView>
  </sheetViews>
  <sheetFormatPr baseColWidth="10" defaultColWidth="8.83203125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8223</v>
      </c>
      <c r="B2" t="s">
        <v>8313</v>
      </c>
    </row>
    <row r="3" spans="1:6" x14ac:dyDescent="0.2">
      <c r="A3" s="8" t="s">
        <v>8308</v>
      </c>
      <c r="B3" t="s">
        <v>8313</v>
      </c>
    </row>
    <row r="5" spans="1:6" x14ac:dyDescent="0.2">
      <c r="A5" s="8" t="s">
        <v>8312</v>
      </c>
      <c r="B5" s="8" t="s">
        <v>8364</v>
      </c>
    </row>
    <row r="6" spans="1:6" x14ac:dyDescent="0.2">
      <c r="A6" s="8" t="s">
        <v>8309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9" t="s">
        <v>8323</v>
      </c>
      <c r="B7" s="10"/>
      <c r="C7" s="10">
        <v>100</v>
      </c>
      <c r="D7" s="10"/>
      <c r="E7" s="10"/>
      <c r="F7" s="10">
        <v>100</v>
      </c>
    </row>
    <row r="8" spans="1:6" x14ac:dyDescent="0.2">
      <c r="A8" s="9" t="s">
        <v>8324</v>
      </c>
      <c r="B8" s="10">
        <v>20</v>
      </c>
      <c r="C8" s="10"/>
      <c r="D8" s="10"/>
      <c r="E8" s="10"/>
      <c r="F8" s="10">
        <v>20</v>
      </c>
    </row>
    <row r="9" spans="1:6" x14ac:dyDescent="0.2">
      <c r="A9" s="9" t="s">
        <v>8325</v>
      </c>
      <c r="B9" s="10">
        <v>24</v>
      </c>
      <c r="C9" s="10"/>
      <c r="D9" s="10"/>
      <c r="E9" s="10"/>
      <c r="F9" s="10">
        <v>24</v>
      </c>
    </row>
    <row r="10" spans="1:6" x14ac:dyDescent="0.2">
      <c r="A10" s="9" t="s">
        <v>8326</v>
      </c>
      <c r="B10" s="10"/>
      <c r="C10" s="10">
        <v>40</v>
      </c>
      <c r="D10" s="10"/>
      <c r="E10" s="10"/>
      <c r="F10" s="10">
        <v>40</v>
      </c>
    </row>
    <row r="11" spans="1:6" x14ac:dyDescent="0.2">
      <c r="A11" s="9" t="s">
        <v>8327</v>
      </c>
      <c r="B11" s="10"/>
      <c r="C11" s="10"/>
      <c r="D11" s="10"/>
      <c r="E11" s="10">
        <v>40</v>
      </c>
      <c r="F11" s="10">
        <v>40</v>
      </c>
    </row>
    <row r="12" spans="1:6" x14ac:dyDescent="0.2">
      <c r="A12" s="9" t="s">
        <v>8328</v>
      </c>
      <c r="B12" s="10"/>
      <c r="C12" s="10"/>
      <c r="D12" s="10"/>
      <c r="E12" s="10">
        <v>180</v>
      </c>
      <c r="F12" s="10">
        <v>180</v>
      </c>
    </row>
    <row r="13" spans="1:6" x14ac:dyDescent="0.2">
      <c r="A13" s="9" t="s">
        <v>8329</v>
      </c>
      <c r="B13" s="10"/>
      <c r="C13" s="10">
        <v>80</v>
      </c>
      <c r="D13" s="10"/>
      <c r="E13" s="10"/>
      <c r="F13" s="10">
        <v>80</v>
      </c>
    </row>
    <row r="14" spans="1:6" x14ac:dyDescent="0.2">
      <c r="A14" s="9" t="s">
        <v>8330</v>
      </c>
      <c r="B14" s="10"/>
      <c r="C14" s="10"/>
      <c r="D14" s="10"/>
      <c r="E14" s="10">
        <v>40</v>
      </c>
      <c r="F14" s="10">
        <v>40</v>
      </c>
    </row>
    <row r="15" spans="1:6" x14ac:dyDescent="0.2">
      <c r="A15" s="9" t="s">
        <v>8331</v>
      </c>
      <c r="B15" s="10"/>
      <c r="C15" s="10">
        <v>40</v>
      </c>
      <c r="D15" s="10">
        <v>20</v>
      </c>
      <c r="E15" s="10"/>
      <c r="F15" s="10">
        <v>60</v>
      </c>
    </row>
    <row r="16" spans="1:6" x14ac:dyDescent="0.2">
      <c r="A16" s="9" t="s">
        <v>8332</v>
      </c>
      <c r="B16" s="10"/>
      <c r="C16" s="10">
        <v>40</v>
      </c>
      <c r="D16" s="10"/>
      <c r="E16" s="10"/>
      <c r="F16" s="10">
        <v>40</v>
      </c>
    </row>
    <row r="17" spans="1:6" x14ac:dyDescent="0.2">
      <c r="A17" s="9" t="s">
        <v>8333</v>
      </c>
      <c r="B17" s="10">
        <v>20</v>
      </c>
      <c r="C17" s="10">
        <v>120</v>
      </c>
      <c r="D17" s="10"/>
      <c r="E17" s="10"/>
      <c r="F17" s="10">
        <v>140</v>
      </c>
    </row>
    <row r="18" spans="1:6" x14ac:dyDescent="0.2">
      <c r="A18" s="9" t="s">
        <v>8334</v>
      </c>
      <c r="B18" s="10"/>
      <c r="C18" s="10">
        <v>20</v>
      </c>
      <c r="D18" s="10"/>
      <c r="E18" s="10"/>
      <c r="F18" s="10">
        <v>20</v>
      </c>
    </row>
    <row r="19" spans="1:6" x14ac:dyDescent="0.2">
      <c r="A19" s="9" t="s">
        <v>8335</v>
      </c>
      <c r="B19" s="10"/>
      <c r="C19" s="10"/>
      <c r="D19" s="10"/>
      <c r="E19" s="10">
        <v>140</v>
      </c>
      <c r="F19" s="10">
        <v>140</v>
      </c>
    </row>
    <row r="20" spans="1:6" x14ac:dyDescent="0.2">
      <c r="A20" s="9" t="s">
        <v>8336</v>
      </c>
      <c r="B20" s="10"/>
      <c r="C20" s="10">
        <v>20</v>
      </c>
      <c r="D20" s="10"/>
      <c r="E20" s="10">
        <v>140</v>
      </c>
      <c r="F20" s="10">
        <v>160</v>
      </c>
    </row>
    <row r="21" spans="1:6" x14ac:dyDescent="0.2">
      <c r="A21" s="9" t="s">
        <v>8337</v>
      </c>
      <c r="B21" s="10"/>
      <c r="C21" s="10">
        <v>60</v>
      </c>
      <c r="D21" s="10"/>
      <c r="E21" s="10"/>
      <c r="F21" s="10">
        <v>60</v>
      </c>
    </row>
    <row r="22" spans="1:6" x14ac:dyDescent="0.2">
      <c r="A22" s="9" t="s">
        <v>8338</v>
      </c>
      <c r="B22" s="10"/>
      <c r="C22" s="10">
        <v>11</v>
      </c>
      <c r="D22" s="10"/>
      <c r="E22" s="10">
        <v>9</v>
      </c>
      <c r="F22" s="10">
        <v>20</v>
      </c>
    </row>
    <row r="23" spans="1:6" x14ac:dyDescent="0.2">
      <c r="A23" s="9" t="s">
        <v>8339</v>
      </c>
      <c r="B23" s="10"/>
      <c r="C23" s="10"/>
      <c r="D23" s="10"/>
      <c r="E23" s="10">
        <v>20</v>
      </c>
      <c r="F23" s="10">
        <v>20</v>
      </c>
    </row>
    <row r="24" spans="1:6" x14ac:dyDescent="0.2">
      <c r="A24" s="9" t="s">
        <v>8340</v>
      </c>
      <c r="B24" s="10"/>
      <c r="C24" s="10">
        <v>40</v>
      </c>
      <c r="D24" s="10"/>
      <c r="E24" s="10"/>
      <c r="F24" s="10">
        <v>40</v>
      </c>
    </row>
    <row r="25" spans="1:6" x14ac:dyDescent="0.2">
      <c r="A25" s="9" t="s">
        <v>8341</v>
      </c>
      <c r="B25" s="10">
        <v>20</v>
      </c>
      <c r="C25" s="10">
        <v>60</v>
      </c>
      <c r="D25" s="10"/>
      <c r="E25" s="10">
        <v>60</v>
      </c>
      <c r="F25" s="10">
        <v>140</v>
      </c>
    </row>
    <row r="26" spans="1:6" x14ac:dyDescent="0.2">
      <c r="A26" s="9" t="s">
        <v>8342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8343</v>
      </c>
      <c r="B27" s="10"/>
      <c r="C27" s="10"/>
      <c r="D27" s="10"/>
      <c r="E27" s="10">
        <v>60</v>
      </c>
      <c r="F27" s="10">
        <v>60</v>
      </c>
    </row>
    <row r="28" spans="1:6" x14ac:dyDescent="0.2">
      <c r="A28" s="9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8345</v>
      </c>
      <c r="B29" s="10"/>
      <c r="C29" s="10">
        <v>57</v>
      </c>
      <c r="D29" s="10"/>
      <c r="E29" s="10">
        <v>103</v>
      </c>
      <c r="F29" s="10">
        <v>160</v>
      </c>
    </row>
    <row r="30" spans="1:6" x14ac:dyDescent="0.2">
      <c r="A30" s="9" t="s">
        <v>8346</v>
      </c>
      <c r="B30" s="10"/>
      <c r="C30" s="10">
        <v>20</v>
      </c>
      <c r="D30" s="10"/>
      <c r="E30" s="10"/>
      <c r="F30" s="10">
        <v>20</v>
      </c>
    </row>
    <row r="31" spans="1:6" x14ac:dyDescent="0.2">
      <c r="A31" s="9" t="s">
        <v>8347</v>
      </c>
      <c r="B31" s="10"/>
      <c r="C31" s="10">
        <v>353</v>
      </c>
      <c r="D31" s="10">
        <v>19</v>
      </c>
      <c r="E31" s="10">
        <v>694</v>
      </c>
      <c r="F31" s="10">
        <v>1066</v>
      </c>
    </row>
    <row r="32" spans="1:6" x14ac:dyDescent="0.2">
      <c r="A32" s="9" t="s">
        <v>8348</v>
      </c>
      <c r="B32" s="10"/>
      <c r="C32" s="10"/>
      <c r="D32" s="10"/>
      <c r="E32" s="10">
        <v>40</v>
      </c>
      <c r="F32" s="10">
        <v>40</v>
      </c>
    </row>
    <row r="33" spans="1:6" x14ac:dyDescent="0.2">
      <c r="A33" s="9" t="s">
        <v>8349</v>
      </c>
      <c r="B33" s="10"/>
      <c r="C33" s="10"/>
      <c r="D33" s="10"/>
      <c r="E33" s="10">
        <v>20</v>
      </c>
      <c r="F33" s="10">
        <v>20</v>
      </c>
    </row>
    <row r="34" spans="1:6" x14ac:dyDescent="0.2">
      <c r="A34" s="9" t="s">
        <v>8350</v>
      </c>
      <c r="B34" s="10"/>
      <c r="C34" s="10">
        <v>20</v>
      </c>
      <c r="D34" s="10"/>
      <c r="E34" s="10"/>
      <c r="F34" s="10">
        <v>20</v>
      </c>
    </row>
    <row r="35" spans="1:6" x14ac:dyDescent="0.2">
      <c r="A35" s="9" t="s">
        <v>8351</v>
      </c>
      <c r="B35" s="10"/>
      <c r="C35" s="10"/>
      <c r="D35" s="10"/>
      <c r="E35" s="10">
        <v>260</v>
      </c>
      <c r="F35" s="10">
        <v>260</v>
      </c>
    </row>
    <row r="36" spans="1:6" x14ac:dyDescent="0.2">
      <c r="A36" s="9" t="s">
        <v>8352</v>
      </c>
      <c r="B36" s="10">
        <v>40</v>
      </c>
      <c r="C36" s="10"/>
      <c r="D36" s="10"/>
      <c r="E36" s="10"/>
      <c r="F36" s="10">
        <v>40</v>
      </c>
    </row>
    <row r="37" spans="1:6" x14ac:dyDescent="0.2">
      <c r="A37" s="9" t="s">
        <v>8353</v>
      </c>
      <c r="B37" s="10"/>
      <c r="C37" s="10"/>
      <c r="D37" s="10"/>
      <c r="E37" s="10">
        <v>60</v>
      </c>
      <c r="F37" s="10">
        <v>60</v>
      </c>
    </row>
    <row r="38" spans="1:6" x14ac:dyDescent="0.2">
      <c r="A38" s="9" t="s">
        <v>8354</v>
      </c>
      <c r="B38" s="10"/>
      <c r="C38" s="10"/>
      <c r="D38" s="10">
        <v>6</v>
      </c>
      <c r="E38" s="10">
        <v>34</v>
      </c>
      <c r="F38" s="10">
        <v>40</v>
      </c>
    </row>
    <row r="39" spans="1:6" x14ac:dyDescent="0.2">
      <c r="A39" s="9" t="s">
        <v>8355</v>
      </c>
      <c r="B39" s="10">
        <v>18</v>
      </c>
      <c r="C39" s="10">
        <v>2</v>
      </c>
      <c r="D39" s="10"/>
      <c r="E39" s="10">
        <v>40</v>
      </c>
      <c r="F39" s="10">
        <v>60</v>
      </c>
    </row>
    <row r="40" spans="1:6" x14ac:dyDescent="0.2">
      <c r="A40" s="9" t="s">
        <v>8356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</row>
    <row r="41" spans="1:6" x14ac:dyDescent="0.2">
      <c r="A41" s="9" t="s">
        <v>8357</v>
      </c>
      <c r="B41" s="10"/>
      <c r="C41" s="10"/>
      <c r="D41" s="10"/>
      <c r="E41" s="10">
        <v>80</v>
      </c>
      <c r="F41" s="10">
        <v>80</v>
      </c>
    </row>
    <row r="42" spans="1:6" x14ac:dyDescent="0.2">
      <c r="A42" s="9" t="s">
        <v>8358</v>
      </c>
      <c r="B42" s="10"/>
      <c r="C42" s="10"/>
      <c r="D42" s="10"/>
      <c r="E42" s="10">
        <v>60</v>
      </c>
      <c r="F42" s="10">
        <v>60</v>
      </c>
    </row>
    <row r="43" spans="1:6" x14ac:dyDescent="0.2">
      <c r="A43" s="9" t="s">
        <v>8359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2">
      <c r="A44" s="9" t="s">
        <v>8360</v>
      </c>
      <c r="B44" s="10"/>
      <c r="C44" s="10">
        <v>100</v>
      </c>
      <c r="D44" s="10"/>
      <c r="E44" s="10"/>
      <c r="F44" s="10">
        <v>100</v>
      </c>
    </row>
    <row r="45" spans="1:6" x14ac:dyDescent="0.2">
      <c r="A45" s="9" t="s">
        <v>8361</v>
      </c>
      <c r="B45" s="10">
        <v>60</v>
      </c>
      <c r="C45" s="10">
        <v>120</v>
      </c>
      <c r="D45" s="10"/>
      <c r="E45" s="10">
        <v>20</v>
      </c>
      <c r="F45" s="10">
        <v>200</v>
      </c>
    </row>
    <row r="46" spans="1:6" x14ac:dyDescent="0.2">
      <c r="A46" s="9" t="s">
        <v>8362</v>
      </c>
      <c r="B46" s="10">
        <v>100</v>
      </c>
      <c r="C46" s="10">
        <v>60</v>
      </c>
      <c r="D46" s="10"/>
      <c r="E46" s="10"/>
      <c r="F46" s="10">
        <v>160</v>
      </c>
    </row>
    <row r="47" spans="1:6" x14ac:dyDescent="0.2">
      <c r="A47" s="9" t="s">
        <v>8363</v>
      </c>
      <c r="B47" s="10">
        <v>20</v>
      </c>
      <c r="C47" s="10"/>
      <c r="D47" s="10"/>
      <c r="E47" s="10"/>
      <c r="F47" s="10">
        <v>20</v>
      </c>
    </row>
    <row r="48" spans="1:6" x14ac:dyDescent="0.2">
      <c r="A48" s="9" t="s">
        <v>8311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F16"/>
  <sheetViews>
    <sheetView workbookViewId="0">
      <selection activeCell="G26" sqref="G26"/>
    </sheetView>
  </sheetViews>
  <sheetFormatPr baseColWidth="10" defaultColWidth="8.83203125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8" t="s">
        <v>8223</v>
      </c>
      <c r="B3" t="s">
        <v>8313</v>
      </c>
    </row>
    <row r="5" spans="1:6" x14ac:dyDescent="0.2">
      <c r="A5" s="8" t="s">
        <v>8312</v>
      </c>
      <c r="B5" s="8" t="s">
        <v>8364</v>
      </c>
    </row>
    <row r="6" spans="1:6" x14ac:dyDescent="0.2">
      <c r="A6" s="8" t="s">
        <v>8308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9" t="s">
        <v>8314</v>
      </c>
      <c r="B7" s="10">
        <v>40</v>
      </c>
      <c r="C7" s="10">
        <v>180</v>
      </c>
      <c r="D7" s="10"/>
      <c r="E7" s="10">
        <v>300</v>
      </c>
      <c r="F7" s="10">
        <v>520</v>
      </c>
    </row>
    <row r="8" spans="1:6" x14ac:dyDescent="0.2">
      <c r="A8" s="9" t="s">
        <v>8315</v>
      </c>
      <c r="B8" s="10">
        <v>20</v>
      </c>
      <c r="C8" s="10">
        <v>140</v>
      </c>
      <c r="D8" s="10">
        <v>6</v>
      </c>
      <c r="E8" s="10">
        <v>34</v>
      </c>
      <c r="F8" s="10">
        <v>200</v>
      </c>
    </row>
    <row r="9" spans="1:6" x14ac:dyDescent="0.2">
      <c r="A9" s="9" t="s">
        <v>8316</v>
      </c>
      <c r="B9" s="10"/>
      <c r="C9" s="10">
        <v>140</v>
      </c>
      <c r="D9" s="10"/>
      <c r="E9" s="10">
        <v>80</v>
      </c>
      <c r="F9" s="10">
        <v>220</v>
      </c>
    </row>
    <row r="10" spans="1:6" x14ac:dyDescent="0.2">
      <c r="A10" s="9" t="s">
        <v>8317</v>
      </c>
      <c r="B10" s="10">
        <v>24</v>
      </c>
      <c r="C10" s="10"/>
      <c r="D10" s="10"/>
      <c r="E10" s="10"/>
      <c r="F10" s="10">
        <v>24</v>
      </c>
    </row>
    <row r="11" spans="1:6" x14ac:dyDescent="0.2">
      <c r="A11" s="9" t="s">
        <v>8318</v>
      </c>
      <c r="B11" s="10">
        <v>20</v>
      </c>
      <c r="C11" s="10">
        <v>120</v>
      </c>
      <c r="D11" s="10">
        <v>20</v>
      </c>
      <c r="E11" s="10">
        <v>540</v>
      </c>
      <c r="F11" s="10">
        <v>700</v>
      </c>
    </row>
    <row r="12" spans="1:6" x14ac:dyDescent="0.2">
      <c r="A12" s="9" t="s">
        <v>8319</v>
      </c>
      <c r="B12" s="10"/>
      <c r="C12" s="10">
        <v>117</v>
      </c>
      <c r="D12" s="10"/>
      <c r="E12" s="10">
        <v>103</v>
      </c>
      <c r="F12" s="10">
        <v>220</v>
      </c>
    </row>
    <row r="13" spans="1:6" x14ac:dyDescent="0.2">
      <c r="A13" s="9" t="s">
        <v>8320</v>
      </c>
      <c r="B13" s="10">
        <v>30</v>
      </c>
      <c r="C13" s="10">
        <v>127</v>
      </c>
      <c r="D13" s="10"/>
      <c r="E13" s="10">
        <v>80</v>
      </c>
      <c r="F13" s="10">
        <v>237</v>
      </c>
    </row>
    <row r="14" spans="1:6" x14ac:dyDescent="0.2">
      <c r="A14" s="9" t="s">
        <v>8321</v>
      </c>
      <c r="B14" s="10">
        <v>178</v>
      </c>
      <c r="C14" s="10">
        <v>213</v>
      </c>
      <c r="D14" s="10"/>
      <c r="E14" s="10">
        <v>209</v>
      </c>
      <c r="F14" s="10">
        <v>600</v>
      </c>
    </row>
    <row r="15" spans="1:6" x14ac:dyDescent="0.2">
      <c r="A15" s="9" t="s">
        <v>8322</v>
      </c>
      <c r="B15" s="10">
        <v>37</v>
      </c>
      <c r="C15" s="10">
        <v>493</v>
      </c>
      <c r="D15" s="10">
        <v>24</v>
      </c>
      <c r="E15" s="10">
        <v>839</v>
      </c>
      <c r="F15" s="10">
        <v>1393</v>
      </c>
    </row>
    <row r="16" spans="1:6" x14ac:dyDescent="0.2">
      <c r="A16" s="9" t="s">
        <v>8311</v>
      </c>
      <c r="B16" s="10">
        <v>349</v>
      </c>
      <c r="C16" s="10">
        <v>1530</v>
      </c>
      <c r="D16" s="10">
        <v>50</v>
      </c>
      <c r="E16" s="10">
        <v>2185</v>
      </c>
      <c r="F1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115"/>
  <sheetViews>
    <sheetView tabSelected="1" topLeftCell="A14" zoomScale="80" zoomScaleNormal="80" workbookViewId="0">
      <selection activeCell="B16" sqref="B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bestFit="1" customWidth="1"/>
    <col min="16" max="16" width="22.6640625" bestFit="1" customWidth="1"/>
    <col min="17" max="17" width="13.1640625" bestFit="1" customWidth="1"/>
    <col min="18" max="18" width="18.5" bestFit="1" customWidth="1"/>
    <col min="19" max="19" width="21.5" style="12" bestFit="1" customWidth="1"/>
    <col min="20" max="20" width="19.83203125" style="12" bestFit="1" customWidth="1"/>
  </cols>
  <sheetData>
    <row r="1" spans="1:20" ht="1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3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IFERROR(ROUND(E2/L2,2),"")</f>
        <v>63.92</v>
      </c>
      <c r="Q2" t="str">
        <f>LEFT(N2, SEARCH("/",N2,1)-1)</f>
        <v>film &amp; video</v>
      </c>
      <c r="R2" t="str">
        <f>RIGHT(N2,LEN(N2)-FIND("/",N2))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IFERROR(ROUND(E3/L3,2),"")</f>
        <v>185.48</v>
      </c>
      <c r="Q3" t="str">
        <f t="shared" ref="Q3:Q66" si="2">LEFT(N3, SEARCH("/",N3,1)-1)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96.71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86.67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IFERROR(ROUND(E67/L67,2),"")</f>
        <v>132.05000000000001</v>
      </c>
      <c r="Q67" t="str">
        <f t="shared" ref="Q67:Q130" si="8">LEFT(N67, SEARCH("/",N67,1)-1)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62.33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69.72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30.67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273.83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53.04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40.01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31.38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21.67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50.59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53.13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27.9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str">
        <f t="shared" ref="P131:P194" si="13">IFERROR(ROUND(E131/L131,2),"")</f>
        <v/>
      </c>
      <c r="Q131" t="str">
        <f t="shared" ref="Q131:Q194" si="14">LEFT(N131, SEARCH("/",N131,1)-1)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str">
        <f t="shared" ref="P195:P258" si="19">IFERROR(ROUND(E195/L195,2),"")</f>
        <v/>
      </c>
      <c r="Q195" t="str">
        <f t="shared" ref="Q195:Q258" si="20">LEFT(N195, SEARCH("/",N195,1)-1)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IFERROR(ROUND(E259/L259,2),"")</f>
        <v>66.7</v>
      </c>
      <c r="Q259" t="str">
        <f t="shared" ref="Q259:Q322" si="26">LEFT(N259, SEARCH("/",N259,1)-1)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IFERROR(ROUND(E323/L323,2),"")</f>
        <v>106.62</v>
      </c>
      <c r="Q323" t="str">
        <f t="shared" ref="Q323:Q386" si="32">LEFT(N323, SEARCH("/",N323,1)-1)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IFERROR(ROUND(E387/L387,2),"")</f>
        <v>111.8</v>
      </c>
      <c r="Q387" t="str">
        <f t="shared" ref="Q387:Q450" si="38">LEFT(N387, SEARCH("/",N387,1)-1)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IFERROR(ROUND(E451/L451,2),"")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IFERROR(ROUND(E515/L515,2),"")</f>
        <v>102.38</v>
      </c>
      <c r="Q515" t="str">
        <f t="shared" ref="Q515:Q578" si="50">LEFT(N515, SEARCH("/",N515,1)-1)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150.15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93.43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29.26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63.83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34.75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40.85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252.02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402.71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/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135.04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/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/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/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/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/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/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/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IFERROR(ROUND(E579/L579,2),"")</f>
        <v>10</v>
      </c>
      <c r="Q579" t="str">
        <f t="shared" ref="Q579:Q642" si="56">LEFT(N579, SEARCH("/",N579,1)-1)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/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/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/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389.29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24.78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16.43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/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45.39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/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16.38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/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/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/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/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/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/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/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/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37.89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/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/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/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/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76.67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/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/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IFERROR(ROUND(E643/L643,2),"")</f>
        <v>151.32</v>
      </c>
      <c r="Q643" t="str">
        <f t="shared" ref="Q643:Q706" si="62">LEFT(N643, SEARCH("/",N643,1)-1)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IFERROR(ROUND(E707/L707,2),"")</f>
        <v>195.4</v>
      </c>
      <c r="Q707" t="str">
        <f t="shared" ref="Q707:Q770" si="68">LEFT(N707, SEARCH("/",N707,1)-1)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/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39.17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/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/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57.3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/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/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IFERROR(ROUND(E771/L771,2),"")</f>
        <v>31.85</v>
      </c>
      <c r="Q771" t="str">
        <f t="shared" ref="Q771:Q834" si="74">LEFT(N771, SEARCH("/",N771,1)-1)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/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63.49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80.59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92.55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60.86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88.33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45.44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46.22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178.61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74.61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305.56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79.83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86.67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27.61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89.42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224.13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43.52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39.82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126.81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113.88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36.61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60.66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IFERROR(ROUND(E835/L835,2),"")</f>
        <v>148.78</v>
      </c>
      <c r="Q835" t="str">
        <f t="shared" ref="Q835:Q898" si="80">LEFT(N835, SEARCH("/",N835,1)-1)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58.63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109.71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60.74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63.38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34.01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46.67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59.26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22.74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52.92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34.18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346.67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/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28.58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46.59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21.47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14.13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83.38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/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27.86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str">
        <f t="shared" ref="P899:P962" si="85">IFERROR(ROUND(E899/L899,2),"")</f>
        <v/>
      </c>
      <c r="Q899" t="str">
        <f t="shared" ref="Q899:Q962" si="86">LEFT(N899, SEARCH("/",N899,1)-1)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/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32.67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/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/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/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/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/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41.67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/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/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/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/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/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50.67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/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IFERROR(ROUND(E963/L963,2),"")</f>
        <v>364.35</v>
      </c>
      <c r="Q963" t="str">
        <f t="shared" ref="Q963:Q1026" si="92">LEFT(N963, SEARCH("/",N963,1)-1)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89.6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IFERROR(ROUND(E1027/L1027,2),"")</f>
        <v>71.849999999999994</v>
      </c>
      <c r="Q1027" t="str">
        <f t="shared" ref="Q1027:Q1090" si="98">LEFT(N1027, SEARCH("/",N1027,1)-1)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/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/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/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/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/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/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/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/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/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/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/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/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/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/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IFERROR(ROUND(E1091/L1091,2),"")</f>
        <v>23.96</v>
      </c>
      <c r="Q1091" t="str">
        <f t="shared" ref="Q1091:Q1154" si="104">LEFT(N1091, SEARCH("/",N1091,1)-1)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IFERROR(ROUND(E1155/L1155,2),"")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IFERROR(ROUND(E1219/L1219,2),"")</f>
        <v>148.57</v>
      </c>
      <c r="Q1219" t="str">
        <f t="shared" ref="Q1219:Q1282" si="116">LEFT(N1219, SEARCH("/",N1219,1)-1)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64.47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94.49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55.7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38.18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27.15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50.69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77.64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43.54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189.29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76.67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46.07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53.01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73.36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127.98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IFERROR(ROUND(E1283/L1283,2),"")</f>
        <v>104.73</v>
      </c>
      <c r="Q1283" t="str">
        <f t="shared" ref="Q1283:Q1346" si="122">LEFT(N1283, SEARCH("/",N1283,1)-1)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65.87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44.19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27.73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92.04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IFERROR(ROUND(E1347/L1347,2),"")</f>
        <v>53.57</v>
      </c>
      <c r="Q1347" t="str">
        <f t="shared" ref="Q1347:Q1410" si="128">LEFT(N1347, SEARCH("/",N1347,1)-1)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63.48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83.97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55.61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48.71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30.58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73.91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73.36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50.25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68.94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160.79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27.32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196.83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72.06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62.17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str">
        <f t="shared" ref="P1411:P1474" si="133">IFERROR(ROUND(E1411/L1411,2),"")</f>
        <v/>
      </c>
      <c r="Q1411" t="str">
        <f t="shared" ref="Q1411:Q1474" si="134">LEFT(N1411, SEARCH("/",N1411,1)-1)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IFERROR(ROUND(E1475/L1475,2),"")</f>
        <v>38.46</v>
      </c>
      <c r="Q1475" t="str">
        <f t="shared" ref="Q1475:Q1538" si="140">LEFT(N1475, SEARCH("/",N1475,1)-1)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IFERROR(ROUND(E1539/L1539,2),"")</f>
        <v>96.38</v>
      </c>
      <c r="Q1539" t="str">
        <f t="shared" ref="Q1539:Q1602" si="146">LEFT(N1539, SEARCH("/",N1539,1)-1)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IFERROR(ROUND(E1603/L1603,2),"")</f>
        <v>48.33</v>
      </c>
      <c r="Q1603" t="str">
        <f t="shared" ref="Q1603:Q1666" si="152">LEFT(N1603, SEARCH("/",N1603,1)-1)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66.69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87.83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52.83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66.69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86.96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112.02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61.58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45.88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84.21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117.23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86.49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67.73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38.89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94.74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39.97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42.86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88.47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44.65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IFERROR(ROUND(E1667/L1667,2),"")</f>
        <v>44.96</v>
      </c>
      <c r="Q1667" t="str">
        <f t="shared" ref="Q1667:Q1730" si="158">LEFT(N1667, SEARCH("/",N1667,1)-1)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52.6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44.61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26.15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89.25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40.42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74.58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/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80.13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61.09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/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114.82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/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/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/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/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/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115.71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11.67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/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str">
        <f t="shared" ref="P1731:P1794" si="163">IFERROR(ROUND(E1731/L1731,2),"")</f>
        <v/>
      </c>
      <c r="Q1731" t="str">
        <f t="shared" ref="Q1731:Q1794" si="164">LEFT(N1731, SEARCH("/",N1731,1)-1)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/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/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/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/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/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IFERROR(ROUND(E1795/L1795,2),"")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24.58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53.16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83.89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75.77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67.39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50.88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79.53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134.21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88.04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53.29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IFERROR(ROUND(E1859/L1859,2),"")</f>
        <v>136.36000000000001</v>
      </c>
      <c r="Q1859" t="str">
        <f t="shared" ref="Q1859:Q1922" si="176">LEFT(N1859, SEARCH("/",N1859,1)-1)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70.63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IFERROR(ROUND(E1923/L1923,2),"")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IFERROR(ROUND(E1987/L1987,2),"")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IFERROR(ROUND(E2051/L2051,2),"")</f>
        <v>80.989999999999995</v>
      </c>
      <c r="Q2051" t="str">
        <f t="shared" ref="Q2051:Q2114" si="194">LEFT(N2051, SEARCH("/",N2051,1)-1)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IFERROR(ROUND(E2115/L2115,2),"")</f>
        <v>68.599999999999994</v>
      </c>
      <c r="Q2115" t="str">
        <f t="shared" ref="Q2115:Q2178" si="200">LEFT(N2115, SEARCH("/",N2115,1)-1)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91.63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64.37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21.86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90.28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67.31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88.75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IFERROR(ROUND(E2179/L2179,2),"")</f>
        <v>65.87</v>
      </c>
      <c r="Q2179" t="str">
        <f t="shared" ref="Q2179:Q2242" si="206">LEFT(N2179, SEARCH("/",N2179,1)-1)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40.35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76.86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IFERROR(ROUND(E2243/L2243,2),"")</f>
        <v>49.47</v>
      </c>
      <c r="Q2243" t="str">
        <f t="shared" ref="Q2243:Q2306" si="212">LEFT(N2243, SEARCH("/",N2243,1)-1)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46.09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53.83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100.47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44.21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52.95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IFERROR(ROUND(E2307/L2307,2),"")</f>
        <v>109.11</v>
      </c>
      <c r="Q2307" t="str">
        <f t="shared" ref="Q2307:Q2370" si="218">LEFT(N2307, SEARCH("/",N2307,1)-1)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str">
        <f t="shared" ref="P2371:P2434" si="223">IFERROR(ROUND(E2371/L2371,2),"")</f>
        <v/>
      </c>
      <c r="Q2371" t="str">
        <f t="shared" ref="Q2371:Q2434" si="224">LEFT(N2371, SEARCH("/",N2371,1)-1)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str">
        <f t="shared" ref="P2435:P2498" si="229">IFERROR(ROUND(E2435/L2435,2),"")</f>
        <v/>
      </c>
      <c r="Q2435" t="str">
        <f t="shared" ref="Q2435:Q2498" si="230">LEFT(N2435, SEARCH("/",N2435,1)-1)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IFERROR(ROUND(E2499/L2499,2),"")</f>
        <v>80.55</v>
      </c>
      <c r="Q2499" t="str">
        <f t="shared" ref="Q2499:Q2562" si="236">LEFT(N2499, SEARCH("/",N2499,1)-1)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str">
        <f t="shared" ref="P2563:P2626" si="241">IFERROR(ROUND(E2563/L2563,2),"")</f>
        <v/>
      </c>
      <c r="Q2563" t="str">
        <f t="shared" ref="Q2563:Q2626" si="242">LEFT(N2563, SEARCH("/",N2563,1)-1)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IFERROR(ROUND(E2627/L2627,2),"")</f>
        <v>27.58</v>
      </c>
      <c r="Q2627" t="str">
        <f t="shared" ref="Q2627:Q2690" si="248">LEFT(N2627, SEARCH("/",N2627,1)-1)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IFERROR(ROUND(E2691/L2691,2),"")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IFERROR(ROUND(E2755/L2755,2),"")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89.67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87.36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44.86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65.38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47.46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IFERROR(ROUND(E2819/L2819,2),"")</f>
        <v>23.64</v>
      </c>
      <c r="Q2819" t="str">
        <f t="shared" ref="Q2819:Q2882" si="266">LEFT(N2819, SEARCH("/",N2819,1)-1)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63.83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8.86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50.67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35.04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63.85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44.54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19.7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/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/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/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/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/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/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29.79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/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29.56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/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/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/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str">
        <f t="shared" ref="P2883:P2946" si="271">IFERROR(ROUND(E2883/L2883,2),"")</f>
        <v/>
      </c>
      <c r="Q2883" t="str">
        <f t="shared" ref="Q2883:Q2946" si="272">LEFT(N2883, SEARCH("/",N2883,1)-1)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/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/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/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46.93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48.56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str">
        <f t="shared" ref="P2947:P3010" si="277">IFERROR(ROUND(E2947/L2947,2),"")</f>
        <v/>
      </c>
      <c r="Q2947" t="str">
        <f t="shared" ref="Q2947:Q3010" si="278">LEFT(N2947, SEARCH("/",N2947,1)-1)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2.67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78.94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95.59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60.69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IFERROR(ROUND(E3011/L3011,2),"")</f>
        <v>233.9</v>
      </c>
      <c r="Q3011" t="str">
        <f t="shared" ref="Q3011:Q3074" si="284">LEFT(N3011, SEARCH("/",N3011,1)-1)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67.7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IFERROR(ROUND(E3075/L3075,2),"")</f>
        <v>92.14</v>
      </c>
      <c r="Q3075" t="str">
        <f t="shared" ref="Q3075:Q3138" si="290">LEFT(N3075, SEARCH("/",N3075,1)-1)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IFERROR(ROUND(E3139/L3139,2),"")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/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/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/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80.16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77.34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IFERROR(ROUND(E3203/L3203,2),"")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50.16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66.59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45.88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106.8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77.22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97.38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34.92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88.74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23.87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57.63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46.43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60.48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65.58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41.24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IFERROR(ROUND(E3267/L3267,2),"")</f>
        <v>70.290000000000006</v>
      </c>
      <c r="Q3267" t="str">
        <f t="shared" ref="Q3267:Q3330" si="308">LEFT(N3267, SEARCH("/",N3267,1)-1)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48.33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53.18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38.24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76.03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68.67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73.53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48.44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33.67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19.27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84.29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45.98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75.09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29.07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93.98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IFERROR(ROUND(E3331/L3331,2),"")</f>
        <v>44.92</v>
      </c>
      <c r="Q3331" t="str">
        <f t="shared" ref="Q3331:Q3394" si="314">LEFT(N3331, SEARCH("/",N3331,1)-1)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81.03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91.67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71.67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61.39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29.67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45.48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30.78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65.17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51.22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41.67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IFERROR(ROUND(E3395/L3395,2),"")</f>
        <v>36.07</v>
      </c>
      <c r="Q3395" t="str">
        <f t="shared" ref="Q3395:Q3458" si="320">LEFT(N3395, SEARCH("/",N3395,1)-1)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11.67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44.76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99.79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29.43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81.38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46.43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81.78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95.24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84.17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89.79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41.13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IFERROR(ROUND(E3459/L3459,2),"")</f>
        <v>50.98</v>
      </c>
      <c r="Q3459" t="str">
        <f t="shared" ref="Q3459:Q3522" si="326">LEFT(N3459, SEARCH("/",N3459,1)-1)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45.04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17.53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57.92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64.47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50.4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41.67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88.74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39.6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51.88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40.29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40.24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60.29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IFERROR(ROUND(E3523/L3523,2),"")</f>
        <v>45.62</v>
      </c>
      <c r="Q3523" t="str">
        <f t="shared" ref="Q3523:Q3586" si="332">LEFT(N3523, SEARCH("/",N3523,1)-1)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41.03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42.3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78.88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13.53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46.13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24.29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40.94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15.13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59.12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26.54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30.94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IFERROR(ROUND(E3587/L3587,2),"")</f>
        <v>176.09</v>
      </c>
      <c r="Q3587" t="str">
        <f t="shared" ref="Q3587:Q3650" si="338">LEFT(N3587, SEARCH("/",N3587,1)-1)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82.26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68.06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77.19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77.73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40.78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49.06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56.07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47.03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47.67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88.24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80.72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IFERROR(ROUND(E3651/L3651,2),"")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31.58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53.44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64.38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66.13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62.17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59.17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74.12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62.67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33.67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80.87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53.85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30.93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IFERROR(ROUND(E3715/L3715,2),"")</f>
        <v>106.84</v>
      </c>
      <c r="Q3715" t="str">
        <f t="shared" ref="Q3715:Q3778" si="350">LEFT(N3715, SEARCH("/",N3715,1)-1)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86.23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47.66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72.89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49.55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62.59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51.67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/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/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/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/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IFERROR(ROUND(E3779/L3779,2),"")</f>
        <v>48.54</v>
      </c>
      <c r="Q3779" t="str">
        <f t="shared" ref="Q3779:Q3842" si="356">LEFT(N3779, SEARCH("/",N3779,1)-1)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41.67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53.29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78.52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48.34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21.67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IFERROR(ROUND(E3843/L3843,2),"")</f>
        <v>25.65</v>
      </c>
      <c r="Q3843" t="str">
        <f t="shared" ref="Q3843:Q3906" si="362">LEFT(N3843, SEARCH("/",N3843,1)-1)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23.63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/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/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50.88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47.26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/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IFERROR(ROUND(E3907/L3907,2),"")</f>
        <v>24.71</v>
      </c>
      <c r="Q3907" t="str">
        <f t="shared" ref="Q3907:Q3970" si="368">LEFT(N3907, SEARCH("/",N3907,1)-1)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61.67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83.14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33.67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/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/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10.17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32.36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/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/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/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/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/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/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/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/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/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/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IFERROR(ROUND(E3971/L3971,2),"")</f>
        <v>35.17</v>
      </c>
      <c r="Q3971" t="str">
        <f t="shared" ref="Q3971:Q4034" si="374">LEFT(N3971, SEARCH("/",N3971,1)-1)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22.67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26.38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/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/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29.24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/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32.36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/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/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/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/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/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/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IFERROR(ROUND(E4035/L4035,2),"")</f>
        <v>65.34</v>
      </c>
      <c r="Q4035" t="str">
        <f t="shared" ref="Q4035:Q4098" si="380">LEFT(N4035, SEARCH("/",N4035,1)-1)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/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/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86.62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/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/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64.17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/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/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/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/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29.17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/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10.67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str">
        <f t="shared" ref="P4099:P4115" si="385">IFERROR(ROUND(E4099/L4099,2),"")</f>
        <v/>
      </c>
      <c r="Q4099" t="str">
        <f t="shared" ref="Q4099:Q4115" si="386">LEFT(N4099, SEARCH("/",N4099,1)-1)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/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/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/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45.79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/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15.67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T4115" xr:uid="{00000000-0009-0000-0000-000004000000}"/>
  <conditionalFormatting sqref="F1:F1048576">
    <cfRule type="containsText" dxfId="3" priority="7" operator="containsText" text="successful">
      <formula>NOT(ISERROR(SEARCH("successful",F1)))</formula>
    </cfRule>
  </conditionalFormatting>
  <conditionalFormatting sqref="F1:F4115">
    <cfRule type="containsText" dxfId="2" priority="4" operator="containsText" text="live">
      <formula>NOT(ISERROR(SEARCH("live",F1)))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Bonus</vt:lpstr>
      <vt:lpstr>Pivot3</vt:lpstr>
      <vt:lpstr>Pivot2</vt:lpstr>
      <vt:lpstr>Pivot1</vt:lpstr>
      <vt:lpstr>Rawdata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Taoufic Gandi</cp:lastModifiedBy>
  <dcterms:created xsi:type="dcterms:W3CDTF">2017-04-20T15:17:24Z</dcterms:created>
  <dcterms:modified xsi:type="dcterms:W3CDTF">2019-02-27T01:35:56Z</dcterms:modified>
</cp:coreProperties>
</file>