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13_ncr:1_{A1EB6BC1-976B-4200-80FF-936D6F78C60F}" xr6:coauthVersionLast="47" xr6:coauthVersionMax="47" xr10:uidLastSave="{00000000-0000-0000-0000-000000000000}"/>
  <bookViews>
    <workbookView xWindow="32280" yWindow="-120" windowWidth="29040" windowHeight="15720" xr2:uid="{00000000-000D-0000-FFFF-FFFF00000000}"/>
  </bookViews>
  <sheets>
    <sheet name="原始数据" sheetId="1" r:id="rId1"/>
    <sheet name="汇总!" sheetId="2" r:id="rId2"/>
  </sheets>
  <definedNames>
    <definedName name="测试另一个sheet">'汇总!'!#REF!</definedName>
    <definedName name="计算机成绩">原始数据!$E$3:$E$12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J8" i="2"/>
  <c r="I8" i="2"/>
  <c r="H8" i="2"/>
  <c r="H9" i="2"/>
  <c r="H10" i="2"/>
  <c r="H11" i="2"/>
  <c r="G11" i="2"/>
  <c r="G10" i="2"/>
  <c r="G9" i="2"/>
  <c r="G8" i="2"/>
  <c r="F8" i="2"/>
  <c r="F11" i="2"/>
  <c r="F9" i="2"/>
  <c r="J14" i="1"/>
  <c r="E17" i="1"/>
  <c r="E16" i="1"/>
  <c r="E15" i="1"/>
  <c r="E14" i="1"/>
  <c r="I14" i="1"/>
  <c r="H14" i="1"/>
  <c r="G17" i="1"/>
  <c r="F17" i="1"/>
  <c r="G16" i="1"/>
  <c r="F16" i="1"/>
  <c r="G15" i="1"/>
  <c r="F15" i="1"/>
  <c r="G14" i="1"/>
  <c r="F14" i="1"/>
  <c r="K12" i="1"/>
  <c r="J12" i="1"/>
  <c r="I12" i="1"/>
  <c r="H12" i="1"/>
  <c r="I11" i="1"/>
  <c r="J11" i="1" s="1"/>
  <c r="H11" i="1"/>
  <c r="I10" i="1"/>
  <c r="K10" i="1" s="1"/>
  <c r="H10" i="1"/>
  <c r="J9" i="1"/>
  <c r="I9" i="1"/>
  <c r="K9" i="1" s="1"/>
  <c r="H9" i="1"/>
  <c r="K8" i="1"/>
  <c r="J8" i="1"/>
  <c r="I8" i="1"/>
  <c r="H8" i="1"/>
  <c r="I7" i="1"/>
  <c r="J7" i="1" s="1"/>
  <c r="H7" i="1"/>
  <c r="J6" i="1"/>
  <c r="I6" i="1"/>
  <c r="K6" i="1" s="1"/>
  <c r="H6" i="1"/>
  <c r="J5" i="1"/>
  <c r="I5" i="1"/>
  <c r="K5" i="1" s="1"/>
  <c r="H5" i="1"/>
  <c r="K4" i="1"/>
  <c r="J4" i="1"/>
  <c r="I4" i="1"/>
  <c r="H4" i="1"/>
  <c r="I3" i="1"/>
  <c r="K3" i="1" s="1"/>
  <c r="H3" i="1"/>
  <c r="K11" i="1" l="1"/>
  <c r="K7" i="1"/>
  <c r="J3" i="1"/>
  <c r="J10" i="1"/>
</calcChain>
</file>

<file path=xl/sharedStrings.xml><?xml version="1.0" encoding="utf-8"?>
<sst xmlns="http://schemas.openxmlformats.org/spreadsheetml/2006/main" count="56" uniqueCount="40">
  <si>
    <t>学生成绩表</t>
    <phoneticPr fontId="3" type="noConversion"/>
  </si>
  <si>
    <t>学号</t>
  </si>
  <si>
    <t>姓名</t>
  </si>
  <si>
    <t>出生日期</t>
    <phoneticPr fontId="3" type="noConversion"/>
  </si>
  <si>
    <t>专业</t>
    <phoneticPr fontId="3" type="noConversion"/>
  </si>
  <si>
    <t>计算机</t>
    <phoneticPr fontId="3" type="noConversion"/>
  </si>
  <si>
    <t>大学英语</t>
    <phoneticPr fontId="3" type="noConversion"/>
  </si>
  <si>
    <t>高等数学</t>
    <phoneticPr fontId="3" type="noConversion"/>
  </si>
  <si>
    <t>总分</t>
    <phoneticPr fontId="3" type="noConversion"/>
  </si>
  <si>
    <t>平均分</t>
    <phoneticPr fontId="3" type="noConversion"/>
  </si>
  <si>
    <t>排名</t>
    <phoneticPr fontId="3" type="noConversion"/>
  </si>
  <si>
    <t>总评</t>
    <phoneticPr fontId="3" type="noConversion"/>
  </si>
  <si>
    <t>0126001</t>
  </si>
  <si>
    <t>李晓慧</t>
  </si>
  <si>
    <t>生态环境</t>
  </si>
  <si>
    <t>0126002</t>
  </si>
  <si>
    <t>赵东升</t>
  </si>
  <si>
    <t>0126003</t>
  </si>
  <si>
    <t>王老伍</t>
  </si>
  <si>
    <t>0126004</t>
  </si>
  <si>
    <t>工程造价</t>
  </si>
  <si>
    <t>0126005</t>
  </si>
  <si>
    <t>刘洁洋</t>
  </si>
  <si>
    <t>0126006</t>
  </si>
  <si>
    <t>唐小东</t>
  </si>
  <si>
    <t>0126007</t>
  </si>
  <si>
    <t>毛容容</t>
  </si>
  <si>
    <t>0126008</t>
  </si>
  <si>
    <t>张珊珊</t>
  </si>
  <si>
    <t>电子商务</t>
  </si>
  <si>
    <t>0126009</t>
  </si>
  <si>
    <t>陈思敏</t>
  </si>
  <si>
    <t>0126010</t>
  </si>
  <si>
    <t>韦国陶</t>
  </si>
  <si>
    <t>最高分</t>
    <phoneticPr fontId="3" type="noConversion"/>
  </si>
  <si>
    <t>最低分</t>
    <phoneticPr fontId="3" type="noConversion"/>
  </si>
  <si>
    <t>学生人数</t>
    <phoneticPr fontId="3" type="noConversion"/>
  </si>
  <si>
    <t>及格人数</t>
    <phoneticPr fontId="3" type="noConversion"/>
  </si>
  <si>
    <t>马胜军
(Porter)</t>
    <phoneticPr fontId="2" type="noConversion"/>
  </si>
  <si>
    <t>统计项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</si>
</sst>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family val="2"/>
      <scheme val="minor"/>
    </font>
    <font>
      <b/>
      <sz val="18"/>
      <color indexed="8"/>
      <name val="华文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2" xfId="0" applyFill="1" applyBorder="1"/>
    <xf numFmtId="0" fontId="0" fillId="0" borderId="4" xfId="0" applyBorder="1"/>
    <xf numFmtId="14" fontId="0" fillId="0" borderId="4" xfId="0" applyNumberFormat="1" applyBorder="1"/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Border="1"/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0" fontId="5" fillId="0" borderId="4" xfId="0" applyFont="1" applyBorder="1"/>
    <xf numFmtId="176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8" xfId="0" quotePrefix="1" applyBorder="1"/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4" xfId="0" applyBorder="1"/>
    <xf numFmtId="0" fontId="0" fillId="0" borderId="24" xfId="0" quotePrefix="1" applyBorder="1"/>
    <xf numFmtId="14" fontId="0" fillId="0" borderId="14" xfId="0" applyNumberFormat="1" applyBorder="1"/>
    <xf numFmtId="176" fontId="4" fillId="0" borderId="14" xfId="0" applyNumberFormat="1" applyFont="1" applyBorder="1" applyAlignment="1">
      <alignment horizontal="center" vertical="center"/>
    </xf>
    <xf numFmtId="176" fontId="0" fillId="0" borderId="14" xfId="0" applyNumberFormat="1" applyBorder="1"/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常规" xfId="0" builtinId="0"/>
  </cellStyles>
  <dxfs count="16">
    <dxf>
      <fill>
        <patternFill patternType="solid">
          <fgColor indexed="64"/>
          <bgColor indexed="40"/>
        </patternFill>
      </fill>
      <border diagonalUp="0" diagonalDown="0" outline="0">
        <left style="thin">
          <color indexed="12"/>
        </left>
        <right style="thin">
          <color indexed="12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12"/>
        </left>
        <right/>
        <top style="thin">
          <color indexed="12"/>
        </top>
        <bottom style="thin">
          <color indexed="1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 textRotation="0" wrapText="0" indent="0" justifyLastLine="0" shrinkToFit="0" readingOrder="0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9" formatCode="yyyy/m/d"/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diagonalUp="0" diagonalDown="0">
        <left/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outline="0">
        <top style="thin">
          <color indexed="12"/>
        </top>
      </border>
    </dxf>
    <dxf>
      <border outline="0">
        <bottom style="thin">
          <color indexed="12"/>
        </bottom>
      </border>
    </dxf>
    <dxf>
      <border outline="0">
        <left style="thick">
          <color indexed="12"/>
        </left>
        <right style="thick">
          <color indexed="12"/>
        </right>
        <top style="thick">
          <color indexed="12"/>
        </top>
        <bottom style="thin">
          <color indexed="12"/>
        </bottom>
      </border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DA257-7785-4DFA-A418-F18CA539A6F6}" name="表2" displayName="表2" ref="A2:K12" totalsRowShown="0" headerRowDxfId="0" headerRowBorderDxfId="13" tableBorderDxfId="14" totalsRowBorderDxfId="12">
  <autoFilter ref="A2:K12" xr:uid="{23ADA257-7785-4DFA-A418-F18CA539A6F6}"/>
  <tableColumns count="11">
    <tableColumn id="1" xr3:uid="{846F3441-CD42-4794-93FF-B9D168521744}" name="学号" dataDxfId="11"/>
    <tableColumn id="2" xr3:uid="{B459E6BA-5C5B-446D-BC72-D812A06C1419}" name="姓名" dataDxfId="10"/>
    <tableColumn id="3" xr3:uid="{65D94E75-6F49-4297-B846-6425C16261D6}" name="出生日期" dataDxfId="9"/>
    <tableColumn id="4" xr3:uid="{19FA981A-9C76-403B-B0BE-28EEBFAB1CCC}" name="专业" dataDxfId="8"/>
    <tableColumn id="5" xr3:uid="{28F6A0FB-F61F-4688-8759-220A57B8363D}" name="计算机" dataDxfId="7"/>
    <tableColumn id="6" xr3:uid="{7F984B8B-570C-464E-BBF0-7665F72A9598}" name="大学英语" dataDxfId="6"/>
    <tableColumn id="7" xr3:uid="{3F02FE88-B373-4707-ABFD-37AF62E6AD30}" name="高等数学" dataDxfId="5"/>
    <tableColumn id="8" xr3:uid="{D3BB417D-13F7-4DB0-B75E-F7DB7EF46C0B}" name="总分" dataDxfId="4">
      <calculatedColumnFormula>SUM(E3:G3)</calculatedColumnFormula>
    </tableColumn>
    <tableColumn id="9" xr3:uid="{A610F8A7-C077-41C6-A075-4CF547147CF1}" name="平均分" dataDxfId="3">
      <calculatedColumnFormula>AVERAGE(E3:G3)</calculatedColumnFormula>
    </tableColumn>
    <tableColumn id="10" xr3:uid="{CFC377BB-CB92-4F04-B714-17FBA72344AD}" name="排名" dataDxfId="2">
      <calculatedColumnFormula>RANK(I3,$I$3:$I$12,0)</calculatedColumnFormula>
    </tableColumn>
    <tableColumn id="11" xr3:uid="{65616F9D-B2CA-49BD-BAD5-533029D0EB73}" name="总评" dataDxfId="1">
      <calculatedColumnFormula>IF(I3&gt;=60,"及格","不及格")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I6" sqref="I6"/>
    </sheetView>
  </sheetViews>
  <sheetFormatPr defaultRowHeight="14" x14ac:dyDescent="0.25"/>
  <cols>
    <col min="1" max="1" width="15" customWidth="1"/>
    <col min="2" max="2" width="10" customWidth="1"/>
    <col min="3" max="3" width="12" customWidth="1"/>
    <col min="4" max="4" width="30" customWidth="1"/>
    <col min="5" max="5" width="12" customWidth="1"/>
    <col min="6" max="7" width="11.08984375" customWidth="1"/>
    <col min="9" max="9" width="9" customWidth="1"/>
  </cols>
  <sheetData>
    <row r="1" spans="1:11" ht="26.5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4.5" thickTop="1" x14ac:dyDescent="0.25">
      <c r="A2" s="30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2" t="s">
        <v>11</v>
      </c>
    </row>
    <row r="3" spans="1:11" x14ac:dyDescent="0.25">
      <c r="A3" s="28" t="s">
        <v>12</v>
      </c>
      <c r="B3" s="2" t="s">
        <v>13</v>
      </c>
      <c r="C3" s="3">
        <v>34466</v>
      </c>
      <c r="D3" s="2" t="s">
        <v>14</v>
      </c>
      <c r="E3" s="4">
        <v>90</v>
      </c>
      <c r="F3" s="4">
        <v>85</v>
      </c>
      <c r="G3" s="4">
        <v>86</v>
      </c>
      <c r="H3" s="5">
        <f t="shared" ref="H3:H12" si="0">SUM(E3:G3)</f>
        <v>261</v>
      </c>
      <c r="I3" s="5">
        <f>AVERAGE(E3:G3)</f>
        <v>87</v>
      </c>
      <c r="J3" s="6">
        <f>RANK(I3,$I$3:$I$12,0)</f>
        <v>2</v>
      </c>
      <c r="K3" s="29" t="str">
        <f>IF(I3&gt;=60,"及格","不及格")</f>
        <v>及格</v>
      </c>
    </row>
    <row r="4" spans="1:11" ht="15" x14ac:dyDescent="0.25">
      <c r="A4" s="28" t="s">
        <v>15</v>
      </c>
      <c r="B4" s="2" t="s">
        <v>16</v>
      </c>
      <c r="C4" s="3">
        <v>34011</v>
      </c>
      <c r="D4" s="2" t="s">
        <v>14</v>
      </c>
      <c r="E4" s="7">
        <v>91</v>
      </c>
      <c r="F4" s="4">
        <v>82</v>
      </c>
      <c r="G4" s="4">
        <v>83</v>
      </c>
      <c r="H4" s="5">
        <f t="shared" si="0"/>
        <v>256</v>
      </c>
      <c r="I4" s="5">
        <f t="shared" ref="I4:I12" si="1">AVERAGE(E4:G4)</f>
        <v>85.333333333333329</v>
      </c>
      <c r="J4" s="6">
        <f t="shared" ref="J4:J12" si="2">RANK(I4,$I$3:$I$12,0)</f>
        <v>3</v>
      </c>
      <c r="K4" s="29" t="str">
        <f t="shared" ref="K4:K12" si="3">IF(I4&gt;=60,"及格","不及格")</f>
        <v>及格</v>
      </c>
    </row>
    <row r="5" spans="1:11" x14ac:dyDescent="0.25">
      <c r="A5" s="28" t="s">
        <v>17</v>
      </c>
      <c r="B5" s="2" t="s">
        <v>18</v>
      </c>
      <c r="C5" s="3">
        <v>34127</v>
      </c>
      <c r="D5" s="2" t="s">
        <v>14</v>
      </c>
      <c r="E5" s="4">
        <v>74</v>
      </c>
      <c r="F5" s="4">
        <v>86</v>
      </c>
      <c r="G5" s="4">
        <v>77</v>
      </c>
      <c r="H5" s="5">
        <f t="shared" si="0"/>
        <v>237</v>
      </c>
      <c r="I5" s="5">
        <f t="shared" si="1"/>
        <v>79</v>
      </c>
      <c r="J5" s="6">
        <f t="shared" si="2"/>
        <v>6</v>
      </c>
      <c r="K5" s="29" t="str">
        <f t="shared" si="3"/>
        <v>及格</v>
      </c>
    </row>
    <row r="6" spans="1:11" ht="48" customHeight="1" x14ac:dyDescent="0.25">
      <c r="A6" s="28" t="s">
        <v>19</v>
      </c>
      <c r="B6" s="12" t="s">
        <v>38</v>
      </c>
      <c r="C6" s="3">
        <v>34572</v>
      </c>
      <c r="D6" s="2" t="s">
        <v>20</v>
      </c>
      <c r="E6" s="4">
        <v>80</v>
      </c>
      <c r="F6" s="4">
        <v>52</v>
      </c>
      <c r="G6" s="7">
        <v>88</v>
      </c>
      <c r="H6" s="5">
        <f t="shared" si="0"/>
        <v>220</v>
      </c>
      <c r="I6" s="5">
        <f t="shared" si="1"/>
        <v>73.333333333333329</v>
      </c>
      <c r="J6" s="6">
        <f t="shared" si="2"/>
        <v>8</v>
      </c>
      <c r="K6" s="29" t="str">
        <f t="shared" si="3"/>
        <v>及格</v>
      </c>
    </row>
    <row r="7" spans="1:11" x14ac:dyDescent="0.25">
      <c r="A7" s="28" t="s">
        <v>21</v>
      </c>
      <c r="B7" s="2" t="s">
        <v>22</v>
      </c>
      <c r="C7" s="3">
        <v>34305</v>
      </c>
      <c r="D7" s="2" t="s">
        <v>20</v>
      </c>
      <c r="E7" s="4">
        <v>78</v>
      </c>
      <c r="F7" s="4">
        <v>68</v>
      </c>
      <c r="G7" s="4">
        <v>86</v>
      </c>
      <c r="H7" s="5">
        <f t="shared" si="0"/>
        <v>232</v>
      </c>
      <c r="I7" s="5">
        <f t="shared" si="1"/>
        <v>77.333333333333329</v>
      </c>
      <c r="J7" s="6">
        <f t="shared" si="2"/>
        <v>7</v>
      </c>
      <c r="K7" s="29" t="str">
        <f t="shared" si="3"/>
        <v>及格</v>
      </c>
    </row>
    <row r="8" spans="1:11" x14ac:dyDescent="0.25">
      <c r="A8" s="28" t="s">
        <v>23</v>
      </c>
      <c r="B8" s="2" t="s">
        <v>24</v>
      </c>
      <c r="C8" s="3">
        <v>34289</v>
      </c>
      <c r="D8" s="2" t="s">
        <v>20</v>
      </c>
      <c r="E8" s="4">
        <v>67</v>
      </c>
      <c r="F8" s="4">
        <v>65</v>
      </c>
      <c r="G8" s="4">
        <v>44</v>
      </c>
      <c r="H8" s="5">
        <f t="shared" si="0"/>
        <v>176</v>
      </c>
      <c r="I8" s="5">
        <f t="shared" si="1"/>
        <v>58.666666666666664</v>
      </c>
      <c r="J8" s="6">
        <f t="shared" si="2"/>
        <v>9</v>
      </c>
      <c r="K8" s="29" t="str">
        <f t="shared" si="3"/>
        <v>不及格</v>
      </c>
    </row>
    <row r="9" spans="1:11" x14ac:dyDescent="0.25">
      <c r="A9" s="28" t="s">
        <v>25</v>
      </c>
      <c r="B9" s="2" t="s">
        <v>26</v>
      </c>
      <c r="C9" s="3">
        <v>34347</v>
      </c>
      <c r="D9" s="2" t="s">
        <v>20</v>
      </c>
      <c r="E9" s="4">
        <v>82</v>
      </c>
      <c r="F9" s="4">
        <v>83</v>
      </c>
      <c r="G9" s="4">
        <v>81</v>
      </c>
      <c r="H9" s="5">
        <f t="shared" si="0"/>
        <v>246</v>
      </c>
      <c r="I9" s="5">
        <f t="shared" si="1"/>
        <v>82</v>
      </c>
      <c r="J9" s="6">
        <f t="shared" si="2"/>
        <v>4</v>
      </c>
      <c r="K9" s="29" t="str">
        <f t="shared" si="3"/>
        <v>及格</v>
      </c>
    </row>
    <row r="10" spans="1:11" x14ac:dyDescent="0.25">
      <c r="A10" s="28" t="s">
        <v>27</v>
      </c>
      <c r="B10" s="2" t="s">
        <v>28</v>
      </c>
      <c r="C10" s="3">
        <v>34372</v>
      </c>
      <c r="D10" s="2" t="s">
        <v>29</v>
      </c>
      <c r="E10" s="4">
        <v>56</v>
      </c>
      <c r="F10" s="4">
        <v>42</v>
      </c>
      <c r="G10" s="4">
        <v>66</v>
      </c>
      <c r="H10" s="5">
        <f t="shared" si="0"/>
        <v>164</v>
      </c>
      <c r="I10" s="5">
        <f t="shared" si="1"/>
        <v>54.666666666666664</v>
      </c>
      <c r="J10" s="6">
        <f t="shared" si="2"/>
        <v>10</v>
      </c>
      <c r="K10" s="29" t="str">
        <f t="shared" si="3"/>
        <v>不及格</v>
      </c>
    </row>
    <row r="11" spans="1:11" x14ac:dyDescent="0.25">
      <c r="A11" s="28" t="s">
        <v>30</v>
      </c>
      <c r="B11" s="2" t="s">
        <v>31</v>
      </c>
      <c r="C11" s="3">
        <v>34460</v>
      </c>
      <c r="D11" s="2" t="s">
        <v>29</v>
      </c>
      <c r="E11" s="4">
        <v>69</v>
      </c>
      <c r="F11" s="4">
        <v>87</v>
      </c>
      <c r="G11" s="4">
        <v>85</v>
      </c>
      <c r="H11" s="5">
        <f t="shared" si="0"/>
        <v>241</v>
      </c>
      <c r="I11" s="5">
        <f t="shared" si="1"/>
        <v>80.333333333333329</v>
      </c>
      <c r="J11" s="6">
        <f t="shared" si="2"/>
        <v>5</v>
      </c>
      <c r="K11" s="29" t="str">
        <f t="shared" si="3"/>
        <v>及格</v>
      </c>
    </row>
    <row r="12" spans="1:11" ht="15" x14ac:dyDescent="0.25">
      <c r="A12" s="34" t="s">
        <v>32</v>
      </c>
      <c r="B12" s="33" t="s">
        <v>33</v>
      </c>
      <c r="C12" s="35">
        <v>34250</v>
      </c>
      <c r="D12" s="33" t="s">
        <v>29</v>
      </c>
      <c r="E12" s="14">
        <v>81</v>
      </c>
      <c r="F12" s="36">
        <v>95</v>
      </c>
      <c r="G12" s="36">
        <v>88</v>
      </c>
      <c r="H12" s="37">
        <f t="shared" si="0"/>
        <v>264</v>
      </c>
      <c r="I12" s="37">
        <f t="shared" si="1"/>
        <v>88</v>
      </c>
      <c r="J12" s="38">
        <f t="shared" si="2"/>
        <v>1</v>
      </c>
      <c r="K12" s="39" t="str">
        <f t="shared" si="3"/>
        <v>及格</v>
      </c>
    </row>
    <row r="13" spans="1:11" x14ac:dyDescent="0.25">
      <c r="A13" s="8"/>
      <c r="B13" s="2"/>
      <c r="C13" s="2"/>
      <c r="D13" s="2"/>
      <c r="E13" s="2"/>
      <c r="F13" s="2"/>
      <c r="G13" s="2"/>
      <c r="H13" s="2"/>
      <c r="I13" s="2"/>
      <c r="J13" s="2"/>
      <c r="K13" s="9"/>
    </row>
    <row r="14" spans="1:11" x14ac:dyDescent="0.25">
      <c r="A14" s="19" t="s">
        <v>34</v>
      </c>
      <c r="B14" s="20"/>
      <c r="C14" s="20"/>
      <c r="D14" s="21"/>
      <c r="E14" s="5">
        <f>MAX(计算机成绩)</f>
        <v>91</v>
      </c>
      <c r="F14" s="5">
        <f>MAX(F3:F12)</f>
        <v>95</v>
      </c>
      <c r="G14" s="5">
        <f>MAX(G3:G12)</f>
        <v>88</v>
      </c>
      <c r="H14" s="22">
        <f>SUM(H3:H12)</f>
        <v>2297</v>
      </c>
      <c r="I14" s="22">
        <f>SUM(I3:I12)</f>
        <v>765.66666666666663</v>
      </c>
      <c r="J14" s="13">
        <f>ATAN2(H8,I12)</f>
        <v>0.46364760900080609</v>
      </c>
      <c r="K14" s="9"/>
    </row>
    <row r="15" spans="1:11" x14ac:dyDescent="0.25">
      <c r="A15" s="19" t="s">
        <v>35</v>
      </c>
      <c r="B15" s="20"/>
      <c r="C15" s="20"/>
      <c r="D15" s="21"/>
      <c r="E15" s="5">
        <f>MIN(计算机成绩)</f>
        <v>56</v>
      </c>
      <c r="F15" s="5">
        <f>MIN(F3:F12)</f>
        <v>42</v>
      </c>
      <c r="G15" s="5">
        <f>MIN(G3:G12)</f>
        <v>44</v>
      </c>
      <c r="H15" s="23"/>
      <c r="I15" s="23"/>
      <c r="J15" s="2"/>
      <c r="K15" s="9"/>
    </row>
    <row r="16" spans="1:11" x14ac:dyDescent="0.25">
      <c r="A16" s="19" t="s">
        <v>36</v>
      </c>
      <c r="B16" s="20"/>
      <c r="C16" s="20"/>
      <c r="D16" s="21"/>
      <c r="E16" s="2">
        <f>COUNT(E3:E12)</f>
        <v>10</v>
      </c>
      <c r="F16" s="2">
        <f>COUNT(F3:F12)</f>
        <v>10</v>
      </c>
      <c r="G16" s="2">
        <f>COUNT(G3:G12)</f>
        <v>10</v>
      </c>
      <c r="H16" s="23"/>
      <c r="I16" s="23"/>
      <c r="J16" s="2"/>
      <c r="K16" s="9"/>
    </row>
    <row r="17" spans="1:11" ht="14.5" thickBot="1" x14ac:dyDescent="0.3">
      <c r="A17" s="15" t="s">
        <v>37</v>
      </c>
      <c r="B17" s="16"/>
      <c r="C17" s="16"/>
      <c r="D17" s="17"/>
      <c r="E17" s="10">
        <f>COUNTIF(计算机成绩,"&gt;=60")</f>
        <v>9</v>
      </c>
      <c r="F17" s="10">
        <f>COUNTIF(F3:F12,"&gt;=60")</f>
        <v>8</v>
      </c>
      <c r="G17" s="10">
        <f>COUNTIF(G3:G12,"&gt;=60")</f>
        <v>9</v>
      </c>
      <c r="H17" s="24"/>
      <c r="I17" s="24"/>
      <c r="J17" s="10"/>
      <c r="K17" s="11"/>
    </row>
    <row r="18" spans="1:11" ht="14.5" thickTop="1" x14ac:dyDescent="0.25"/>
  </sheetData>
  <mergeCells count="7">
    <mergeCell ref="A17:D17"/>
    <mergeCell ref="A1:K1"/>
    <mergeCell ref="A14:D14"/>
    <mergeCell ref="A15:D15"/>
    <mergeCell ref="A16:D16"/>
    <mergeCell ref="H14:H17"/>
    <mergeCell ref="I14:I17"/>
  </mergeCells>
  <phoneticPr fontId="2" type="noConversion"/>
  <conditionalFormatting sqref="E3:G12">
    <cfRule type="cellIs" dxfId="15" priority="1" stopIfTrue="1" operator="lessThan">
      <formula>60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600-AA21-47F9-A3FD-34E8625994B9}">
  <dimension ref="B6:J12"/>
  <sheetViews>
    <sheetView workbookViewId="0">
      <selection activeCell="B10" sqref="B10:H10"/>
    </sheetView>
  </sheetViews>
  <sheetFormatPr defaultRowHeight="14" x14ac:dyDescent="0.25"/>
  <cols>
    <col min="3" max="3" width="11.36328125" bestFit="1" customWidth="1"/>
  </cols>
  <sheetData>
    <row r="6" spans="2:10" ht="14.5" thickBot="1" x14ac:dyDescent="0.3"/>
    <row r="7" spans="2:10" ht="14.5" thickTop="1" x14ac:dyDescent="0.25">
      <c r="B7" s="25" t="s">
        <v>39</v>
      </c>
      <c r="C7" s="26"/>
      <c r="D7" s="26"/>
      <c r="E7" s="27"/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2:10" x14ac:dyDescent="0.25">
      <c r="B8" s="19" t="s">
        <v>34</v>
      </c>
      <c r="C8" s="20"/>
      <c r="D8" s="20"/>
      <c r="E8" s="21"/>
      <c r="F8" s="5">
        <f>MAX(计算机成绩)</f>
        <v>91</v>
      </c>
      <c r="G8" s="5">
        <f>MAX(原始数据!F3:F12)</f>
        <v>95</v>
      </c>
      <c r="H8" s="5">
        <f>MAX(原始数据!G3:G12)</f>
        <v>88</v>
      </c>
      <c r="I8" s="22">
        <f>SUM(原始数据!H3:H12)</f>
        <v>2297</v>
      </c>
      <c r="J8" s="22">
        <f>SUM(原始数据!H3:H12)</f>
        <v>2297</v>
      </c>
    </row>
    <row r="9" spans="2:10" x14ac:dyDescent="0.25">
      <c r="B9" s="19" t="s">
        <v>35</v>
      </c>
      <c r="C9" s="20"/>
      <c r="D9" s="20"/>
      <c r="E9" s="21"/>
      <c r="F9" s="5">
        <f>MIN(计算机成绩)</f>
        <v>56</v>
      </c>
      <c r="G9" s="5">
        <f>MIN(原始数据!F3:F12)</f>
        <v>42</v>
      </c>
      <c r="H9" s="5">
        <f>MIN(原始数据!G3:G12)</f>
        <v>44</v>
      </c>
      <c r="I9" s="23"/>
      <c r="J9" s="23"/>
    </row>
    <row r="10" spans="2:10" x14ac:dyDescent="0.25">
      <c r="B10" s="19" t="s">
        <v>36</v>
      </c>
      <c r="C10" s="20"/>
      <c r="D10" s="20"/>
      <c r="E10" s="21"/>
      <c r="F10" s="2">
        <f>COUNT(计算机成绩)</f>
        <v>10</v>
      </c>
      <c r="G10" s="2">
        <f>COUNT(原始数据!F3:F12)</f>
        <v>10</v>
      </c>
      <c r="H10" s="2">
        <f>COUNT(原始数据!G3:G12)</f>
        <v>10</v>
      </c>
      <c r="I10" s="23"/>
      <c r="J10" s="23"/>
    </row>
    <row r="11" spans="2:10" ht="14.5" thickBot="1" x14ac:dyDescent="0.3">
      <c r="B11" s="15" t="s">
        <v>37</v>
      </c>
      <c r="C11" s="16"/>
      <c r="D11" s="16"/>
      <c r="E11" s="17"/>
      <c r="F11" s="10">
        <f>COUNTIF(计算机成绩,"&gt;=60")</f>
        <v>9</v>
      </c>
      <c r="G11" s="10">
        <f>COUNTIF((原始数据!F3:F12),"&gt;=60")</f>
        <v>8</v>
      </c>
      <c r="H11" s="10">
        <f>COUNTIF((原始数据!G3:G12),"&gt;=60")</f>
        <v>9</v>
      </c>
      <c r="I11" s="24"/>
      <c r="J11" s="24"/>
    </row>
    <row r="12" spans="2:10" ht="14.5" thickTop="1" x14ac:dyDescent="0.25"/>
  </sheetData>
  <mergeCells count="7">
    <mergeCell ref="B7:E7"/>
    <mergeCell ref="B8:E8"/>
    <mergeCell ref="I8:I11"/>
    <mergeCell ref="J8:J11"/>
    <mergeCell ref="B9:E9"/>
    <mergeCell ref="B10:E10"/>
    <mergeCell ref="B11:E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汇总!</vt:lpstr>
      <vt:lpstr>计算机成绩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 胡</cp:lastModifiedBy>
  <dcterms:created xsi:type="dcterms:W3CDTF">2023-12-22T05:40:12Z</dcterms:created>
  <dcterms:modified xsi:type="dcterms:W3CDTF">2024-01-04T11:29:08Z</dcterms:modified>
</cp:coreProperties>
</file>