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Pgroup\Sebastian\Food Compound Paper\submission\revision\"/>
    </mc:Choice>
  </mc:AlternateContent>
  <bookViews>
    <workbookView xWindow="0" yWindow="0" windowWidth="16440" windowHeight="4851" tabRatio="989"/>
  </bookViews>
  <sheets>
    <sheet name="Dataset" sheetId="1" r:id="rId1"/>
    <sheet name="__JChemStructureSheet" sheetId="6" state="hidden" r:id="rId2"/>
    <sheet name="Chemical Space" sheetId="5" r:id="rId3"/>
  </sheets>
  <definedNames>
    <definedName name="Z_34480F8C_BC03_4B5C_A037_C91EE5F714E0_.wvu.FilterData" localSheetId="2">'Chemical Space'!#REF!</definedName>
    <definedName name="Z_34480F8C_BC03_4B5C_A037_C91EE5F714E0_.wvu.FilterData" localSheetId="0">Dataset!#REF!</definedName>
    <definedName name="Z_D1AAA798_BB67_4D52_A275_E50AE8DEAFDA_.wvu.FilterData" localSheetId="2">'Chemical Space'!#REF!</definedName>
    <definedName name="Z_D1AAA798_BB67_4D52_A275_E50AE8DEAFDA_.wvu.FilterData" localSheetId="0">Dataset!$B$1:$B$249</definedName>
  </definedNames>
  <calcPr calcId="162913" iterateDelta="1E-4"/>
</workbook>
</file>

<file path=xl/calcChain.xml><?xml version="1.0" encoding="utf-8"?>
<calcChain xmlns="http://schemas.openxmlformats.org/spreadsheetml/2006/main">
  <c r="B134" i="5" l="1"/>
  <c r="B126" i="5"/>
  <c r="B118" i="5"/>
  <c r="B110" i="5"/>
  <c r="B102" i="5"/>
  <c r="B94" i="5"/>
  <c r="B86" i="5"/>
  <c r="B78" i="5"/>
  <c r="B70" i="5"/>
  <c r="B62" i="5"/>
  <c r="B54" i="5"/>
  <c r="B46" i="5"/>
  <c r="B38" i="5"/>
  <c r="B30" i="5"/>
  <c r="B22" i="5"/>
  <c r="B14" i="5"/>
  <c r="B6" i="5"/>
  <c r="B125" i="5"/>
  <c r="B101" i="5"/>
  <c r="B69" i="5"/>
  <c r="B45" i="5"/>
  <c r="B68" i="5"/>
  <c r="B28" i="5"/>
  <c r="B133" i="5"/>
  <c r="B52" i="5"/>
  <c r="B12" i="5"/>
  <c r="B132" i="5"/>
  <c r="B131" i="5"/>
  <c r="B123" i="5"/>
  <c r="B115" i="5"/>
  <c r="B107" i="5"/>
  <c r="B99" i="5"/>
  <c r="B91" i="5"/>
  <c r="B83" i="5"/>
  <c r="B75" i="5"/>
  <c r="B67" i="5"/>
  <c r="B59" i="5"/>
  <c r="B51" i="5"/>
  <c r="B43" i="5"/>
  <c r="B35" i="5"/>
  <c r="B27" i="5"/>
  <c r="B19" i="5"/>
  <c r="B11" i="5"/>
  <c r="B3" i="5"/>
  <c r="B42" i="5"/>
  <c r="B26" i="5"/>
  <c r="B10" i="5"/>
  <c r="B95" i="5"/>
  <c r="B47" i="5"/>
  <c r="B117" i="5"/>
  <c r="B116" i="5"/>
  <c r="B44" i="5"/>
  <c r="B130" i="5"/>
  <c r="B122" i="5"/>
  <c r="B114" i="5"/>
  <c r="B106" i="5"/>
  <c r="B98" i="5"/>
  <c r="B90" i="5"/>
  <c r="B82" i="5"/>
  <c r="B74" i="5"/>
  <c r="B66" i="5"/>
  <c r="B58" i="5"/>
  <c r="B50" i="5"/>
  <c r="B34" i="5"/>
  <c r="B18" i="5"/>
  <c r="B2" i="5"/>
  <c r="B71" i="5"/>
  <c r="B23" i="5"/>
  <c r="B109" i="5"/>
  <c r="B77" i="5"/>
  <c r="B53" i="5"/>
  <c r="B13" i="5"/>
  <c r="B76" i="5"/>
  <c r="B129" i="5"/>
  <c r="B121" i="5"/>
  <c r="B113" i="5"/>
  <c r="B105" i="5"/>
  <c r="B97" i="5"/>
  <c r="B89" i="5"/>
  <c r="B81" i="5"/>
  <c r="B73" i="5"/>
  <c r="B65" i="5"/>
  <c r="B57" i="5"/>
  <c r="B49" i="5"/>
  <c r="B41" i="5"/>
  <c r="B33" i="5"/>
  <c r="B25" i="5"/>
  <c r="B17" i="5"/>
  <c r="B9" i="5"/>
  <c r="B119" i="5"/>
  <c r="B79" i="5"/>
  <c r="B55" i="5"/>
  <c r="B15" i="5"/>
  <c r="B85" i="5"/>
  <c r="B21" i="5"/>
  <c r="B5" i="5"/>
  <c r="B84" i="5"/>
  <c r="B36" i="5"/>
  <c r="B128" i="5"/>
  <c r="B120" i="5"/>
  <c r="B112" i="5"/>
  <c r="B104" i="5"/>
  <c r="B96" i="5"/>
  <c r="B88" i="5"/>
  <c r="B80" i="5"/>
  <c r="B72" i="5"/>
  <c r="B64" i="5"/>
  <c r="B56" i="5"/>
  <c r="B48" i="5"/>
  <c r="B40" i="5"/>
  <c r="B32" i="5"/>
  <c r="B24" i="5"/>
  <c r="B16" i="5"/>
  <c r="B8" i="5"/>
  <c r="B127" i="5"/>
  <c r="B111" i="5"/>
  <c r="B103" i="5"/>
  <c r="B87" i="5"/>
  <c r="B63" i="5"/>
  <c r="B39" i="5"/>
  <c r="B31" i="5"/>
  <c r="B7" i="5"/>
  <c r="B93" i="5"/>
  <c r="B61" i="5"/>
  <c r="B37" i="5"/>
  <c r="B29" i="5"/>
  <c r="B124" i="5"/>
  <c r="B108" i="5"/>
  <c r="B100" i="5"/>
  <c r="B92" i="5"/>
  <c r="B60" i="5"/>
  <c r="B20" i="5"/>
  <c r="B4" i="5"/>
</calcChain>
</file>

<file path=xl/sharedStrings.xml><?xml version="1.0" encoding="utf-8"?>
<sst xmlns="http://schemas.openxmlformats.org/spreadsheetml/2006/main" count="7675" uniqueCount="1403">
  <si>
    <t>EC50 (μM) vs. T2Rs</t>
  </si>
  <si>
    <t>Effective Concentration (μM)</t>
  </si>
  <si>
    <t>Names</t>
  </si>
  <si>
    <t>Canonical SMILES</t>
  </si>
  <si>
    <t>INCHIKEY</t>
  </si>
  <si>
    <t>CAS number</t>
  </si>
  <si>
    <t>min conc</t>
  </si>
  <si>
    <t>max conc</t>
  </si>
  <si>
    <t>n</t>
  </si>
  <si>
    <t>y</t>
  </si>
  <si>
    <t>(-)-Epicatechin</t>
  </si>
  <si>
    <t>Phenylpropanoids and polyketides</t>
  </si>
  <si>
    <t>C1C(C(OC2=CC(=CC(=C21)O)O)C3=CC(=C(C=C3)O)O)O</t>
  </si>
  <si>
    <t>PFTAWBLQPZVEMU-UKRRQHHQSA-N</t>
  </si>
  <si>
    <t>35323-91-2</t>
  </si>
  <si>
    <t>-</t>
  </si>
  <si>
    <t>x</t>
  </si>
  <si>
    <t>500</t>
  </si>
  <si>
    <t>f</t>
  </si>
  <si>
    <t>(-)-α-thujone</t>
  </si>
  <si>
    <t>Lipids and lipid-like molecules</t>
  </si>
  <si>
    <t>CC1C2CC2(CC1=O)C(C)C</t>
  </si>
  <si>
    <t>USMNOWBWPHYOEA-MRTMQBJTSA-N</t>
  </si>
  <si>
    <t>546-80-5</t>
  </si>
  <si>
    <t>Absinthin</t>
  </si>
  <si>
    <t>CC1C2CCC(C3C4C5C=C(C6(C4C(=C3C2OC1=O)C)C5C(CCC7C6OC(=O)C7C)(C)O)C)(C)O</t>
  </si>
  <si>
    <t>PZHWYURJZAPXAN-ILOFNVQHSA-N</t>
  </si>
  <si>
    <t>1362-42-1</t>
  </si>
  <si>
    <t>0.1</t>
  </si>
  <si>
    <t>Allyl Isothiocyanate (AITC)</t>
  </si>
  <si>
    <t>C=CCN=C=S</t>
  </si>
  <si>
    <t>ZOJBYZNEUISWFT-UHFFFAOYSA-N</t>
  </si>
  <si>
    <t>7 06 7</t>
  </si>
  <si>
    <t>Amarogentin</t>
  </si>
  <si>
    <t>C=CC1C2CCOC(=O)C2=COC1OC3C(C(C(C(O3)CO)O)O)OC(=O)C4=C(C=C(C=C4O)O)C5=CC(=CC=C5)O</t>
  </si>
  <si>
    <t>DBOVHQOUSDWAPQ-WTONXPSSSA-N</t>
  </si>
  <si>
    <t>21018-84-8</t>
  </si>
  <si>
    <t>Arbutin</t>
  </si>
  <si>
    <t>C1=CC(=CC=C1O)OC2C(C(C(C(O2)CO)O)O)O</t>
  </si>
  <si>
    <t>BJRNKVDFDLYUGJ-RMPHRYRLSA-N</t>
  </si>
  <si>
    <t> 497-76-7</t>
  </si>
  <si>
    <t>Caffeine</t>
  </si>
  <si>
    <t>CN1C=NC2=C1C(=O)N(C(=O)N2C)C</t>
  </si>
  <si>
    <t>RYYVLZVUVIJVGH-UHFFFAOYSA-N</t>
  </si>
  <si>
    <t>58-08-2</t>
  </si>
  <si>
    <r>
      <rPr>
        <sz val="11"/>
        <color rgb="FF000000"/>
        <rFont val="Garamond"/>
        <family val="1"/>
        <charset val="1"/>
      </rPr>
      <t>Calcium chloride; CaCl</t>
    </r>
    <r>
      <rPr>
        <vertAlign val="subscript"/>
        <sz val="11"/>
        <color rgb="FF000000"/>
        <rFont val="Garamond"/>
        <family val="1"/>
        <charset val="1"/>
      </rPr>
      <t>2</t>
    </r>
  </si>
  <si>
    <t>O.O.[Cl-].[Cl-].[Ca+2]</t>
  </si>
  <si>
    <t>LLSDKQJKOVVTOJ-UHFFFAOYSA-L</t>
  </si>
  <si>
    <t>10043-52-4</t>
  </si>
  <si>
    <t>Castalagin</t>
  </si>
  <si>
    <t>C1C2C(C3C4C(C5=C(C(=C(C(=C5C(=O)O4)C6=C(C(=C(C(=C6C(=O)O3)C7=C(C(=C(C=C7C(=O)O2)O)O)O)O)O)O)O)O)O)O)OC(=O)C8=CC(=C(C(=C8C9=C(C(=C(C=C9C(=O)O1)O)O)O)O)O)O</t>
  </si>
  <si>
    <t>UDYKDZHZAKSYCO-UHFFFAOYSA-N</t>
  </si>
  <si>
    <t>24312-00-3</t>
  </si>
  <si>
    <t>Coumarin</t>
  </si>
  <si>
    <t>C1=CC=C2C(=C1)C=CC(=O)O2</t>
  </si>
  <si>
    <t>ZYGHJZDHTFUPRJ-UHFFFAOYSA-N</t>
  </si>
  <si>
    <t>91-64-5</t>
  </si>
  <si>
    <t>Cucurbitacin B</t>
  </si>
  <si>
    <t>CC(=O)OC(C)(C)C=CC(=O)C(C)(C1C(CC2(C1(CC(=O)C3(C2CC=C4C3CC(C(=O)C4(C)C)O)C)C)C)O)O</t>
  </si>
  <si>
    <t>IXQKXEUSCPEQRD-DKRGWESNSA-N</t>
  </si>
  <si>
    <t>6199-67-3</t>
  </si>
  <si>
    <t>Cucurbitacin D</t>
  </si>
  <si>
    <t>CC1(C2=CCC3C4(CC(C(C4(CC(=O)C3(C2CC(C1=O)O)C)C)C(C)(C(=O)C=CC(C)(C)O)O)O)C)C</t>
  </si>
  <si>
    <t>SRPHMISUTWFFKJ-QJNWWGCFSA-N</t>
  </si>
  <si>
    <t>3877-86-9</t>
  </si>
  <si>
    <t>Cucurbitacin E</t>
  </si>
  <si>
    <t>CC(=O)OC(C)(C)C=CC(=O)C(C)(C1C(CC2(C1(CC(=O)C3(C2CC=C4C3C=C(C(=O)C4(C)C)O)C)C)C)O)O</t>
  </si>
  <si>
    <t>NDYMQXYDSVBNLL-MUYMLXPFSA-N</t>
  </si>
  <si>
    <t>18444-66-1</t>
  </si>
  <si>
    <t>Cucurbitacin I</t>
  </si>
  <si>
    <t>CC1(C2=CCC3C4(CC(C(C4(CC(=O)C3(C2C=C(C1=O)O)C)C)C(C)(C(=O)C=CC(C)(C)O)O)O)C)C</t>
  </si>
  <si>
    <t>NISPVUDLMHQFRQ-MKIKIEMVSA-N</t>
  </si>
  <si>
    <t>2222 07 03</t>
  </si>
  <si>
    <t>D-Amygdalin</t>
  </si>
  <si>
    <t>C1=CC=C(C=C1)C(C#N)OC2C(C(C(C(O2)COC3C(C(C(C(O3)CO)O)O)O)O)O)O</t>
  </si>
  <si>
    <t>XUCIJNAGGSZNQT-UHFFFAOYSA-N</t>
  </si>
  <si>
    <t>9883-15-6</t>
  </si>
  <si>
    <t>Docosahexaenoic Acid; DHA</t>
  </si>
  <si>
    <t>CCC=CCC=CCC=CCC=CCC=CCC=CCCC(=O)O</t>
  </si>
  <si>
    <t>MBMBGCFOFBJSGT-KUBAVDMBSA-N</t>
  </si>
  <si>
    <t>6217-54-5</t>
  </si>
  <si>
    <t>D-phenylalanine; D-Phe</t>
  </si>
  <si>
    <t>C1=CC=C(C=C1)CC(C(=O)O)N</t>
  </si>
  <si>
    <t>COLNVLDHVKWLRT-MRVPVSSYSA-N</t>
  </si>
  <si>
    <t xml:space="preserve">673-06-3 </t>
  </si>
  <si>
    <t>Epigallocatechin gallate; EGCG</t>
  </si>
  <si>
    <t>C1C(C(OC2=CC(=CC(=C21)O)O)C3=CC(=C(C(=C3)O)O)O)OC(=O)C4=CC(=C(C(=C4)O)O)O</t>
  </si>
  <si>
    <t>WMBWREPUVVBILR-WIYYLYMNSA-N</t>
  </si>
  <si>
    <t>989-51-5</t>
  </si>
  <si>
    <t>12.30 ± 3.63</t>
  </si>
  <si>
    <t>161
8.50 ± 2.84</t>
  </si>
  <si>
    <t>100</t>
  </si>
  <si>
    <t>250</t>
  </si>
  <si>
    <t>32
100</t>
  </si>
  <si>
    <t>Ethylpyrazine</t>
  </si>
  <si>
    <t>CCC1=NC=CN=C1</t>
  </si>
  <si>
    <t>KVFIJIWMDBAGDP-UHFFFAOYSA-N</t>
  </si>
  <si>
    <t>13925-00-3</t>
  </si>
  <si>
    <t>968</t>
  </si>
  <si>
    <t>300</t>
  </si>
  <si>
    <t>Falcarindiol</t>
  </si>
  <si>
    <t>CCCCCCCC=CC(C#CC#CC(C=C)O)O</t>
  </si>
  <si>
    <t>QWCNQXNAFCBLLV-YWALDVPYSA-N</t>
  </si>
  <si>
    <t>225110-25-8</t>
  </si>
  <si>
    <t>Ferulic acid</t>
  </si>
  <si>
    <t>COC1=C(C=CC(=C1)C=CC(=O)O)O</t>
  </si>
  <si>
    <t>KSEBMYQBYZTDHS-HWKANZROSA-N</t>
  </si>
  <si>
    <t>1135-24-6</t>
  </si>
  <si>
    <t>Genistein</t>
  </si>
  <si>
    <t>C1=CC(=CC=C1C2=COC3=CC(=CC(=C3C2=O)O)O)O</t>
  </si>
  <si>
    <t>TZBJGXHYKVUXJN-UHFFFAOYSA-N</t>
  </si>
  <si>
    <t>446-72-0</t>
  </si>
  <si>
    <t>Gentiobiose</t>
  </si>
  <si>
    <t>C(C1C(C(C(C(O1)OCC2C(C(C(C(O2)O)O)O)O)O)O)O)O</t>
  </si>
  <si>
    <t>DLRVVLDZNNYCBX-LIZSDCNHSA-N</t>
  </si>
  <si>
    <t>5996-00-9</t>
  </si>
  <si>
    <t>Glucoputranjivin</t>
  </si>
  <si>
    <t>CC(C)C(=NOS(=O)(=O)[O-])SC1C(C(C(C(O1)CO)O)O)O</t>
  </si>
  <si>
    <t>WGIQZGDVCQDPTG-WUBUQRIPSA-M</t>
  </si>
  <si>
    <t>18432-16-1</t>
  </si>
  <si>
    <t>https://doi.org/10.3390/molecules24244572</t>
  </si>
  <si>
    <t>Grandinin</t>
  </si>
  <si>
    <t>C1C2C(C3C4C(C5=C(C(=C(C(=C5C(=O)O4)C6=C(C(=C(C(=C6C(=O)O3)C7=C(C(=C(C=C7C(=O)O2)O)O)O)O)O)O)O)O)O)C8(C(C(C(O8)CO)O)O)O)OC(=O)C9=CC(=C(C(=C9C2=C(C(=C(C=C2C(=O)O1)O)O)O)O)O)O</t>
  </si>
  <si>
    <t>GCEXRPOQEVIITL-XJDSPLDHSA-N</t>
  </si>
  <si>
    <t>115166-32-0</t>
  </si>
  <si>
    <t>Grosheimin; Grossheimin</t>
  </si>
  <si>
    <t>CC1C2C(CC1=O)C(=C)CC(C3C2OC(=O)C3=C)O</t>
  </si>
  <si>
    <t>YGMIBVIKXJJQQJ-MSOSQAFRSA-N</t>
  </si>
  <si>
    <t>22489-66-3</t>
  </si>
  <si>
    <t>CC(C)CC(=O)C1=C(C(=C(C(C1=O)(CC=C(C)C)O)O)CC=C(C)C)O</t>
  </si>
  <si>
    <t>VMSLCPKYRPDHLN-NRFANRHFSA-N</t>
  </si>
  <si>
    <t xml:space="preserve">26472-41-3 </t>
  </si>
  <si>
    <t>1.4</t>
  </si>
  <si>
    <t>0.4</t>
  </si>
  <si>
    <t>1
0.1</t>
  </si>
  <si>
    <t>0,01
0.1</t>
  </si>
  <si>
    <t>lactucopicrin</t>
  </si>
  <si>
    <t>CC1=C2C(C3C(C(C1)OC(=O)CC4=CC=C(C=C4)O)C(=C)C(=O)O3)C(=CC2=O)CO</t>
  </si>
  <si>
    <t>UMVSOHBRAQTGQI-XGARDCMYSA-N</t>
  </si>
  <si>
    <t>https://doi.org/10.1021/acsomega.0c05599</t>
  </si>
  <si>
    <t>Limonin</t>
  </si>
  <si>
    <t>CC1(C2CC(=O)C3(C(C24COC(=O)CC4O1)CCC5(C36C(O6)C(=O)OC5C7=COC=C7)C)C)C</t>
  </si>
  <si>
    <t>KBDSLGBFQAGHBE-MSGMIQHVSA-N</t>
  </si>
  <si>
    <t>1180-71-8</t>
  </si>
  <si>
    <t>L-Trp; L-Tryptophan</t>
  </si>
  <si>
    <t>C1=CC=C2C(=C1)C(=CN2)CC(C(=O)O)N</t>
  </si>
  <si>
    <t>QIVBCDIJIAJPQS-VIFPVBQESA-N</t>
  </si>
  <si>
    <t>73-22-3</t>
  </si>
  <si>
    <r>
      <rPr>
        <sz val="11"/>
        <color rgb="FF000000"/>
        <rFont val="Garamond"/>
        <family val="1"/>
        <charset val="1"/>
      </rPr>
      <t>Magnesium chloride; MgCl</t>
    </r>
    <r>
      <rPr>
        <vertAlign val="subscript"/>
        <sz val="11"/>
        <color rgb="FF000000"/>
        <rFont val="Garamond"/>
        <family val="1"/>
        <charset val="1"/>
      </rPr>
      <t>2</t>
    </r>
  </si>
  <si>
    <t>[Mg+2].[Cl-].[Cl-]</t>
  </si>
  <si>
    <t>TWRXJAOTZQYOKJ-UHFFFAOYSA-L</t>
  </si>
  <si>
    <t>7786-30-3</t>
  </si>
  <si>
    <t>https://doi.org/10.1093/chemse/bjz024</t>
  </si>
  <si>
    <t>Pantothenic acid</t>
  </si>
  <si>
    <t>CC(C)(CO)C(C(=O)NCCC(=O)O)O</t>
  </si>
  <si>
    <t>GHOKWGTUZJEAQD-ZETCQYMHSA-N</t>
  </si>
  <si>
    <t>79-83-4</t>
  </si>
  <si>
    <t>Phenylethyl isothiocyanate; PEITC</t>
  </si>
  <si>
    <t>C1=CC=C(C=C1)CCN=C=S</t>
  </si>
  <si>
    <t>IZJDOKYDEWTZSO-UHFFFAOYSA-N</t>
  </si>
  <si>
    <t>2257 09 2</t>
  </si>
  <si>
    <t>Procyanidin B1</t>
  </si>
  <si>
    <t>C1C(C(OC2=C1C(=CC(=C2C3C(C(OC4=CC(=CC(=C34)O)O)C5=CC(=C(C=C5)O)O)O)O)O)C6=CC(=C(C=C6)O)O)O</t>
  </si>
  <si>
    <t>XFZJEEAOWLFHDH-UKWJTHFESA-N</t>
  </si>
  <si>
    <t>20315-25-7</t>
  </si>
  <si>
    <t>Procyanidin B2g</t>
  </si>
  <si>
    <t>XFZJEEAOWLFHDH-DAIQQCIXSA-N</t>
  </si>
  <si>
    <t>29106-49-8</t>
  </si>
  <si>
    <t>Procyanidin B4</t>
  </si>
  <si>
    <t>XFZJEEAOWLFHDH-VUGKQVTMSA-N</t>
  </si>
  <si>
    <t>29106-51-2</t>
  </si>
  <si>
    <t>Procyanidin B7</t>
  </si>
  <si>
    <t>C1C(C(OC2=C1C(=C(C(=C2)O)C3C(C(OC4=CC(=CC(=C34)O)O)C5=CC(=C(C=C5)O)O)O)O)C6=CC(=C(C=C6)O)O)O</t>
  </si>
  <si>
    <t>GMISZFQPFDAPGI-PWFSPABBSA-N</t>
  </si>
  <si>
    <t>12798-59-3</t>
  </si>
  <si>
    <t>Protocatechuic acid</t>
  </si>
  <si>
    <t>C1=CC(=C(C=C1C(=O)O)O)O</t>
  </si>
  <si>
    <t>YQUVCSBJEUQKSH-UHFFFAOYSA-N</t>
  </si>
  <si>
    <t>99-50-3</t>
  </si>
  <si>
    <t>Punicalagin</t>
  </si>
  <si>
    <t>C1C2C(C3C(C(O2)O)OC(=O)C4=CC(=C(C(=C4C5=C(C(=C(C=C5C(=O)O3)O)O)O)O)O)O)OC(=O)C6=CC(=C(C(=C6C7=C(C(=C8C9=C7C(=O)OC2=C(C(=C(C3=C(C(=C(C=C3C(=O)O1)O)O)O)C(=C92)C(=O)O8)O)O)O)O)O)O)O</t>
  </si>
  <si>
    <t>ZJVUMAFASBFUBG-UYMKNUMKSA-N</t>
  </si>
  <si>
    <t>65995-63-3</t>
  </si>
  <si>
    <t>Pyrocatechin</t>
  </si>
  <si>
    <t>C1=CC=C(C(=C1)O)O</t>
  </si>
  <si>
    <t>YCIMNLLNPGFGHC-UHFFFAOYSA-N</t>
  </si>
  <si>
    <t>120-80-9</t>
  </si>
  <si>
    <t>Quinine</t>
  </si>
  <si>
    <t>COC1=CC2=C(C=CN=C2C=C1)C(C3CC4CCN3CC4C=C)O</t>
  </si>
  <si>
    <t>LOUPRKONTZGTKE-WZBLMQSHSA-N</t>
  </si>
  <si>
    <t>130-95-0</t>
  </si>
  <si>
    <t>Rebaudioside A</t>
  </si>
  <si>
    <t>CC12CCCC(C1CCC34C2CCC(C3)(C(=C)C4)OC5C(C(C(C(O5)CO)O)OC6C(C(C(C(O6)CO)O)O)O)OC7C(C(C(C(O7)CO)O)O)O)(C)C(=O)OC8C(C(C(C(O8)CO)O)O)O</t>
  </si>
  <si>
    <t>HELXLJCILKEWJH-NCGAPWICSA-N</t>
  </si>
  <si>
    <t xml:space="preserve">	58543-16-1</t>
  </si>
  <si>
    <t>Resveratrol</t>
  </si>
  <si>
    <t>C1=CC(=CC=C1C=CC2=CC(=CC(=C2)O)O)O</t>
  </si>
  <si>
    <t>LUKBXSAWLPMMSZ-OWOJBTEDSA-N</t>
  </si>
  <si>
    <t>501-36-0</t>
  </si>
  <si>
    <t>D-Salicin</t>
  </si>
  <si>
    <t>C1=CC=C(C(=C1)CO)OC2C(C(C(C(O2)CO)O)O)O</t>
  </si>
  <si>
    <t>NGFMICBWJRZIBI-UJPOAAIJSA-N</t>
  </si>
  <si>
    <t>138-52-3</t>
  </si>
  <si>
    <t>70
300</t>
  </si>
  <si>
    <t>Salicylic acid</t>
  </si>
  <si>
    <t>C1=CC=C(C(=C1)C(=O)O)O</t>
  </si>
  <si>
    <t>YGSDEFSMJLZEOE-UHFFFAOYSA-N</t>
  </si>
  <si>
    <t>69-72-7</t>
  </si>
  <si>
    <t>Sinigrin</t>
  </si>
  <si>
    <t>C=CCC(=NOS(=O)(=O)[O-])SC1C(C(C(C(O1)CO)O)O)O.[K+]</t>
  </si>
  <si>
    <t>QKFAFSGJTMHRRY-OCFLFPRFSA-M</t>
  </si>
  <si>
    <t>534-69-0</t>
  </si>
  <si>
    <t xml:space="preserve">Sodium benzoate </t>
  </si>
  <si>
    <t>C1=CC=C(C=C1)C(=O)[O-].[Na+]</t>
  </si>
  <si>
    <t>WXMKPNITSTVMEF-UHFFFAOYSA-M</t>
  </si>
  <si>
    <t>532-32-1</t>
  </si>
  <si>
    <t>Stevioside</t>
  </si>
  <si>
    <t>CC12CCCC(C1CCC34C2CCC(C3)(C(=C)C4)OC5C(C(C(C(O5)CO)O)O)OC6C(C(C(C(O6)CO)O)O)O)(C)C(=O)OC7C(C(C(C(O7)CO)O)O)O</t>
  </si>
  <si>
    <t>UEDUENGHJMELGK-HYDKPPNVSA-N</t>
  </si>
  <si>
    <t>57817-89-7</t>
  </si>
  <si>
    <t>Theobromine</t>
  </si>
  <si>
    <t>CN1C=NC2=C1C(=O)NC(=O)N2C</t>
  </si>
  <si>
    <t>YAPQBXQYLJRXSA-UHFFFAOYSA-N</t>
  </si>
  <si>
    <t>83-67-0</t>
  </si>
  <si>
    <r>
      <rPr>
        <sz val="11"/>
        <color rgb="FF000000"/>
        <rFont val="Garamond"/>
        <family val="1"/>
        <charset val="1"/>
      </rPr>
      <t>Thiamine; Vitamine B</t>
    </r>
    <r>
      <rPr>
        <vertAlign val="subscript"/>
        <sz val="11"/>
        <color rgb="FF000000"/>
        <rFont val="Garamond"/>
        <family val="1"/>
        <charset val="1"/>
      </rPr>
      <t>1</t>
    </r>
  </si>
  <si>
    <t>CC1=C(SC=[N+]1CC2=CN=C(N=C2N)C)CCO</t>
  </si>
  <si>
    <t>JZRWCGZRTZMZEH-UHFFFAOYSA-N</t>
  </si>
  <si>
    <t>70-16-6</t>
  </si>
  <si>
    <t>Umbelliferone</t>
  </si>
  <si>
    <t>C1=CC(=CC2=C1C=CC(=O)O2)O</t>
  </si>
  <si>
    <t>ORHBXUUXSCNDEV-UHFFFAOYSA-N</t>
  </si>
  <si>
    <t>93-35-6</t>
  </si>
  <si>
    <t>Vanillic acid</t>
  </si>
  <si>
    <t>COC1=C(C=CC(=C1)C(=O)O)O</t>
  </si>
  <si>
    <t>WKOLLVMJNQIZCI-UHFFFAOYSA-N</t>
  </si>
  <si>
    <t>121-34-6</t>
  </si>
  <si>
    <t>Vescalagin</t>
  </si>
  <si>
    <t>α-Santonin (-)-Form; Santonin</t>
  </si>
  <si>
    <t>CC1C2CCC3(C=CC(=O)C(=C3C2OC1=O)C)C</t>
  </si>
  <si>
    <t>XJHDMGJURBVLLE-BOCCBSBMSA-N</t>
  </si>
  <si>
    <t>481-06-1</t>
  </si>
  <si>
    <t>L-Alanine</t>
  </si>
  <si>
    <t>CC(C(=O)O)N</t>
  </si>
  <si>
    <t>QNAYBMKLOCPYGJ-REOHCLBHSA-N</t>
  </si>
  <si>
    <t xml:space="preserve">56-41-7 </t>
  </si>
  <si>
    <t>L-Histidine</t>
  </si>
  <si>
    <t>C1=C(NC=N1)CC(C(=O)O)N</t>
  </si>
  <si>
    <t>HNDVDQJCIGZPNO-YFKPBYRVSA-N</t>
  </si>
  <si>
    <t>71-00-1</t>
  </si>
  <si>
    <t>Adhumulone</t>
  </si>
  <si>
    <t>CCC(C)C(=O)C1=C(C(=C(C(C1=O)(CC=C(C)C)O)O)CC=C(C)C)O</t>
  </si>
  <si>
    <t>LDXMPKMQIKGJFN-UHFFFAOYSA-N</t>
  </si>
  <si>
    <t>31769-65-0</t>
  </si>
  <si>
    <t>0.7</t>
  </si>
  <si>
    <t>0.2</t>
  </si>
  <si>
    <t>Adlupulone</t>
  </si>
  <si>
    <t>CCC(C)C(=O)C1=C(C(=C(C(C1=O)(CC=C(C)C)CC=C(C)C)O)CC=C(C)C)O</t>
  </si>
  <si>
    <t>QXPOWGXRDUFAQW-UHFFFAOYSA-N</t>
  </si>
  <si>
    <t>31769-60-5</t>
  </si>
  <si>
    <t>2.2</t>
  </si>
  <si>
    <t>4.1</t>
  </si>
  <si>
    <t>Herbolide A</t>
  </si>
  <si>
    <t>CC1C2CC(C(=CCCC(=CC2OC1=O)C)C)OC(=O)C</t>
  </si>
  <si>
    <t>ALAJEHHXYIGXNY-ZDZYRWLBSA-N</t>
  </si>
  <si>
    <t>64562-23-8</t>
  </si>
  <si>
    <t>Herbolide D</t>
  </si>
  <si>
    <t>CC1C2CC(C(=C)CCC(C(=CC2OC1=O)C)O)O</t>
  </si>
  <si>
    <t>VROLYSQPOBJAOX-XBYDQYMBSA-N</t>
  </si>
  <si>
    <t>45,6</t>
  </si>
  <si>
    <t>10</t>
  </si>
  <si>
    <t>L-phenylalanine; L-Phe</t>
  </si>
  <si>
    <t>COLNVLDHVKWLRT-QMMMGPOBSA-N</t>
  </si>
  <si>
    <t>63-91-2</t>
  </si>
  <si>
    <t>Leu-Val-Tyr-Pro-Phe-Pro-Gly-Pro-Ile-His-Asn</t>
  </si>
  <si>
    <t>CCC(C)C(C(=O)NC(CC1=CN=CN1)C(=O)NC(CC(=O)N)C(=O)O)NC(=O)C2CCCN2C(=O)CNC(=O)C3CCCN3C(=O)C(CC4=CC=CC=C4)NC(=O)C5CCCN5C(=O)C(CC6=CC=C(C=C6)O)NC(=O)C(C(C)C)NC(=O)C(CC(C)C)N</t>
  </si>
  <si>
    <t>GQLLYOVQTZKCLF-LVEINZFUSA-N</t>
  </si>
  <si>
    <t>Cohumulone</t>
  </si>
  <si>
    <t>CC(C)C(=O)C1=C(C(=C(C(C1=O)(CC=C(C)C)O)O)CC=C(C)C)O</t>
  </si>
  <si>
    <t>DRSITEVYZGOOQG-UHFFFAOYSA-N</t>
  </si>
  <si>
    <t>511-25-1</t>
  </si>
  <si>
    <t>Colupulone</t>
  </si>
  <si>
    <t>CC(C)C(=O)C1=C(C(=C(C(C1=O)(CC=C(C)C)CC=C(C)C)O)CC=C(C)C)O</t>
  </si>
  <si>
    <t>UNCDMWKTFLUPHZ-UHFFFAOYSA-N</t>
  </si>
  <si>
    <t>468-27-9</t>
  </si>
  <si>
    <r>
      <rPr>
        <i/>
        <sz val="11"/>
        <color rgb="FF000000"/>
        <rFont val="Garamond"/>
        <family val="1"/>
        <charset val="1"/>
      </rPr>
      <t>cis</t>
    </r>
    <r>
      <rPr>
        <sz val="11"/>
        <color rgb="FF000000"/>
        <rFont val="Garamond"/>
        <family val="1"/>
        <charset val="1"/>
      </rPr>
      <t>-isoadhumulone</t>
    </r>
  </si>
  <si>
    <t>[H][C@@]1(C/C=C(C)\C)C(=O)/C(C(=O)[C@@H](C)CC)=C(O)\[C@@]1(O)C(=O)C/C=C(C)\C</t>
  </si>
  <si>
    <t>QHRQNLXYMFCGPB-ZSDSOXJFSA-N</t>
  </si>
  <si>
    <t>1534-03-8</t>
  </si>
  <si>
    <t>2.5</t>
  </si>
  <si>
    <t>2.8</t>
  </si>
  <si>
    <t>0.3</t>
  </si>
  <si>
    <r>
      <rPr>
        <i/>
        <sz val="11"/>
        <color rgb="FF000000"/>
        <rFont val="Garamond"/>
        <family val="1"/>
        <charset val="1"/>
      </rPr>
      <t>trans</t>
    </r>
    <r>
      <rPr>
        <sz val="11"/>
        <color rgb="FF000000"/>
        <rFont val="Garamond"/>
        <family val="1"/>
        <charset val="1"/>
      </rPr>
      <t>-isoadhumulone</t>
    </r>
  </si>
  <si>
    <t>[H][C@@]1(C/C=C(C)\C)C(=O)/C(C(=O)[C@@H](C)CC)=C(O)\[C@]1(O)C(=O)C/C=C(C)\C</t>
  </si>
  <si>
    <t>QHRQNLXYMFCGPB-PDSXEYIOSA-N</t>
  </si>
  <si>
    <t>68107-76-6</t>
  </si>
  <si>
    <t>6.7</t>
  </si>
  <si>
    <r>
      <rPr>
        <i/>
        <sz val="11"/>
        <color rgb="FF000000"/>
        <rFont val="Garamond"/>
        <family val="1"/>
        <charset val="1"/>
      </rPr>
      <t>cis</t>
    </r>
    <r>
      <rPr>
        <sz val="11"/>
        <color rgb="FF000000"/>
        <rFont val="Garamond"/>
        <family val="1"/>
        <charset val="1"/>
      </rPr>
      <t>-isocohumulone</t>
    </r>
  </si>
  <si>
    <t>CC(C)C(=O)C1=C(C(C(C1=O)CC=C(C)C)(C(=O)CC=C(C)C)O)O</t>
  </si>
  <si>
    <t>KKXFYHZSOIALRM-VLIAUNLRSA-N</t>
  </si>
  <si>
    <t>7.4</t>
  </si>
  <si>
    <t>9.4</t>
  </si>
  <si>
    <r>
      <rPr>
        <i/>
        <sz val="11"/>
        <color rgb="FF000000"/>
        <rFont val="Garamond"/>
        <family val="1"/>
        <charset val="1"/>
      </rPr>
      <t>trans</t>
    </r>
    <r>
      <rPr>
        <sz val="11"/>
        <color rgb="FF000000"/>
        <rFont val="Garamond"/>
        <family val="1"/>
        <charset val="1"/>
      </rPr>
      <t>-isocohumulone</t>
    </r>
  </si>
  <si>
    <t>KKXFYHZSOIALRM-XOBRGWDASA-N</t>
  </si>
  <si>
    <t>58501-77-2</t>
  </si>
  <si>
    <t>10.6</t>
  </si>
  <si>
    <t>14.5</t>
  </si>
  <si>
    <t>Isoxanthohumol</t>
  </si>
  <si>
    <t>CC(=CCC1=C2C(=C(C=C1O)OC)C(=O)CC(O2)C3=CC=C(C=C3)O)C</t>
  </si>
  <si>
    <t>YKGCBLWILMDSAV-UHFFFAOYSA-N</t>
  </si>
  <si>
    <t xml:space="preserve"> 521-48-2 </t>
  </si>
  <si>
    <t>Lupulone</t>
  </si>
  <si>
    <t>CC(C)CC(=O)C1=C(C(=C(C(C1=O)(CC=C(C)C)CC=C(C)C)O)CC=C(C)C)O</t>
  </si>
  <si>
    <t>LSDULPZJLTZEFD-UHFFFAOYSA-N</t>
  </si>
  <si>
    <t>468-28-0</t>
  </si>
  <si>
    <t>3.0</t>
  </si>
  <si>
    <t>1.3</t>
  </si>
  <si>
    <r>
      <rPr>
        <i/>
        <sz val="11"/>
        <color rgb="FF000000"/>
        <rFont val="Garamond"/>
        <family val="1"/>
        <charset val="1"/>
      </rPr>
      <t>cis</t>
    </r>
    <r>
      <rPr>
        <sz val="11"/>
        <color rgb="FF000000"/>
        <rFont val="Garamond"/>
        <family val="1"/>
        <charset val="1"/>
      </rPr>
      <t>-isohumulone</t>
    </r>
  </si>
  <si>
    <t>[H][C@@]1(C/C=C(C)\C)C(=O)/C(C(=O)CC(C)C)=C(O)\[C@@]1(O)C(=O)C/C=C(C)\C</t>
  </si>
  <si>
    <t>QARXXMMQVDCYGZ-VFNWGFHPSA-N</t>
  </si>
  <si>
    <t>3.3</t>
  </si>
  <si>
    <t>2.6</t>
  </si>
  <si>
    <r>
      <rPr>
        <i/>
        <sz val="11"/>
        <color rgb="FF000000"/>
        <rFont val="Garamond"/>
        <family val="1"/>
        <charset val="1"/>
      </rPr>
      <t>trans</t>
    </r>
    <r>
      <rPr>
        <sz val="11"/>
        <color rgb="FF000000"/>
        <rFont val="Garamond"/>
        <family val="1"/>
        <charset val="1"/>
      </rPr>
      <t>-isohumulone</t>
    </r>
  </si>
  <si>
    <t>[H][C@@]1(C/C=C(C)\C)C(=O)/C(C(=O)CC(C)C)=C(O)\[C@]1(O)C(=O)C/C=C(C)\C</t>
  </si>
  <si>
    <t>QARXXMMQVDCYGZ-QVKFZJNVSA-N</t>
  </si>
  <si>
    <t>467-72-1</t>
  </si>
  <si>
    <t>11.2</t>
  </si>
  <si>
    <t>Xanthohumol</t>
  </si>
  <si>
    <t>CC(=CCC1=C(C(=C(C=C1O)OC)C(=O)C=CC2=CC=C(C=C2)O)O)C</t>
  </si>
  <si>
    <t>ORXQGKIUCDPEAJ-YRNVUSSQSA-N</t>
  </si>
  <si>
    <t xml:space="preserve">6754-58-1 </t>
  </si>
  <si>
    <t>8-Prenylnaringenin</t>
  </si>
  <si>
    <t>CC(=CCC1=C2C(=C(C=C1O)O)C(=O)CC(O2)C3=CC=C(C=C3)O)C</t>
  </si>
  <si>
    <t>LPEPZZAVFJPLNZ-SFHVURJKSA-N</t>
  </si>
  <si>
    <t xml:space="preserve">68682-02-0 </t>
  </si>
  <si>
    <t>1.5</t>
  </si>
  <si>
    <t>10
0.3</t>
  </si>
  <si>
    <t>Steviolbioside</t>
  </si>
  <si>
    <t>CC12CCCC(C1CCC34C2CCC(C3)(C(=C)C4)OC5C(C(C(C(O5)CO)O)O)OC6C(C(C(C(O6)CO)O)O)O)(C)C(=O)O</t>
  </si>
  <si>
    <t>OMHUCGDTACNQEX-OSHKXICASA-N</t>
  </si>
  <si>
    <t>41093-60-1</t>
  </si>
  <si>
    <t>https://doi.org/10.1021/jf301297n</t>
  </si>
  <si>
    <t>Rebaudioside B</t>
  </si>
  <si>
    <t>CC12CCCC(C1CCC34C2CCC(C3)(C(=C)C4)OC5C(C(C(C(O5)CO)O)OC6C(C(C(C(O6)CO)O)O)O)OC7C(C(C(C(O7)CO)O)O)O)(C)C(=O)O</t>
  </si>
  <si>
    <t>DRSKVOAJKLUMCL-MMUIXFKXSA-N</t>
  </si>
  <si>
    <t>Rebaudioside C</t>
  </si>
  <si>
    <t>CC1C(C(C(C(O1)OC2C(C(C(OC2OC34CCC5C6(CCCC(C6CCC5(C3)CC4=C)(C)C(=O)OC7C(C(C(C(O7)CO)O)O)O)C)CO)O)OC8C(C(C(C(O8)CO)O)O)O)O)O)O</t>
  </si>
  <si>
    <t>QSRAJVGDWKFOGU-WBXIDTKBSA-N</t>
  </si>
  <si>
    <t>63550-99-2</t>
  </si>
  <si>
    <t>Rubusoside</t>
  </si>
  <si>
    <t>CC12CCCC(C1CCC34C2CCC(C3)(C(=C)C4)OC5C(C(C(C(O5)CO)O)O)O)(C)C(=O)OC6C(C(C(C(O6)CO)O)O)O</t>
  </si>
  <si>
    <t>YWPVROCHNBYFTP-OSHKXICASA-N</t>
  </si>
  <si>
    <t>64849-39-4</t>
  </si>
  <si>
    <t>Skimmianine</t>
  </si>
  <si>
    <t>COC1=C(C2=C(C=C1)C(=C3C=COC3=N2)OC)OC</t>
  </si>
  <si>
    <t>SLSIBLKBHNKZTB-UHFFFAOYSA-N</t>
  </si>
  <si>
    <t>83-95-4</t>
  </si>
  <si>
    <t>&gt;15,8</t>
  </si>
  <si>
    <t>Taurin, taurine</t>
  </si>
  <si>
    <t>CC1C2CCC3(C(=O)CCC(=C3C2OC1=O)C)C</t>
  </si>
  <si>
    <t>RSDQBPGKMDFRHH-MJVIGCOGSA-N</t>
  </si>
  <si>
    <t>107-35-7</t>
  </si>
  <si>
    <t>Dulcoside A</t>
  </si>
  <si>
    <t>CC1C(C(C(C(O1)OC2C(C(C(OC2OC34CCC5C6(CCCC(C6CCC5(C3)CC4=C)(C)C(=O)OC7C(C(C(C(O7)CO)O)O)O)C)CO)O)O)O)O)O</t>
  </si>
  <si>
    <t>CANAPGLEBDTCAF-NTIPNFSCSA-N</t>
  </si>
  <si>
    <t>64432-06-0</t>
  </si>
  <si>
    <t>Naringenin</t>
  </si>
  <si>
    <t>C1C(OC2=CC(=CC(=C2C1=O)O)O)C3=CC=C(C=C3)O</t>
  </si>
  <si>
    <t>FTVWIRXFELQLPI-UHFFFAOYSA-N</t>
  </si>
  <si>
    <t>67604-48-2</t>
  </si>
  <si>
    <t>32,9</t>
  </si>
  <si>
    <t>8</t>
  </si>
  <si>
    <t>Nomilin</t>
  </si>
  <si>
    <t>CC(=O)OC1CC(=O)OC(C2C1(C3CCC4(C(OC(=O)C5C4(C3(C(=O)C2)C)O5)C6=COC=C6)C)C)(C)C</t>
  </si>
  <si>
    <t>KPDOJFFZKAUIOE-WNGDLQANSA-N</t>
  </si>
  <si>
    <t>1063-77-0</t>
  </si>
  <si>
    <t>Malvidin-3-glucoside</t>
  </si>
  <si>
    <t>COC1=CC(=CC(=C1O)OC)C2=[O+]C3=CC(=CC(=C3C=C2OC4C(C(C(C(O4)CO)O)O)O)O)O</t>
  </si>
  <si>
    <t>PXUQTDZNOHRWLI-OXUVVOBNSA-O</t>
  </si>
  <si>
    <t>7228-78-6</t>
  </si>
  <si>
    <t>Tyr-Pro-Phe-Pro-Gly-Pro-Ile-His-Asn-Ser</t>
  </si>
  <si>
    <t>CCC(C)C(C(=O)NC(CC1=CN=CN1)C(=O)NC(CC(=O)N)C(=O)NC(CO)C(=O)O)NC(=O)C2CCCN2C(=O)CNC(=O)C3CCCN3C(=O)C(CC4=CC=CC=C4)NC(=O)C5CCCN5C(=O)C(CC6=CC=C(C=C6)O)N</t>
  </si>
  <si>
    <t>UTLIMBWJQYIFTF-BGTRFFRESA-N</t>
  </si>
  <si>
    <t>922713-39-1</t>
  </si>
  <si>
    <t>Nobiletin</t>
  </si>
  <si>
    <t>COC1=C(C=C(C=C1)C2=CC(=O)C3=C(O2)C(=C(C(=C3OC)OC)OC)OC)OC</t>
  </si>
  <si>
    <t>MRIAQLRQZPPODS-UHFFFAOYSA-N</t>
  </si>
  <si>
    <t>478-01-3</t>
  </si>
  <si>
    <t>Pentagalloylglucose (PGG)</t>
  </si>
  <si>
    <t>C1=C(C=C(C(=C1O)O)O)C(=O)OCC2C(C(C(C(O2)OC(=O)C3=CC(=C(C(=C3)O)O)O)OC(=O)C4=CC(=C(C(=C4)O)O)O)OC(=O)C5=CC(=C(C(=C5)O)O)O)OC(=O)C6=CC(=C(C(=C6)O)O)O</t>
  </si>
  <si>
    <t>QJYNZEYHSMRWBK-NIKIMHBISA-N</t>
  </si>
  <si>
    <t>14937-32-7</t>
  </si>
  <si>
    <t>Procyanidin trimer C2</t>
  </si>
  <si>
    <t>C1C(C(OC2=C1C(=CC(=C2C3C(C(OC4=C(C(=CC(=C34)O)O)C5C(C(OC6=CC(=CC(=C56)O)O)C7=CC(=C(C=C7)O)O)O)C8=CC(=C(C=C8)O)O)O)O)O)C9=CC(=C(C=C9)O)O)O</t>
  </si>
  <si>
    <t>MOJZMWJRUKIQGL-WNCKYJNFSA-N</t>
  </si>
  <si>
    <t>37064-31-6</t>
  </si>
  <si>
    <t>Tangeretin</t>
  </si>
  <si>
    <t>COC1=CC=C(C=C1)C2=CC(=O)C3=C(O2)C(=C(C(=C3OC)OC)OC)OC</t>
  </si>
  <si>
    <t>ULSUXBXHSYSGDT-UHFFFAOYSA-N</t>
  </si>
  <si>
    <t>481-53-8</t>
  </si>
  <si>
    <t>Tricetin</t>
  </si>
  <si>
    <t>C1=C(C=C(C(=C1O)O)O)C2=CC(=O)C3=C(C=C(C=C3O2)O)O</t>
  </si>
  <si>
    <t>ARSRJFRKVXALTF-UHFFFAOYSA-N</t>
  </si>
  <si>
    <t>520-31-0</t>
  </si>
  <si>
    <t>2,2',4'-trihydroxychalcone</t>
  </si>
  <si>
    <t>C1=CC=C(C(=C1)C(=O)C=CC2=C(C=C(C=C2)O)O)O</t>
  </si>
  <si>
    <t>ZLEFYDUXMWKPSH-UHFFFAOYSA-N</t>
  </si>
  <si>
    <t>26962-50-5</t>
  </si>
  <si>
    <t>Apigenin</t>
  </si>
  <si>
    <t>C1=CC(=CC=C1C2=CC(=O)C3=C(C=C(C=C3O2)O)O)O</t>
  </si>
  <si>
    <t>KZNIFHPLKGYRTM-UHFFFAOYSA-N</t>
  </si>
  <si>
    <t>520-36-5</t>
  </si>
  <si>
    <t>Biochanin A</t>
  </si>
  <si>
    <t>COC1=CC=C(C=C1)C2=COC3=CC(=CC(=C3C2=O)O)O</t>
  </si>
  <si>
    <t>WUADCCWRTIWANL-UHFFFAOYSA-N</t>
  </si>
  <si>
    <t>(+)-catechin</t>
  </si>
  <si>
    <t>PFTAWBLQPZVEMU-DZGCQCFKSA-N</t>
  </si>
  <si>
    <t>154-23-4</t>
  </si>
  <si>
    <t>Chrysin</t>
  </si>
  <si>
    <t>C1=CC=C(C=C1)C2=CC(=O)C3=C(C=C(C=C3O2)O)O</t>
  </si>
  <si>
    <t>RTIXKCRFFJGDFG-UHFFFAOYSA-N</t>
  </si>
  <si>
    <t>480-40-0</t>
  </si>
  <si>
    <t>Chrysoeriol</t>
  </si>
  <si>
    <t>COC1=C(C=CC(=C1)C2=CC(=O)C3=C(C=C(C=C3O2)O)O)O</t>
  </si>
  <si>
    <t>SCZVLDHREVKTSH-UHFFFAOYSA-N</t>
  </si>
  <si>
    <t>491-71-4</t>
  </si>
  <si>
    <t>Coumestrol</t>
  </si>
  <si>
    <t>C1=CC2=C(C=C1O)OC3=C2C(=O)OC4=C3C=CC(=C4)O</t>
  </si>
  <si>
    <t>ZZIALNLLNHEQPJ-UHFFFAOYSA-N</t>
  </si>
  <si>
    <t>479-13-0</t>
  </si>
  <si>
    <t>Cyanidin chloride</t>
  </si>
  <si>
    <t>C1=CC(=C(C=C1C2=[O+]C3=CC(=CC(=C3C=C2O)O)O)O)O.[Cl-]</t>
  </si>
  <si>
    <t>COAWNPJQKJEHPG-UHFFFAOYSA-N</t>
  </si>
  <si>
    <t>528-58-5</t>
  </si>
  <si>
    <t>Cynaropicrin</t>
  </si>
  <si>
    <t>C=C1CC(C2C(C3C1CC(C3=C)O)OC(=O)C2=C)OC(=O)C(=C)CO</t>
  </si>
  <si>
    <t>KHSCYOFDKADJDJ-NQLMQOPMSA-N</t>
  </si>
  <si>
    <t>35730-78-0</t>
  </si>
  <si>
    <t>Daidzein</t>
  </si>
  <si>
    <t>C1=CC(=CC=C1C2=COC3=C(C2=O)C=CC(=C3)O)O</t>
  </si>
  <si>
    <t>ZQSIJRDFPHDXIC-UHFFFAOYSA-N</t>
  </si>
  <si>
    <t>486-66-8</t>
  </si>
  <si>
    <t>(-)-Epicatechin gallate; Ecg; Epicatechin gallate; ECG</t>
  </si>
  <si>
    <t>C1C(C(OC2=CC(=CC(=C21)O)O)C3=CC(=C(C=C3)O)O)OC(=O)C4=CC(=C(C(=C4)O)O)O</t>
  </si>
  <si>
    <t>LSHVYAFMTMFKBA-TZIWHRDSSA-N</t>
  </si>
  <si>
    <t>1257-08-5</t>
  </si>
  <si>
    <t>125</t>
  </si>
  <si>
    <t>(-)-Epigallocatechin (EGC); Epigallocatechin; Gallocatechol</t>
  </si>
  <si>
    <t>C1C(C(OC2=CC(=CC(=C21)O)O)C3=CC(=C(C(=C3)O)O)O)O</t>
  </si>
  <si>
    <t>XMOCLSLCDHWDHP-IUODEOHRSA-N</t>
  </si>
  <si>
    <t xml:space="preserve">970-74-1 </t>
  </si>
  <si>
    <t>Fisetin</t>
  </si>
  <si>
    <t>C1=CC(=C(C=C1C2=C(C(=O)C3=C(O2)C=C(C=C3)O)O)O)O</t>
  </si>
  <si>
    <t>XHEFDIBZLJXQHF-UHFFFAOYSA-N</t>
  </si>
  <si>
    <t>528-48-3</t>
  </si>
  <si>
    <t>Flavanone</t>
  </si>
  <si>
    <t>C1C(OC2=CC=CC=C2C1=O)C3=CC=CC=C3</t>
  </si>
  <si>
    <t>ZONYXWQDUYMKFB-UHFFFAOYSA-N</t>
  </si>
  <si>
    <t>487-26-3</t>
  </si>
  <si>
    <t>Flavone</t>
  </si>
  <si>
    <t>C1=CC=C(C=C1)C2=CC(=O)C3=CC=CC=C3O2</t>
  </si>
  <si>
    <t>VHBFFQKBGNRLFZ-UHFFFAOYSA-N</t>
  </si>
  <si>
    <t>525-82-6</t>
  </si>
  <si>
    <t>Flavonol</t>
  </si>
  <si>
    <t>C1=CC=C(C=C1)C2=C(C(=O)C3=CC=CC=C3O2)O</t>
  </si>
  <si>
    <t>HVQAJTFOCKOKIN-UHFFFAOYSA-N</t>
  </si>
  <si>
    <t>577-85-5</t>
  </si>
  <si>
    <t>Formononetin</t>
  </si>
  <si>
    <t>COC1=CC=C(C=C1)C2=COC3=C(C2=O)C=CC(=C3)O</t>
  </si>
  <si>
    <t>HKQYGTCOTHHOMP-UHFFFAOYSA-N</t>
  </si>
  <si>
    <t>485-72-3</t>
  </si>
  <si>
    <t>Genistin</t>
  </si>
  <si>
    <t>C1=CC(=CC=C1C2=COC3=CC(=CC(=C3C2=O)O)OC4C(C(C(C(O4)CO)O)O)O)O</t>
  </si>
  <si>
    <t>ZCOLJUOHXJRHDI-CMWLGVBASA-N</t>
  </si>
  <si>
    <t>529-59-9</t>
  </si>
  <si>
    <t>Glycitein</t>
  </si>
  <si>
    <t>COC1=C(C=C2C(=C1)C(=O)C(=CO2)C3=CC=C(C=C3)O)O</t>
  </si>
  <si>
    <t>DXYUAIFZCFRPTH-UHFFFAOYSA-N</t>
  </si>
  <si>
    <t>40957-83-3</t>
  </si>
  <si>
    <t>Glycitin</t>
  </si>
  <si>
    <t>COC1=C(C=C2C(=C1)C(=O)C(=CO2)C3=CC=C(C=C3)O)OC4C(C(C(C(O4)CO)O)O)O</t>
  </si>
  <si>
    <t>OZBAVEKZGSOMOJ-MIUGBVLSSA-N</t>
  </si>
  <si>
    <t>40246-10-4</t>
  </si>
  <si>
    <t>Hesperetin; Hesperitin</t>
  </si>
  <si>
    <t>COC1=C(C=C(C=C1)C2CC(=O)C3=C(C=C(C=C3O2)O)O)O</t>
  </si>
  <si>
    <t>AIONOLUJZLIMTK-AWEZNQCLSA-N</t>
  </si>
  <si>
    <t>520-33-2</t>
  </si>
  <si>
    <t>Homoeriodictyol</t>
  </si>
  <si>
    <t>COC1=C(C=CC(=C1)C2CC(=O)C3=C(C=C(C=C3O2)O)O)O</t>
  </si>
  <si>
    <t>FTODBIPDTXRIGS-ZDUSSCGKSA-N</t>
  </si>
  <si>
    <t>446-71-9</t>
  </si>
  <si>
    <t>4-hydroxychalcone</t>
  </si>
  <si>
    <t>C1=CC=C(C=C1)C(=O)C=CC2=CC=C(C=C2)O</t>
  </si>
  <si>
    <t>PWWCDTYUYPOAIU-DHZHZOJOSA-N</t>
  </si>
  <si>
    <t>20426-12-4</t>
  </si>
  <si>
    <t>Iso-Glu-Trp</t>
  </si>
  <si>
    <t>CCC(C)C(C(=O)NC(CCC(=O)N)C(=O)NC(CC1=CNC2=CC=CC=C21)C(=O)O)N</t>
  </si>
  <si>
    <t>MVLDERGQICFFLL-ZQINRCPSSA-N</t>
  </si>
  <si>
    <t>Iso-Phe</t>
  </si>
  <si>
    <t>CCC(C)C(C(=O)NC(CC1=CC=CC=C1)C(=O)O)N</t>
  </si>
  <si>
    <t>WMDZARSFSMZOQO-DRZSPHRISA-N</t>
  </si>
  <si>
    <t>Isoflavone</t>
  </si>
  <si>
    <t>C1=CC=C(C=C1)C2=COC3=CC=CC=C3C2=O</t>
  </si>
  <si>
    <t>GOMNOOKGLZYEJT-UHFFFAOYSA-N</t>
  </si>
  <si>
    <t>574-12-9</t>
  </si>
  <si>
    <t>Isopimpinellin</t>
  </si>
  <si>
    <t>COC1=C2C=COC2=C(C3=C1C=CC(=O)O3)OC</t>
  </si>
  <si>
    <t>DFMAXQKDIGCMTL-UHFFFAOYSA-N</t>
  </si>
  <si>
    <t>482-27-9</t>
  </si>
  <si>
    <t>Kaempferol; Kaempherol</t>
  </si>
  <si>
    <t>C1=CC(=CC=C1C2=C(C(=O)C3=C(C=C(C=C3O2)O)O)O)O</t>
  </si>
  <si>
    <t>IYRMWMYZSQPJKC-UHFFFAOYSA-N</t>
  </si>
  <si>
    <t>520-18-3</t>
  </si>
  <si>
    <t>Luteolin</t>
  </si>
  <si>
    <t>C1=CC(=C(C=C1C2=CC(=O)C3=C(C=C(C=C3O2)O)O)O)O</t>
  </si>
  <si>
    <t>IQPNAANSBPBGFQ-UHFFFAOYSA-N</t>
  </si>
  <si>
    <t xml:space="preserve">491-70-3 </t>
  </si>
  <si>
    <t>Pinocembrin</t>
  </si>
  <si>
    <t>C1C(OC2=CC(=CC(=C2C1=O)O)O)C3=CC=CC=C3</t>
  </si>
  <si>
    <t>URFCJEUYXNAHFI-ZDUSSCGKSA-N</t>
  </si>
  <si>
    <t>480-39-7</t>
  </si>
  <si>
    <t>Quercetin</t>
  </si>
  <si>
    <t>C1=CC(=C(C=C1C2=C(C(=O)C3=C(C=C(C=C3O2)O)O)O)O)O</t>
  </si>
  <si>
    <t>REFJWTPEDVJJIY-UHFFFAOYSA-N</t>
  </si>
  <si>
    <t>117-39-5</t>
  </si>
  <si>
    <t>(+)-taxifolin; taxifoline; taxifolin</t>
  </si>
  <si>
    <t>C1=CC(=C(C=C1C2C(C(=O)C3=C(C=C(C=C3O2)O)O)O)O)O</t>
  </si>
  <si>
    <t>CXQWRCVTCMQVQX-LSDHHAIUSA-N</t>
  </si>
  <si>
    <t>480-18-2</t>
  </si>
  <si>
    <t>Gly-Leu</t>
  </si>
  <si>
    <t>CC(C)CC(C(=O)O)NC(=O)CN</t>
  </si>
  <si>
    <t>DKEXFJVMVGETOO-LURJTMIESA-N</t>
  </si>
  <si>
    <t>869-19-2</t>
  </si>
  <si>
    <t>Gossypetin</t>
  </si>
  <si>
    <t>C1=CC(=C(C=C1C2=C(C(=O)C3=C(O2)C(=C(C=C3O)O)O)O)O)O</t>
  </si>
  <si>
    <t>YRRAGUMVDQQZIY-UHFFFAOYSA-N</t>
  </si>
  <si>
    <t>489-35-0</t>
  </si>
  <si>
    <t>Herbacetin</t>
  </si>
  <si>
    <t>C1=CC(=CC=C1C2=C(C(=O)C3=C(O2)C(=C(C=C3O)O)O)O)O</t>
  </si>
  <si>
    <t>ZDOTZEDNGNPOEW-UHFFFAOYSA-N</t>
  </si>
  <si>
    <t>527-95-7</t>
  </si>
  <si>
    <t>H.g.-12 (Hoodia Gordonii steroid glycoside)</t>
  </si>
  <si>
    <t>C/C=C(C)/C(=O)O[C@@H]6CC5C(C/C=C\4C[C@@H](OC3CC(OC)C(OC2CC(OC)C(OC1OC(C)C(O)C(OC)C1O)C(C)O2)C(C)O3)CC[C@@]45C)[C@@]7(O)CC[C@H](C(C)=O)[C@@]67C</t>
  </si>
  <si>
    <t>CBMQKMMZBOSHHP-AYHBJYJESA-N</t>
  </si>
  <si>
    <t>https://doi.org/10.1152/ajpgi.00135.2010</t>
  </si>
  <si>
    <t xml:space="preserve">Isorhamnetin </t>
  </si>
  <si>
    <t>COC1=C(C=CC(=C1)C2=C(C(=O)C3=C(C=C(C=C3O2)O)O)O)O</t>
  </si>
  <si>
    <t>IZQSVPBOUDKVDZ-UHFFFAOYSA-N</t>
  </si>
  <si>
    <t>480-19-3</t>
  </si>
  <si>
    <t>Isoliquiritigenin</t>
  </si>
  <si>
    <t>C1=CC(=CC=C1C=CC(=O)C2=C(C=C(C=C2)O)O)O</t>
  </si>
  <si>
    <t>DXDRHHKMWQZJHT-FPYGCLRLSA-N</t>
  </si>
  <si>
    <t>961-29-5</t>
  </si>
  <si>
    <t>Linamarin</t>
  </si>
  <si>
    <t>CC(C)(C#N)OC1C(C(C(C(O1)CO)O)O)O</t>
  </si>
  <si>
    <t>QLTCHMYAEJEXBT-ZEBDFXRSSA-N</t>
  </si>
  <si>
    <t>554-35-8</t>
  </si>
  <si>
    <t>Liquiritigenin</t>
  </si>
  <si>
    <t>C1C(OC2=C(C1=O)C=CC(=C2)O)C3=CC=C(C=C3)O</t>
  </si>
  <si>
    <t>FURUXTVZLHCCNA-AWEZNQCLSA-N</t>
  </si>
  <si>
    <t>578-86-9</t>
  </si>
  <si>
    <t>Morin</t>
  </si>
  <si>
    <t>C1=CC(=C(C=C1O)O)C2=C(C(=O)C3=C(C=C(C=C3O2)O)O)O</t>
  </si>
  <si>
    <t>YXOLAZRVSSWPPT-UHFFFAOYSA-N</t>
  </si>
  <si>
    <t>480-16-0</t>
  </si>
  <si>
    <t>Phloretin</t>
  </si>
  <si>
    <t>C1=CC(=CC=C1CCC(=O)C2=C(C=C(C=C2O)O)O)O</t>
  </si>
  <si>
    <t>VGEREEWJJVICBM-UHFFFAOYSA-N</t>
  </si>
  <si>
    <t>60-82-2</t>
  </si>
  <si>
    <t>Prunasin</t>
  </si>
  <si>
    <t>C1=CC=C(C=C1)C(C#N)OC2C(C(C(C(O2)CO)O)O)O</t>
  </si>
  <si>
    <t>ZKSZEJFBGODIJW-GMDXDWKASA-N</t>
  </si>
  <si>
    <t>99-18-3</t>
  </si>
  <si>
    <t>Myricetin</t>
  </si>
  <si>
    <t>C1=C(C=C(C(=C1O)O)O)C2=C(C(=O)C3=C(C=C(C=C3O2)O)O)O</t>
  </si>
  <si>
    <t>IKMDFBPHZNJCSN-UHFFFAOYSA-N</t>
  </si>
  <si>
    <t>529-44-2</t>
  </si>
  <si>
    <t>11β,13-dihydrolactucopicrin</t>
  </si>
  <si>
    <t>CC1C2C(CC(=C3C(C2OC1=O)C(=CC3=O)CO)C)OC(=O)CC4=CC=C(C=C4)O</t>
  </si>
  <si>
    <t>ICJJPTZLMALYBH-ZUQDHHQASA-N</t>
  </si>
  <si>
    <t>Lactucin</t>
  </si>
  <si>
    <t>CC1=C2C(C3C(C(C1)O)C(=C)C(=O)O3)C(=CC2=O)CO</t>
  </si>
  <si>
    <t>VJQAFLAZRVKAKM-VZLIPTOUSA-N</t>
  </si>
  <si>
    <t>11β,13-dihydrolactucin</t>
  </si>
  <si>
    <t>CC1C2C(CC(=C3C(C2OC1=O)C(=CC3=O)CO)C)O</t>
  </si>
  <si>
    <t>ZHZZKRDEPZMPLJ-WLVQVHLUSA-N</t>
  </si>
  <si>
    <t>Tributyrin</t>
  </si>
  <si>
    <t>CCCC(=O)OCC(COC(=O)CCC)OC(=O)CCC</t>
  </si>
  <si>
    <t>UYXTWWCETRIEDR-UHFFFAOYSA-N</t>
  </si>
  <si>
    <t>60-01-5</t>
  </si>
  <si>
    <t>Aristolochic acid</t>
  </si>
  <si>
    <t>COC1=CC=CC2=C3C(=C(C=C21)[N+](=O)[O-])C(=CC4=C3OCO4)C(=O)O</t>
  </si>
  <si>
    <t>BBFQZRXNYIEMAW-UHFFFAOYSA-N</t>
  </si>
  <si>
    <t>313-67-7</t>
  </si>
  <si>
    <t>1.9</t>
  </si>
  <si>
    <t>Aloin</t>
  </si>
  <si>
    <t>C1=CC2=C(C(=C1)O)C(=O)C3=C(C2C4C(C(C(C(O4)CO)O)O)O)C=C(C=C3O)CO</t>
  </si>
  <si>
    <t>AFHJQYHRLPMKHU-OSYMLPPYSA-N</t>
  </si>
  <si>
    <t>452311-56-7</t>
  </si>
  <si>
    <t>3.2</t>
  </si>
  <si>
    <t>Andrographolide</t>
  </si>
  <si>
    <t>CC12CCC(C(C1CCC(=C)C2CC=C3C(COC3=O)O)(C)CO)O</t>
  </si>
  <si>
    <t>BOJKULTULYSRAS-OTESTREVSA-N</t>
  </si>
  <si>
    <t>5508-58-7</t>
  </si>
  <si>
    <t>&gt;20</t>
  </si>
  <si>
    <t>Androsterone</t>
  </si>
  <si>
    <t>CC12CCC(CC1CCC3C2CCC4(C3CCC4=O)C)O</t>
  </si>
  <si>
    <t>QGXBDMJGAMFCBF-HLUDHZFRSA-N</t>
  </si>
  <si>
    <t xml:space="preserve">Arborescin </t>
  </si>
  <si>
    <t>CC1C2CCC3(C4(O3)CC=C(C4C2OC1=O)C)C</t>
  </si>
  <si>
    <t>CBRKCJOSZHRKFH-UVGOUCATSA-N</t>
  </si>
  <si>
    <t>6831-14-7</t>
  </si>
  <si>
    <t>Arglabin</t>
  </si>
  <si>
    <t>CC1=CCC23C1C4C(CCC2(O3)C)C(=C)C(=O)O4</t>
  </si>
  <si>
    <t>UVJYAKBJSGRTHA-CUZKYEQNSA-N</t>
  </si>
  <si>
    <t>84692-91-1</t>
  </si>
  <si>
    <t xml:space="preserve">Artemorin </t>
  </si>
  <si>
    <t>CC1=CC2C(CCC(=C)C(CC1)O)C(=C)C(=O)O2</t>
  </si>
  <si>
    <t>JNHKVMWTQCZYHK-CVZWCJCVSA-N</t>
  </si>
  <si>
    <t>64845-92-7</t>
  </si>
  <si>
    <t>Atropine</t>
  </si>
  <si>
    <t>CN1C2CCC1CC(C2)OC(=O)C(CO)C3=CC=CC=C3</t>
  </si>
  <si>
    <t>RKUNBYITZUJHSG-PJPHBNEVSA-N</t>
  </si>
  <si>
    <t>Berberine; Berberine chloride</t>
  </si>
  <si>
    <t>COC1=C(C2=C[N+]3=C(C=C2C=C1)C4=CC5=C(C=C4CC3)OCO5)OC</t>
  </si>
  <si>
    <t>YBHILYKTIRIUTE-UHFFFAOYSA-N</t>
  </si>
  <si>
    <t>633-65-8</t>
  </si>
  <si>
    <t>Brucine</t>
  </si>
  <si>
    <t>COC1=C(C=C2C(=C1)C34CCN5C3CC6C7C4N2C(=O)CC7OCC=C6C5)OC</t>
  </si>
  <si>
    <t>RRKTZKIUPZVBMF-IBTVXLQLSA-N</t>
  </si>
  <si>
    <t>357-57-3</t>
  </si>
  <si>
    <t>Camphor</t>
  </si>
  <si>
    <t>CC1(C2CCC1(C(=O)C2)C)C</t>
  </si>
  <si>
    <t>DSSYKIVIOFKYAU-UHFFFAOYSA-N</t>
  </si>
  <si>
    <t>76-22-2</t>
  </si>
  <si>
    <t>Cascarillin</t>
  </si>
  <si>
    <t>CC1C(CC2(C(C1(CC(C3=COC=C3)O)C=O)CCC(C2(C)O)O)C)OC(=O)C</t>
  </si>
  <si>
    <t>ZOWKQQIGQBVKSV-BZLLESMPSA-N</t>
  </si>
  <si>
    <t>10118-56-6</t>
  </si>
  <si>
    <t>Chloramphenicol</t>
  </si>
  <si>
    <t>C1=CC(=CC=C1C(C(CO)NC(=O)C(Cl)Cl)O)[N+](=O)[O-]</t>
  </si>
  <si>
    <t>WIIZWVCIJKGZOK-RKDXNWHRSA-N</t>
  </si>
  <si>
    <t>56-75-7</t>
  </si>
  <si>
    <t xml:space="preserve">Cnicin </t>
  </si>
  <si>
    <t>CC1=CCCC(=CC2C(C(C1)OC(=O)C(=C)C(CO)O)C(=C)C(=O)O2)CO</t>
  </si>
  <si>
    <t>ZTDFZLVUIVPZDU-QGNHJMHWSA-N</t>
  </si>
  <si>
    <t>24394-09-0</t>
  </si>
  <si>
    <t>Colchicine</t>
  </si>
  <si>
    <t>CC(=O)NC1CCC2=CC(=C(C(=C2C3=CC=C(C(=O)C=C13)OC)OC)OC)OC</t>
  </si>
  <si>
    <t>IAKHMKGGTNLKSZ-INIZCTEOSA-N</t>
  </si>
  <si>
    <t>64-86-8</t>
  </si>
  <si>
    <t>Costunolide</t>
  </si>
  <si>
    <t>CC1=CCCC(=CC2C(CC1)C(=C)C(=O)O2)C</t>
  </si>
  <si>
    <t>HRYLQFBHBWLLLL-AHNJNIBGSA-N</t>
  </si>
  <si>
    <t>553-21-9</t>
  </si>
  <si>
    <t>Creatinin; Creatinine</t>
  </si>
  <si>
    <t>CN1CC(=O)N=C1N</t>
  </si>
  <si>
    <t>DDRJAANPRJIHGJ-UHFFFAOYSA-N</t>
  </si>
  <si>
    <t xml:space="preserve">60-27-5 </t>
  </si>
  <si>
    <t>Crispolide</t>
  </si>
  <si>
    <t>CC12CCC(C(=CCC3C(C1O)OC(=O)C3=C)C2)OO</t>
  </si>
  <si>
    <t>JXXWNBNYEWOORY-KHTYUQOESA-N</t>
  </si>
  <si>
    <t>83217-86-1</t>
  </si>
  <si>
    <t>Erythromycin</t>
  </si>
  <si>
    <t>CCC1C(C(C(C(=O)C(CC(C(C(C(C(C(=O)O1)C)OC2CC(C(C(O2)C)O)(C)OC)C)OC3C(C(CC(O3)C)N(C)C)O)(C)O)C)C)O)(C)O</t>
  </si>
  <si>
    <t>ULGZDMOVFRHVEP-RWJQBGPGSA-N</t>
  </si>
  <si>
    <t>114-07-8</t>
  </si>
  <si>
    <t>Helicin</t>
  </si>
  <si>
    <t>C1=CC=C(C(=C1)C=O)OC2C(C(C(C(O2)CO)O)O)O</t>
  </si>
  <si>
    <t>BGOFCVIGEYGEOF-UJPOAAIJSA-N</t>
  </si>
  <si>
    <t>618-65-5</t>
  </si>
  <si>
    <t>Noscapine</t>
  </si>
  <si>
    <t>CN1CCC2=CC3=C(C(=C2C1C4C5=C(C(=C(C=C5)OC)OC)C(=O)O4)OC)OCO3</t>
  </si>
  <si>
    <t>AKNNEGZIBPJZJG-MSOLQXFVSA-N</t>
  </si>
  <si>
    <t>128-62-1</t>
  </si>
  <si>
    <t>Papaverine</t>
  </si>
  <si>
    <t>COC1=C(C=C(C=C1)CC2=NC=CC3=CC(=C(C=C32)OC)OC)OC</t>
  </si>
  <si>
    <t>XQYZDYMELSJDRZ-UHFFFAOYSA-N</t>
  </si>
  <si>
    <t>58-74-2</t>
  </si>
  <si>
    <t>Parthenolide</t>
  </si>
  <si>
    <t>CC1=CCCC2(C(O2)C3C(CC1)C(=C)C(=O)O3)C</t>
  </si>
  <si>
    <t>KTEXNACQROZXEV-PVLRGYAZSA-N</t>
  </si>
  <si>
    <t xml:space="preserve">20554-84-1 </t>
  </si>
  <si>
    <t>Picrotin</t>
  </si>
  <si>
    <t>CC12C3C4C(C(C1(CC5C2(O5)C(=O)O3)O)C(=O)O4)C(C)(C)O</t>
  </si>
  <si>
    <t>RYEFFICCPKWYML-QCGISDTRSA-N</t>
  </si>
  <si>
    <t>21416-53-5</t>
  </si>
  <si>
    <t>Picrotoxinin</t>
  </si>
  <si>
    <t>CC(=C)C1C2C3C4(C(C1C(=O)O2)(CC5C4(O5)C(=O)O3)O)C</t>
  </si>
  <si>
    <t>PIMZUZSSNYHVCU-YKWPQBAZSA-N</t>
  </si>
  <si>
    <t xml:space="preserve">17617-45-7 </t>
  </si>
  <si>
    <t>Progesterone</t>
  </si>
  <si>
    <t>CC(=O)C1CCC2C1(CCC3C2CCC4=CC(=O)CCC34C)C</t>
  </si>
  <si>
    <t>RJKFOVLPORLFTN-LEKSSAKUSA-N</t>
  </si>
  <si>
    <t>57-83-0</t>
  </si>
  <si>
    <t>Quassin; Quassia</t>
  </si>
  <si>
    <t>CC1C=C(C(=O)C2(C1CC3C4(C2C(=O)C(=C(C4CC(=O)O3)C)OC)C)C)OC</t>
  </si>
  <si>
    <t>IOSXSVZRTUWBHC-LBTVDEKVSA-N</t>
  </si>
  <si>
    <t>76-78-8</t>
  </si>
  <si>
    <t>Sparteine</t>
  </si>
  <si>
    <t>C1CCN2CC3CC(C2C1)CN4C3CCCC4</t>
  </si>
  <si>
    <t>SLRCCWJSBJZJBV-ZQDZILKHSA-N</t>
  </si>
  <si>
    <t xml:space="preserve">90-39-1 </t>
  </si>
  <si>
    <t xml:space="preserve">Strychnine </t>
  </si>
  <si>
    <t>C1CN2CC3=CCOC4CC(=O)N5C6C4C3CC2C61C7=CC=CC=C75</t>
  </si>
  <si>
    <t>QMGVPVSNSZLJIA-FVWCLLPLSA-N</t>
  </si>
  <si>
    <t>57-24-9</t>
  </si>
  <si>
    <t xml:space="preserve">Tatridin A </t>
  </si>
  <si>
    <t>CC1=CC(C2C(C=C(C(CC1)O)C)OC(=O)C2=C)O</t>
  </si>
  <si>
    <t>YMNZWKHEJQGPIA-HVCCRNAXSA-N</t>
  </si>
  <si>
    <t>41653-75-2</t>
  </si>
  <si>
    <t xml:space="preserve">Tatridin B </t>
  </si>
  <si>
    <t>CC1=CC(C2C(CC(=C)C(CC1)O)OC(=O)C2=C)O</t>
  </si>
  <si>
    <t>KNEQPJSDSYNUHP-RFPYWGSLSA-N</t>
  </si>
  <si>
    <t>41653-76-3</t>
  </si>
  <si>
    <t>Taurocholic acid</t>
  </si>
  <si>
    <t>CC(CCC(=O)NCCS(=O)(=O)O)C1CCC2C1(C(CC3C2C(CC4C3(CCC(C4)O)C)O)O)C</t>
  </si>
  <si>
    <t>WBWWGRHZICKQGZ-HZAMXZRMSA-N</t>
  </si>
  <si>
    <t>81-24-3</t>
  </si>
  <si>
    <t>D-Trp; D-Tryptophan</t>
  </si>
  <si>
    <t>QIVBCDIJIAJPQS-SECBINFHSA-N</t>
  </si>
  <si>
    <t>153-94-6</t>
  </si>
  <si>
    <t>Acesulfame K (sulfonyl amide sweetener)</t>
  </si>
  <si>
    <t>CC1=CC(=O)[N-]S(=O)(=O)O1.[K+]</t>
  </si>
  <si>
    <t>WBZFUFAFFUEMEI-UHFFFAOYSA-M</t>
  </si>
  <si>
    <t xml:space="preserve">55589-62-3 </t>
  </si>
  <si>
    <t>&gt;10000</t>
  </si>
  <si>
    <t>Acetaminophen; Paracetamol</t>
  </si>
  <si>
    <t>CC(=O)NC1=CC=C(C=C1)O</t>
  </si>
  <si>
    <t>RZVAJINKPMORJF-UHFFFAOYSA-N</t>
  </si>
  <si>
    <t>103-90-2</t>
  </si>
  <si>
    <t>Xanthotoxin; Methoxsalen</t>
  </si>
  <si>
    <t>COC1=C2C(=CC3=C1OC=C3)C=CC(=O)O2</t>
  </si>
  <si>
    <t>QXKHYNVANLEOEG-UHFFFAOYSA-N</t>
  </si>
  <si>
    <t>298-81-7</t>
  </si>
  <si>
    <t>1000-2000</t>
  </si>
  <si>
    <t>&gt;20,6</t>
  </si>
  <si>
    <t>&gt;10,8</t>
  </si>
  <si>
    <t>Yohimbine</t>
  </si>
  <si>
    <t>COC(=O)C1C(CCC2C1CC3C4=C(CCN3C2)C5=CC=CC=C5N4)O</t>
  </si>
  <si>
    <t>BLGXFZZNTVWLAY-SCYLSFHTSA-N</t>
  </si>
  <si>
    <t>146-48-5</t>
  </si>
  <si>
    <t xml:space="preserve">Artemisinin </t>
  </si>
  <si>
    <t>CC1CCC2C(C(=O)OC3C24C1CCC(O3)(OO4)C)C</t>
  </si>
  <si>
    <t>BLUAFEHZUWYNDE-NNWCWBAJSA-N</t>
  </si>
  <si>
    <t xml:space="preserve">63968-64-9 </t>
  </si>
  <si>
    <t>Acetylgenistin</t>
  </si>
  <si>
    <t>CC(=O)C1=C(C(=O)C2=C(C=C(C=C2O1)OC3C(C(C(C(O3)CO)O)O)O)O)C4=CC=C(C=C4)O</t>
  </si>
  <si>
    <t>LFVPAOVVIFRRDV-RNDQNAPQSA-N</t>
  </si>
  <si>
    <t>73566-30-0</t>
  </si>
  <si>
    <t>Acetyl-L-homoserine lactone</t>
  </si>
  <si>
    <t>CC(=O)NC1CCOC1=O</t>
  </si>
  <si>
    <t>XGSXMDQVYYCSDA-YFKPBYRVSA-N</t>
  </si>
  <si>
    <t>51524-71-1</t>
  </si>
  <si>
    <t>Aglycon H.g.-12</t>
  </si>
  <si>
    <t>CC=C(C)C(=O)OC1CC2C(CC=C3C2(CCC(C3)O)C)C4(C1(C(CC4)C(=O)C)C)O</t>
  </si>
  <si>
    <t>ATLKEQLPGRQWQA-JAHRXTSASA-N</t>
  </si>
  <si>
    <t>Bergapten</t>
  </si>
  <si>
    <t>COC1=C2C=CC(=O)OC2=CC3=C1C=CO3</t>
  </si>
  <si>
    <t>BGEBZHIAGXMEMV-UHFFFAOYSA-N</t>
  </si>
  <si>
    <t> 484-20-8</t>
  </si>
  <si>
    <t>Butein</t>
  </si>
  <si>
    <t>C1=CC(=C(C=C1C=CC(=O)C2=C(C=C(C=C2)O)O)O)O</t>
  </si>
  <si>
    <t>AYMYWHCQALZEGT-ORCRQEGFSA-N</t>
  </si>
  <si>
    <t>487-52-5</t>
  </si>
  <si>
    <t>Chalcone</t>
  </si>
  <si>
    <t>C1=CC=C(C=C1)C=CC(=O)C2=CC=CC=C2</t>
  </si>
  <si>
    <t>DQFBYFPFKXHELB-VAWYXSNFSA-N</t>
  </si>
  <si>
    <t>614-47-1</t>
  </si>
  <si>
    <t>Datiscetin</t>
  </si>
  <si>
    <t>C1=CC=C(C(=C1)C2=C(C(=O)C3=C(C=C(C=C3O2)O)O)O)O</t>
  </si>
  <si>
    <t>WCNLFPKXBGWWDS-UHFFFAOYSA-N</t>
  </si>
  <si>
    <t>480-15-9</t>
  </si>
  <si>
    <t xml:space="preserve">Dihydro-taurin </t>
  </si>
  <si>
    <t>CC1C2CCC3(C(CCC(=C3C2OC1=O)C)O)C</t>
  </si>
  <si>
    <t>BWOPOAOBPJWDBF-UHFFFAOYSA-N</t>
  </si>
  <si>
    <t>41410-55-3</t>
  </si>
  <si>
    <t>3,2-dihydroxychalcone</t>
  </si>
  <si>
    <t>C1CN(CCC1=O)C2=CC(=CC=C2)F</t>
  </si>
  <si>
    <t>FBLDYOQSZAVPAL-UHFFFAOYSA-N</t>
  </si>
  <si>
    <t>36574-83-1</t>
  </si>
  <si>
    <t>5,2'-dihydroxyflavone</t>
  </si>
  <si>
    <t>C1=CC=C(C(=C1)C2=CC(=O)C3=C(C=CC=C3O2)O)O</t>
  </si>
  <si>
    <t>QAGGRDVXPIXVDQ-UHFFFAOYSA-N</t>
  </si>
  <si>
    <t>6674-39-1</t>
  </si>
  <si>
    <t>5,4'-dihydroxyflavone</t>
  </si>
  <si>
    <t>C1=CC(=C2C(=C1)OC(=CC2=O)C3=CC=C(C=C3)O)O</t>
  </si>
  <si>
    <t>OKRNDQLCMXUCGG-UHFFFAOYSA-N</t>
  </si>
  <si>
    <t>6665-67-4</t>
  </si>
  <si>
    <t>6,4'-dihydroxyflavone</t>
  </si>
  <si>
    <t>C1=CC(=CC=C1C2=CC(=O)C3=C(O2)C=CC(=C3)O)O</t>
  </si>
  <si>
    <t>FFULTBKXWHYHFQ-UHFFFAOYSA-N</t>
  </si>
  <si>
    <t>63046-09-3</t>
  </si>
  <si>
    <t>7,4'-dihydroxyflavone</t>
  </si>
  <si>
    <t>C1=CC(=CC=C1C2=CC(=O)C3=C(O2)C=C(C=C3)O)O</t>
  </si>
  <si>
    <t>LCAWNFIFMLXZPQ-UHFFFAOYSA-N</t>
  </si>
  <si>
    <t>2196-14-7</t>
  </si>
  <si>
    <t>5,7'-dimethoxyflavone</t>
  </si>
  <si>
    <t>COC1=CC2=C(C(=C1)OC)C(=O)C=C(O2)C3=CC=CC=C3</t>
  </si>
  <si>
    <t>JRFZSUMZAUHNSL-UHFFFAOYSA-N</t>
  </si>
  <si>
    <t>21392-57-4</t>
  </si>
  <si>
    <t>6,7'-dimethoxyflavone</t>
  </si>
  <si>
    <t>COC1=C(C=C2C(=C1)C(=O)C=C(O2)C3=CC=CC=C3)OC</t>
  </si>
  <si>
    <t>XZRIVAKQBKTLEQ-UHFFFAOYSA-N</t>
  </si>
  <si>
    <t>26964-27-2</t>
  </si>
  <si>
    <t>7,4'-dimethoxyisoflavone</t>
  </si>
  <si>
    <t>COC1=C(C=C(C=C1)C2=COC3=CC(=CC(=C3C2=O)O)OC)O</t>
  </si>
  <si>
    <t>RWRYIBYHFCNKHK-UHFFFAOYSA-N</t>
  </si>
  <si>
    <t>1157-39-7</t>
  </si>
  <si>
    <t xml:space="preserve">Epizaluzannin C </t>
  </si>
  <si>
    <t>C=C1CCC2C(C3C1CC(C3=C)O)OC(=O)C2=C</t>
  </si>
  <si>
    <t>XFVLNEYIZGZDHP-UHFFFAOYSA-N</t>
  </si>
  <si>
    <t>(+/-) Equol</t>
  </si>
  <si>
    <t>C1C(COC2=C1C=CC(=C2)O)C3=CC=C(C=C3)O</t>
  </si>
  <si>
    <t>ADFCQWZHKCXPAJ-GFCCVEGCSA-N</t>
  </si>
  <si>
    <t>531-95-3</t>
  </si>
  <si>
    <t>Esculine; Aesculin</t>
  </si>
  <si>
    <t>C1=CC(=O)OC2=CC(=C(C=C21)OC3C(C(C(C(O3)CO)O)O)O)O</t>
  </si>
  <si>
    <t>XHCADAYNFIFUHF-TVKJYDDYSA-N</t>
  </si>
  <si>
    <t>531-75-9</t>
  </si>
  <si>
    <t>Fustin</t>
  </si>
  <si>
    <t>C1=CC(=C(C=C1C2C(C(=O)C3=C(O2)C=C(C=C3)O)O)O)O</t>
  </si>
  <si>
    <t>FNUPUYFWZXZMIE-LSDHHAIUSA-N</t>
  </si>
  <si>
    <t>20725-03-5</t>
  </si>
  <si>
    <t>Genkwanin</t>
  </si>
  <si>
    <t>COC1=CC(=C2C(=C1)OC(=CC2=O)C3=CC=C(C=C3)O)O</t>
  </si>
  <si>
    <t>JPMYFOBNRRGFNO-UHFFFAOYSA-N</t>
  </si>
  <si>
    <t>437-64-9</t>
  </si>
  <si>
    <t xml:space="preserve">Germacradien-6,11-dihydroxy-8,12-olide </t>
  </si>
  <si>
    <t>CC1=CC(O)C2C(CC(C)=CCC1)OC(=O)C2(C)O</t>
  </si>
  <si>
    <t>PWGGWJQDDMBSSI-VKXBSSMUSA-N</t>
  </si>
  <si>
    <t>4-Glucosyloxymandelonitrile</t>
  </si>
  <si>
    <t>C1=CC(=CC=C1C(C#N)O)OC2C(C(C(C(O2)CO)O)O)O</t>
  </si>
  <si>
    <t>RSMOYVJMDHSTEV-MXNNCRBYSA-N</t>
  </si>
  <si>
    <t>Gly-Phe; Glycyl-l-phenylalanine; Glycylphenylalanine</t>
  </si>
  <si>
    <t>C1=CC=C(C=C1)CC(C(=O)NC2=CC3=CC=CC=C3C=C2)NC(=O)CN</t>
  </si>
  <si>
    <t>YABDXPBHLDPMOA-IBGZPJMESA-N</t>
  </si>
  <si>
    <t>3321 03  7</t>
  </si>
  <si>
    <t>CC(C)CC(C(=O)NC(CC(C)C)C(=O)O)NC(=O)CN</t>
  </si>
  <si>
    <t>UHPAZODVFFYEEL-QWRGUYRKSA-N</t>
  </si>
  <si>
    <t xml:space="preserve">Herbolide D acetate </t>
  </si>
  <si>
    <t>CC1C2CC(C(=C)C(CCC(=CC2OC1=O)C)OC(=O)C)OC(=O)C</t>
  </si>
  <si>
    <t>VTWQYUXBPAQYBI-IQHLHDQJSA-N</t>
  </si>
  <si>
    <t>3β-hydroxydihydrocostunolide (3HDC)</t>
  </si>
  <si>
    <t>C/C2=C\CC(O)/C(C)=C/[C@H]1OC(=O)[C@@H](C)C1CC2</t>
  </si>
  <si>
    <t>Ile-Phe; Isoleucine-Phenylalanine</t>
  </si>
  <si>
    <t>WMDZARSFSMZOQO-UHFFFAOYSA-N</t>
  </si>
  <si>
    <t>Jatrorrhizine</t>
  </si>
  <si>
    <t>COC1=C(C2=C[N+]3=C(C=C2C=C1)C4=CC(=C(C=C4CC3)O)OC)OC</t>
  </si>
  <si>
    <t>MXTLAHSTUOXGQF-UHFFFAOYSA-O</t>
  </si>
  <si>
    <t>3621-38-3</t>
  </si>
  <si>
    <t>CC(C)CC(C(=O)NC(CCCN=C(N)N)C(=O)N1CCCC1C(=O)O)N</t>
  </si>
  <si>
    <t>IBMVEYRWAWIOTN-RWMBFGLXSA-N</t>
  </si>
  <si>
    <t>Leu-Leu-Leu; Leucyl-Leucyl-Leucine</t>
  </si>
  <si>
    <t>CC(C)CC(C(=O)NC(CC(C)C)C(=O)NC(CC(C)C)C(=O)O)N</t>
  </si>
  <si>
    <t>DNDWZFHLZVYOGF-KKUMJFAQSA-N</t>
  </si>
  <si>
    <t>Leu-Trp; Leucyl-Tryptophan</t>
  </si>
  <si>
    <t>CC(C)CC(C(=O)NC(CC1=CNC2=CC=CC=C21)C(=O)O)N</t>
  </si>
  <si>
    <t>BQVUABVGYYSDCJ-UHFFFAOYSA-N</t>
  </si>
  <si>
    <t>657377-74-7</t>
  </si>
  <si>
    <t>Liensinine</t>
  </si>
  <si>
    <t>CN1CCC2=CC(=C(C=C2C1CC3=CC=C(C=C3)O)OC4=C(C=CC(=C4)CC5C6=CC(=C(C=C6CCN5C)OC)OC)O)OC</t>
  </si>
  <si>
    <t>XCUCMLUTCAKSOZ-FIRIVFDPSA-N</t>
  </si>
  <si>
    <t>2586-96-1</t>
  </si>
  <si>
    <t>Malonylgenistin</t>
  </si>
  <si>
    <t>C1=CC(=CC=C1C2=COC3=CC(=CC(=C3C2=O)O)OC4C(C(C(C(O4)COC(=O)CC(=O)O)O)O)O)O</t>
  </si>
  <si>
    <t>FRAUJUKWSKMNJY-RSEYPYQYSA-N</t>
  </si>
  <si>
    <t>51011-05-3</t>
  </si>
  <si>
    <t>Marrubiin</t>
  </si>
  <si>
    <t>CC1CC2C3C(CCCC3(C1(CCC4=COC=C4)O)C)(C(=O)O2)C</t>
  </si>
  <si>
    <t>HQLLRHCTVDVUJB-OBHOOXMTSA-N</t>
  </si>
  <si>
    <t>465-92-9</t>
  </si>
  <si>
    <t xml:space="preserve">Nobilin </t>
  </si>
  <si>
    <t>CC=C(C)C(=O)OC1CC(=CCC(C(=CC2C1C(=C)C(=O)O2)C)O)C</t>
  </si>
  <si>
    <t>QFINJHBXXJQKPB-YVRWQVCISA-N</t>
  </si>
  <si>
    <t>31824-11-0</t>
  </si>
  <si>
    <t>Osmaronin epoxide</t>
  </si>
  <si>
    <t>CC1(C(O1)C#N)COC2C(C(C(C(O2)CO)O)O)O</t>
  </si>
  <si>
    <t>WIKISPGCKIJOQU-NJNULVQQSA-N</t>
  </si>
  <si>
    <t>Parthenin</t>
  </si>
  <si>
    <t>CC1CCC2C(C3(C1(C=CC3=O)O)C)OC(=O)C2=C</t>
  </si>
  <si>
    <t>LLQCRTZROWMVOL-JISBIHODSA-N</t>
  </si>
  <si>
    <t>508-59-8</t>
  </si>
  <si>
    <t>Pelargoninidin chloride</t>
  </si>
  <si>
    <t>C1=CC(=CC=C1C2=[O+]C3=CC(=CC(=C3C=C2O)O)O)O.[Cl-]</t>
  </si>
  <si>
    <t>YPVZJXMTXCOTJN-UHFFFAOYSA-N</t>
  </si>
  <si>
    <t>134-04-3</t>
  </si>
  <si>
    <t>Prunetin</t>
  </si>
  <si>
    <t>COC1=CC(=C2C(=C1)OC=C(C2=O)C3=CC=C(C=C3)O)O</t>
  </si>
  <si>
    <t>KQMVAGISDHMXJJ-UHFFFAOYSA-N</t>
  </si>
  <si>
    <t>552-59-0</t>
  </si>
  <si>
    <t>Quercetagetin</t>
  </si>
  <si>
    <t>C1=CC(=C(C=C1C2=C(C(=O)C3=C(O2)C=C(C(=C3O)O)O)O)O)O</t>
  </si>
  <si>
    <t>ZVOLCUVKHLEPEV-UHFFFAOYSA-N</t>
  </si>
  <si>
    <t>90-18-6</t>
  </si>
  <si>
    <t>Santamarine</t>
  </si>
  <si>
    <t>CC1=CCC(C2(C1C3C(CC2)C(=C)C(=O)O3)C)O</t>
  </si>
  <si>
    <t>PLSSEPIRACGCBO-PFFFPCNUSA-N</t>
  </si>
  <si>
    <t>4290-13-5</t>
  </si>
  <si>
    <t>Scutellarein</t>
  </si>
  <si>
    <t>C1=CC(=CC=C1C2=CC(=O)C3=C(O2)C=C(C(=C3O)O)O)O</t>
  </si>
  <si>
    <t>JVXZRQGOGOXCEC-UHFFFAOYSA-N</t>
  </si>
  <si>
    <t>529-53-3</t>
  </si>
  <si>
    <t>Silibinin</t>
  </si>
  <si>
    <t>COC1=C(C=CC(=C1)C2C(OC3=C(O2)C=C(C=C3)C4C(C(=O)C5=C(C=C(C=C5O4)O)O)O)CO)O</t>
  </si>
  <si>
    <t>SEBFKMXJBCUCAI-HKTJVKLFSA-N</t>
  </si>
  <si>
    <t>22888-70-6</t>
  </si>
  <si>
    <t xml:space="preserve">Sintenin </t>
  </si>
  <si>
    <t>COC1=C(C=C(C=C1)CCCOC(=O)CCC2=CC(=C(C=C2)OC)OC)OC</t>
  </si>
  <si>
    <t>SMPBPOTWROHQRV-UHFFFAOYSA-N</t>
  </si>
  <si>
    <t>Speciformin acetate</t>
  </si>
  <si>
    <t>C=C1C(=O)OC2CC(C)=CCCC3(C)OC3C(OC(C)=O)C12</t>
  </si>
  <si>
    <t>XLAPMFRPAHWCKZ-CEEVZKBLSA-N</t>
  </si>
  <si>
    <t>Strychnine-N-oxide</t>
  </si>
  <si>
    <t>C1C[N+]2(CC3=CCOC4CC(=O)N5C6C4C3CC2C61C7=CC=CC=C75)[O-]</t>
  </si>
  <si>
    <t>ADTDBAKUQAKBGZ-VXJIXCKJSA-N</t>
  </si>
  <si>
    <t>7248-28-4</t>
  </si>
  <si>
    <t>Sulfuretin</t>
  </si>
  <si>
    <t>C1=CC(=C(C=C1C=C2C(=O)C3=C(O2)C=C(C=C3)O)O)O</t>
  </si>
  <si>
    <t>RGNXWPVNPFAADO-NSIKDUERSA-N</t>
  </si>
  <si>
    <t>120-05-8</t>
  </si>
  <si>
    <t>Teuflavin</t>
  </si>
  <si>
    <t>CC1CC(C2(C(C13CC(OC3O)C4=COC=C4)CCC(=O)C25CO5)COC(=O)C)O</t>
  </si>
  <si>
    <t>LODLOXLOCXDUTE-BBBSVGCKSA-N</t>
  </si>
  <si>
    <t xml:space="preserve">	92356-83-7</t>
  </si>
  <si>
    <t>Teuflavoside</t>
  </si>
  <si>
    <t>CC1CC(C2=C(CCCC2C13CC(OC3=O)C4=COC=C4)COC(=O)C)OC5C(C(C(C(O5)CO)O)O)O</t>
  </si>
  <si>
    <t>HQWNBPDSSUVDMC-SUAWGPNASA-N</t>
  </si>
  <si>
    <t xml:space="preserve">	92356-82-6</t>
  </si>
  <si>
    <t>Teumarin</t>
  </si>
  <si>
    <t>CC1CC(C2(C(C13CC(OC3=O)C4=COC=C4)CC(CC25CO5)O)COC(=O)C)O</t>
  </si>
  <si>
    <t>QBUFIBYHAIKJCS-IZZFZGLZSA-N</t>
  </si>
  <si>
    <t>Umbellifolide</t>
  </si>
  <si>
    <t>CC(=O)CCCC1(CC2C(CC1=O)C(=C)C(=O)O2)C</t>
  </si>
  <si>
    <t>MIRSLSRVCIOISZ-UHFFFAOYSA-N</t>
  </si>
  <si>
    <t>89026-40-4</t>
  </si>
  <si>
    <t>Vulgarolide</t>
  </si>
  <si>
    <t>CC12CCC(OC1C3C(CCC(=O)C2)C(=C)C(=O)O3)O</t>
  </si>
  <si>
    <t>LBKCMFUBEOROEX-UHFFFAOYSA-N</t>
  </si>
  <si>
    <t>120674-40-0</t>
  </si>
  <si>
    <t>Xanthone</t>
  </si>
  <si>
    <t>C1=CC=C2C(=C1)C(=O)C3=CC=CC=C3O2</t>
  </si>
  <si>
    <t>JNELGWHKGNBSMD-UHFFFAOYSA-N</t>
  </si>
  <si>
    <t>90-47-1</t>
  </si>
  <si>
    <t xml:space="preserve">Zaluzannin D </t>
  </si>
  <si>
    <t>CC(=O)OC1CC2C(C1=C)C3C(CCC2=C)C(=C)C(=O)O3</t>
  </si>
  <si>
    <t>GKMFOEIZCLMZDE-QXKUPLGCSA-N</t>
  </si>
  <si>
    <t>Baicalein</t>
  </si>
  <si>
    <t>C1=CC=C(C=C1)C2=CC(=O)C3=C(O2)C=C(C(=C3O)O)O</t>
  </si>
  <si>
    <t>FXNFHKRTJBSTCS-UHFFFAOYSA-N</t>
  </si>
  <si>
    <t>491-67-8</t>
  </si>
  <si>
    <t>Baicalin</t>
  </si>
  <si>
    <t>C1=CC=C(C=C1)C2=CC(=O)C3=C(C(=C(C=C3O2)OC4C(C(C(C(O4)C(=O)O)O)O)O)O)O</t>
  </si>
  <si>
    <t>IKIIZLYTISPENI-ZFORQUDYSA-N</t>
  </si>
  <si>
    <t>21967-41-9</t>
  </si>
  <si>
    <t>Deacetyl nomilin</t>
  </si>
  <si>
    <t>CC1(C2CC(=O)C3(C(C2(C(CC(=O)O1)O)C)CCC4(C35C(O5)C(=O)OC4C6=COC=C6)C)C)C</t>
  </si>
  <si>
    <t>HWAJASVMTDEFJN-UHFFFAOYSA-N</t>
  </si>
  <si>
    <t>3264-90-2</t>
  </si>
  <si>
    <t>Dehydroandrographolide</t>
  </si>
  <si>
    <t>CC12CCC(C(C1CCC(=C)C2CC=C3C=COC3=O)(C)CO)O</t>
  </si>
  <si>
    <t>YIIRVUDGRKEWBV-CZUXAOBFSA-N</t>
  </si>
  <si>
    <t>1032910-41-0</t>
  </si>
  <si>
    <r>
      <rPr>
        <sz val="11"/>
        <color rgb="FF000000"/>
        <rFont val="Garamond"/>
        <family val="1"/>
        <charset val="1"/>
      </rPr>
      <t>Manganese (II) chloride; MnCl</t>
    </r>
    <r>
      <rPr>
        <vertAlign val="subscript"/>
        <sz val="11"/>
        <color rgb="FF000000"/>
        <rFont val="Garamond"/>
        <family val="1"/>
        <charset val="1"/>
      </rPr>
      <t>2</t>
    </r>
  </si>
  <si>
    <t>[Cl-].[Cl-].[Mn+2]</t>
  </si>
  <si>
    <t>GLFNIEUTAYBVOC-UHFFFAOYSA-L</t>
  </si>
  <si>
    <t>Matrine</t>
  </si>
  <si>
    <t>C1CC2C3CCCN4C3C(CCC4)CN2C(=O)C1</t>
  </si>
  <si>
    <t>ZSBXGIUJOOQZMP-JLNYLFASSA-N</t>
  </si>
  <si>
    <t>519-02-8</t>
  </si>
  <si>
    <t>Picfeltarraenin I A</t>
  </si>
  <si>
    <t>CC1C(C(C(C(O1)OC2C(C(COC2OC3CCC4C(=CCC5C4(C(=O)CC6(C5(CC(C6C7(C(=O)C=C(O7)C(C)C)C)O)C)C)C)C3(C)C)O)O)O)O)O</t>
  </si>
  <si>
    <t>WPXIIGGPWPYUSJ-CUXXYAFUSA-N</t>
  </si>
  <si>
    <t>97230-47-2</t>
  </si>
  <si>
    <t>Picroside II</t>
  </si>
  <si>
    <t>COC1=C(C=CC(=C1)C(=O)OC2C3C=COC(C3C4(C2O4)CO)OC5C(C(C(C(O5)CO)O)O)O)O</t>
  </si>
  <si>
    <t>AKNILCMFRRDTEY-UHFFFAOYSA-N</t>
  </si>
  <si>
    <t>7,3',4'-trihydroxyisoflavone</t>
  </si>
  <si>
    <t>C1=CC(=C(C=C1C2=COC3=C(C2=O)C=CC(=C3)O)O)O</t>
  </si>
  <si>
    <t>DDKGKOOLFLYZDL-UHFFFAOYSA-N</t>
  </si>
  <si>
    <t>485-63-2</t>
  </si>
  <si>
    <t>Trp-Leu</t>
  </si>
  <si>
    <t>CC(C)CC(C(=O)O)NC(=O)C(CC1=CNC2=CC=CC=C21)N</t>
  </si>
  <si>
    <t>LYMVXFSTACVOLP-ZFWWWQNUSA-N</t>
  </si>
  <si>
    <t>13123-35-8</t>
  </si>
  <si>
    <t>Trp-Phe</t>
  </si>
  <si>
    <t>C1=CC=C(C=C1)CC(C(=O)O)NC(=O)C(CC2=CNC3=CC=CC=C32)N</t>
  </si>
  <si>
    <t>IMMPMHKLUUZKAZ-WMZOPIPTSA-N</t>
  </si>
  <si>
    <t>Trp-Pro</t>
  </si>
  <si>
    <t>C1CC(N(C1)C(=O)C(CC2=CNC3=CC=CC=C32)N)C(=O)O</t>
  </si>
  <si>
    <t>DXYQIGZZWYBXSD-JSGCOSHPSA-N</t>
  </si>
  <si>
    <t>38136-75-3</t>
  </si>
  <si>
    <t>Trp-Trp</t>
  </si>
  <si>
    <t>C1=CC=C2C(=C1)C(=CN2)CC(C(=O)NC(CC3=CNC4=CC=CC=C43)C(=O)O)N</t>
  </si>
  <si>
    <t>NQIHMZLGCZNZBN-PXNSSMCTSA-N</t>
  </si>
  <si>
    <t>20696-60-0</t>
  </si>
  <si>
    <t>Trp-Trp-Trp</t>
  </si>
  <si>
    <t>C1=CC=C2C(=C1)C(=CN2)CC(C(=O)NC(CC3=CNC4=CC=CC=C43)C(=O)NC(CC5=CNC6=CC=CC=C65)C(=O)O)N</t>
  </si>
  <si>
    <t>KRCAKIVDAFTTGJ-ARVREXMNSA-N</t>
  </si>
  <si>
    <t>Wogonoside</t>
  </si>
  <si>
    <t>COC1=C(C=C(C2=C1OC(=CC2=O)C3=CC=CC=C3)O)OC4C(C(C(C(O4)C(=O)O)O)O)O</t>
  </si>
  <si>
    <t>LNOHXHDWGCMVCO-NTKSAMNMSA-N</t>
  </si>
  <si>
    <t>632-85-9</t>
  </si>
  <si>
    <t>Wogonin</t>
  </si>
  <si>
    <t>COC1=C(C=C(C2=C1OC(=CC2=O)C3=CC=CC=C3)O)O</t>
  </si>
  <si>
    <t>XLTFNNCXVBYBSX-UHFFFAOYSA-N</t>
  </si>
  <si>
    <t>51059-44-0</t>
  </si>
  <si>
    <t>Receptors Targeted</t>
  </si>
  <si>
    <t>TAS2R14, TAS2R39</t>
  </si>
  <si>
    <t>TAS2R10, TAS2R14</t>
  </si>
  <si>
    <t>TAS2R4, TAS2R5, TAS2R14, TAS2R39</t>
  </si>
  <si>
    <t>TAS2R39</t>
  </si>
  <si>
    <t>Organoheterocyclic compounds</t>
  </si>
  <si>
    <t>TAS2R46</t>
  </si>
  <si>
    <t>Benzenoids</t>
  </si>
  <si>
    <t>TAS2R14</t>
  </si>
  <si>
    <t>TAS2R4, TAS2R10, TAS2R14, TAS2R46</t>
  </si>
  <si>
    <t>TAS2R10, TAS2R14, TAS2R30, TAS2R46</t>
  </si>
  <si>
    <t>Organic oxygen compounds</t>
  </si>
  <si>
    <t>TAS2R1, TAS2R40</t>
  </si>
  <si>
    <t>Organic acids and derivatives</t>
  </si>
  <si>
    <t>TAS2R1, TAS2R14</t>
  </si>
  <si>
    <t>Organosulfur compounds</t>
  </si>
  <si>
    <t>TAS2R38</t>
  </si>
  <si>
    <t>TAS2R1, TAS2R4, TAS2R10, TAS2R30, TAS2R39, TAS2R43, TAS2R46, TAS2R50</t>
  </si>
  <si>
    <t>TAS2R16</t>
  </si>
  <si>
    <t>TAS2R7, TAS2R10, TAS2R14, TAS2R43, TAS2R46</t>
  </si>
  <si>
    <t>Calcium chloride; CaCl2</t>
  </si>
  <si>
    <t>Mixed metal/non-metal compounds</t>
  </si>
  <si>
    <t>TAS2R7</t>
  </si>
  <si>
    <t>TAS2R10, TAS2R46</t>
  </si>
  <si>
    <t>TAS2R10</t>
  </si>
  <si>
    <t>TAS2R1, TAS2R39</t>
  </si>
  <si>
    <t>TAS2R4, TAS2R14</t>
  </si>
  <si>
    <t>TAS2R4, TAS2R5, TAS2R14, TAS2R30, TAS2R39, TAS2R43</t>
  </si>
  <si>
    <t>TAS2R14, TAS2R43</t>
  </si>
  <si>
    <t>TAS2R1</t>
  </si>
  <si>
    <t>TAS2R43, TAS2R46</t>
  </si>
  <si>
    <t>TAS2R7, TAS2R14</t>
  </si>
  <si>
    <t>TAS2R14, TAS2R46</t>
  </si>
  <si>
    <t>Humulone</t>
  </si>
  <si>
    <t>TAS2R1, TAS2R14, TAS2R40</t>
  </si>
  <si>
    <t>Isorhamnetin</t>
  </si>
  <si>
    <t>TAS2R1, TAS2R8, TAS2R39</t>
  </si>
  <si>
    <t>TAS2R4, TAS2R20, TAS2R39, TAS2R43</t>
  </si>
  <si>
    <t>TAS2R1, TAS2R4, TAS2R8, TAS2R39</t>
  </si>
  <si>
    <t>Magnesium chloride; MgCl2</t>
  </si>
  <si>
    <t>TAS2R4, TAS2R14, TAS2R46</t>
  </si>
  <si>
    <t>TAS2R14, TAS2R31, TAS2R40, TAS2R43</t>
  </si>
  <si>
    <t>TAS2R5, TAS2R39</t>
  </si>
  <si>
    <t>TAS2R5, TAS2R7</t>
  </si>
  <si>
    <t>TAS2R5</t>
  </si>
  <si>
    <t>TAS2R14, TAS2R30</t>
  </si>
  <si>
    <t>TAS2R1, TAS2R14, TAS2R39, TAS2R46</t>
  </si>
  <si>
    <t>Alkaloids and derivatives</t>
  </si>
  <si>
    <t>TAS2R4, TAS2R7, TAS2R10, TAS2R14, TAS2R31, TAS2R39, TAS2R40, TAS2R43, TAS2R46</t>
  </si>
  <si>
    <t>58543-17-2</t>
  </si>
  <si>
    <t>TAS2R1, TAS2R14, TAS2R39</t>
  </si>
  <si>
    <t>TAS2R16, TAS2R38</t>
  </si>
  <si>
    <t>TAS2R4</t>
  </si>
  <si>
    <t>Thiamine; Vitamine B1</t>
  </si>
  <si>
    <t>cis-isoadhumulone</t>
  </si>
  <si>
    <t>cis-isocohumulone</t>
  </si>
  <si>
    <t>cis-isohumulone</t>
  </si>
  <si>
    <t>trans-isoadhumulone</t>
  </si>
  <si>
    <t>trans-isocohumulone</t>
  </si>
  <si>
    <t>trans-isohumulone</t>
  </si>
  <si>
    <t>References</t>
  </si>
  <si>
    <t xml:space="preserve">https://doi.org/10.1021/jf304198k; https://doi.org/10.1021/jf403387p </t>
  </si>
  <si>
    <t>https://doi.org/10.1093/chemse/bjp092; https://doi.org/10.1016/j.bbrc.2004.05.019</t>
  </si>
  <si>
    <t>https://doi.org/10.1093/chemse/bjp092</t>
  </si>
  <si>
    <t>https://doi.org/10.1093/chemse/bjp092; https://doi.org/10.1074/jbc.M110.144444</t>
  </si>
  <si>
    <t xml:space="preserve">https://doi.org/10.1093/chemse/bjp092 
</t>
  </si>
  <si>
    <t xml:space="preserve">https://doi.org/ 10.1016/j.bbrc.2019.03.139 </t>
  </si>
  <si>
    <t>https://doi.org/10.1021/acs.jafc.8b03569</t>
  </si>
  <si>
    <t xml:space="preserve">https://doi.org/10.1093/chemse/bjp092 </t>
  </si>
  <si>
    <t>https://doi.org/10.1093/chemse/bjp092; https://doi.org/10.1523/JNEUROSCI.3248-12.2013</t>
  </si>
  <si>
    <t>https://doi.org/10.1074/jbc.M116.718544</t>
  </si>
  <si>
    <t>https://doi.org/10.1074/jbc.M116.718544; https://doi.org/10.1021/jf403387p; https://doi.org/10.1021/acs.jafc.8b03569</t>
  </si>
  <si>
    <t xml:space="preserve">https://doi.org/10.1074/jbc.M116.718544; https://doi.org/10.1021/jf403387p </t>
  </si>
  <si>
    <t>https://doi.org/10.1016/j.bbrc.2010.10.059</t>
  </si>
  <si>
    <t>https://doi.org/10.1093/chemse/bjp092; https://doi.org/10.1007/s12078-009-9049-1</t>
  </si>
  <si>
    <t>https://doi.org/10.1021/jf303146h; https://doi.org/10.1016/j.foodchem.2013.10.106</t>
  </si>
  <si>
    <t>https://doi.org/10.1111/cbdd.12293</t>
  </si>
  <si>
    <t>https://doi.org/10.1007/s12078-009-9049-1</t>
  </si>
  <si>
    <t>https://doi.org/10.1021/jf070503p</t>
  </si>
  <si>
    <t>https://doi.org/10.1074/jbc.M116.718544; https://doi.org/10.1523/JNEUROSCI.3248-12.2013; https://doi.org/10.1016/j.bbagen.2018.07.009</t>
  </si>
  <si>
    <t xml:space="preserve">https://doi.org/10.1016/j.foodchem.2013.10.106
</t>
  </si>
  <si>
    <t>https://doi.org/10.1111/cbdd.12293; https://doi.org/10.1021/jf303146h; https://doi.org/10.1016/j.foodchem.2013.10.106</t>
  </si>
  <si>
    <t>https://doi.org/ 10.1096/fj.13-242594; https://doi.org/10.1007/s12078-009-9049-1</t>
  </si>
  <si>
    <t>https://doi.org/10.1016/j.bbrc.2004.05.019; https://doi.org/10.3390/molecules201018907</t>
  </si>
  <si>
    <t>https://doi.org/10.1111/cbdd.13089</t>
  </si>
  <si>
    <t xml:space="preserve">https://doi.org/ 10.1021/jf304198k </t>
  </si>
  <si>
    <t>https://doi.org/10.1021/jf303146h</t>
  </si>
  <si>
    <t>https://doi.org/10.1080/09168451.2016.1184558</t>
  </si>
  <si>
    <t>https://doi.org/ 10.1021/jf403387p</t>
  </si>
  <si>
    <t xml:space="preserve">https://doi.org/ 10.1021/jf403387p </t>
  </si>
  <si>
    <t xml:space="preserve">https://doi.org/10.1021/jf403387p </t>
  </si>
  <si>
    <t xml:space="preserve"> https://doi.org/10.1016/j.bbrc.2010.06.097 </t>
  </si>
  <si>
    <t xml:space="preserve">https://doi.org/10.1016/j.bbrc.2010.06.097 </t>
  </si>
  <si>
    <t>https://doi.org/10.3390/molecules201018907</t>
  </si>
  <si>
    <t xml:space="preserve">https://doi.org/10.1016/j.bbrc.2007.11.070 </t>
  </si>
  <si>
    <t>https://doi.org/10.1016/j.cub.2005.06.042.</t>
  </si>
  <si>
    <t>https://doi.org/10.1096/fj.13-242594</t>
  </si>
  <si>
    <t xml:space="preserve">https://doi.org/10.1093/chemse/bjp092; https://doi.org/10.1093/nar/gky974; https://doi.org/10.1111/cbdd.12734. </t>
  </si>
  <si>
    <t>https://doi.org/10.1074/jbc.M116.718544; https://doi.org/10.1111/cbdd.13089</t>
  </si>
  <si>
    <t>https://doi.org/10.1074/jbc.M116.718544; https://doi.org/10.1016/j.bbrc.2004.05.019</t>
  </si>
  <si>
    <t>https://doi.org/10.1074/jbc.M116.718544; https://doi.org/10.3390/molecules201018907</t>
  </si>
  <si>
    <t xml:space="preserve">https://doi.org/10.1021/jf070503p </t>
  </si>
  <si>
    <t xml:space="preserve">https://doi.org/10.1038/ng1014 </t>
  </si>
  <si>
    <t>53-41-8</t>
  </si>
  <si>
    <t>51-55-8</t>
  </si>
  <si>
    <t>Leu-Arg-Pro; Leucyl-Arginyl-Proline</t>
  </si>
  <si>
    <t>39012-20-9</t>
  </si>
  <si>
    <t>classified as food (f)</t>
  </si>
  <si>
    <t>Tested vs. all TAS2Rs [y/n]</t>
  </si>
  <si>
    <t>Gly-Leu-Leu; Glycyl-Leucyl-Leucine</t>
  </si>
  <si>
    <t>https://doi.org/10.1016/j.cub.2005.06.042</t>
  </si>
  <si>
    <r>
      <t>(-)-</t>
    </r>
    <r>
      <rPr>
        <sz val="11"/>
        <color rgb="FF000000"/>
        <rFont val="Calibri"/>
        <family val="2"/>
      </rPr>
      <t>α</t>
    </r>
    <r>
      <rPr>
        <sz val="11"/>
        <color rgb="FF000000"/>
        <rFont val="Garamond"/>
        <family val="1"/>
        <charset val="1"/>
      </rPr>
      <t>-thujone</t>
    </r>
  </si>
  <si>
    <t>t-SNE Dimension 0</t>
  </si>
  <si>
    <t>t-SNE Dimension 1</t>
  </si>
  <si>
    <t>65725-11-3</t>
  </si>
  <si>
    <t>68127-23-1</t>
  </si>
  <si>
    <t xml:space="preserve">491-80-5 </t>
  </si>
  <si>
    <t>22951-98-0</t>
  </si>
  <si>
    <t>125519-47-3</t>
  </si>
  <si>
    <t>1891-29-8</t>
  </si>
  <si>
    <t>16838-87-2</t>
  </si>
  <si>
    <t>22660-95-3</t>
  </si>
  <si>
    <t>4464-35-1</t>
  </si>
  <si>
    <t>10329-75-6</t>
  </si>
  <si>
    <t>16838-85-0</t>
  </si>
  <si>
    <t>7773-01.5</t>
  </si>
  <si>
    <t>6686-02-8</t>
  </si>
  <si>
    <t>59005-82-2</t>
  </si>
  <si>
    <t>https://doi.org/10.1523/JNEUROSCI.2923-11.2011</t>
  </si>
  <si>
    <t xml:space="preserve">https://doi.org/10.1021/jf202816u ,https://doi.org/10.1021/jf403387p </t>
  </si>
  <si>
    <t>Dataset(s)</t>
  </si>
  <si>
    <t>ClassyFire Superclass</t>
  </si>
  <si>
    <t>food all-TAS2R-tested agonists</t>
  </si>
  <si>
    <t xml:space="preserve"> food TAS2R agonists</t>
  </si>
  <si>
    <t>food TAS2R agonists, food all-TAS2R-tested agonists</t>
  </si>
  <si>
    <t>Hash</t>
  </si>
  <si>
    <t>StructureStringLength</t>
  </si>
  <si>
    <t>StructureStringFormat</t>
  </si>
  <si>
    <t>StructureString</t>
  </si>
  <si>
    <t>B14C114B3CA9BB7B1F6B624F3710AFEB</t>
  </si>
  <si>
    <t>cxsmiles</t>
  </si>
  <si>
    <t>JChemExcelLQAAAB+LCAAAAAAABABzNnTWcNbwdzaydXbWgGAjQ01/IHQ2hnA1nG2djcEi/gD/G3HmLQAAAA==</t>
  </si>
  <si>
    <t>9989A1B73F9B71D9F3C9075AA9199A57</t>
  </si>
  <si>
    <t>JChemExcelLwAAAB+LCAAAAAAABABzNrR1dtawddZwtnU2dDYC0hq2/prOxhAREDb2N9L0h0EAIppeWC8AAAA=</t>
  </si>
  <si>
    <t>4AE737786186A6A0F79A9CB0DB6FDBBF</t>
  </si>
  <si>
    <t>JChemExcelFAAAAB+LCAAAAAAABABzdjZ0NnJ2NtJwdja09dd01nDWdAYAqz+QLBQAAAA=</t>
  </si>
  <si>
    <t>D1FCB051885BA152634B5F78C00BDA9D</t>
  </si>
  <si>
    <t>JChemExcelRgAAAB+LCAAAAAAABABzNnTWcNbwdzaydXbWgGAjQ01/IHQ2hnA1nG2djcEi/kAuUNwEJg4kTCASAB8jZ6BGAAAA</t>
  </si>
  <si>
    <t>A260D1427EFF2B851AE6F2383A6908B9</t>
  </si>
  <si>
    <t>JChemExcelMAAAAB+LCAAAAAAABABzNnTWcNbwdzaydXbWgGAjQ01/IHQ2hnA1QIQxWAgIAcbWNskwAAAA</t>
  </si>
  <si>
    <t>8BDC0C468F5EBB392C6E12408473E73F</t>
  </si>
  <si>
    <t>JChemExcelJgAAAB+LCAAAAAAABABzdjZ0NnLWcHbWsHU2BtJG/s6Gtv6aIK6zMYgBRJr+AGBBUsImAAAA</t>
  </si>
  <si>
    <t>6CB17021683365100DEB069AAAE662CE</t>
  </si>
  <si>
    <t>JChemExcelOgAAAB+LCAAAAAAABAAVirkNAEAMwtZJyjxtKg/A/tscJyEZI6BoAuIYs0Wd8ivzi5OymqzH8+nY1AMMqBexOgAAAA==</t>
  </si>
  <si>
    <t>8FC32E26196B2395586E622C309B540F</t>
  </si>
  <si>
    <t>JChemExcelKQAAAB+LCAAAAAAABABzNrR1drZ11nDWsHU21ASS/ppArrMRSAiCjTT9QRAAVI83MykAAAA=</t>
  </si>
  <si>
    <t>650C13AC81993DC9F7C791B443E986C9</t>
  </si>
  <si>
    <t>JChemExcelIwAAAB+LCAAAAAAABABzNrR1drZ11gBiQ01nDVt/TSDL2QguaKTpDwApl/ayIwAAAA==</t>
  </si>
  <si>
    <t>708D8628BA9D4544C43EBD45A9A418E4</t>
  </si>
  <si>
    <t>JChemExcelMwAAAB+LCAAAAAAABABzdtawdXZ2NrR1NgKxNJxtnQ39Nf01gRwg4azhb6TpbAxUAZEyBskAAGMK6/0zAAAA</t>
  </si>
  <si>
    <t>CDFAB8CA5395EBBD8A5B447D8A46634C</t>
  </si>
  <si>
    <t>JChemExcelIgAAAB+LCAAAAAAABABzdjZ0NnJ2djbWcLZ1dtaw9dcEEs7Gzkb+zoYgjqYzAHIOajsiAAAA</t>
  </si>
  <si>
    <t>12C859F399223424F638CD42249175CA</t>
  </si>
  <si>
    <t>JChemExcelRgAAAB+LCAAAAAAABAAVirkRADAIw9YxZT5SUWkA9t8mTmWdZBhMQCw2hzKljCqb2YzqIFzk1yXbxeYSIn768wDn05DFRgAAAA==</t>
  </si>
  <si>
    <t>0ABEC1325EAA9B43CCB5D26A2DE41AFA</t>
  </si>
  <si>
    <t>JChemExcelNAAAAB+LCAAAAAAABABzdnbWcNZ01rD113Q2tAWyNcAEkO2vqeHsbAuW1fQHQgQHAIe8tTI0AAAA</t>
  </si>
  <si>
    <t>946E31D22CA42249269B3AD5B7CFEFDC</t>
  </si>
  <si>
    <t>JChemExcelOwAAAB+LCAAAAAAABABzdnbWcNZ01rD113Q2tAWyNcAEkO2vqeHsbAuW1YQz/JGYAL7yp/I7AAAA</t>
  </si>
  <si>
    <t>133C67E241AE1616AFCBD35823E685DD</t>
  </si>
  <si>
    <t>JChemExcelCQAAAB+LCAAAAAAABABztnV29rN1tg0GANvHJewJAAAA</t>
  </si>
  <si>
    <t>1F64D13A3AB8B547E95388E4CAB444AD</t>
  </si>
  <si>
    <t>JChemExcelUAAAAB+LCAAAAAAABAAljMkJADAMw9ZJnr2efmkA779N0wYjMMIYwWCCCTmZqjbMIjpeifOnF1ulm/00py6iECd9AcKr3ohQAAAA</t>
  </si>
  <si>
    <t>B3074C30FCD28A6D43E0EE4119FA73C0</t>
  </si>
  <si>
    <t>JChemExcelKgAAAB+LCAAAAAAABABzNrR1dtYAYltnQ2cjMNtf09nY1lnDGYKN/Y00/UEQALc4gJEqAAAA</t>
  </si>
  <si>
    <t>9F17408EFAB7D004213AA5A873C9326C</t>
  </si>
  <si>
    <t>JChemExcelJAAAAB+LCAAAAAAABABzNrR1dtYAYltnQ39Nf2cjZw0I9DfSdAYKgCAApuB6IyQAAAA=</t>
  </si>
  <si>
    <t>91F28849138C188E885744A36BF7720A</t>
  </si>
  <si>
    <t>JChemExcelKQAAAB+LCAAAAAAABABz9nc2tHV2tnXWAGJDTWcjW2d/Z2OgiAYEGwNF/DWBEACJsIAcKQAAAA==</t>
  </si>
  <si>
    <t>90B0ECEEA9C584672930C125A3A034D5</t>
  </si>
  <si>
    <t>JChemExcelHAAAAB+LCAAAAAAABABz9jN0tvVzNrJ1NnTWsPXX9NOAUEbOms4As4Q14RwAAAA=</t>
  </si>
  <si>
    <t>22B385889D561F82486BAC1E29A510C3</t>
  </si>
  <si>
    <t>JChemExcelFgAAAB+LCAAAAAAABADz1/PXi3bO0Y2Fk4naRrEAQKI1iBYAAAA=</t>
  </si>
  <si>
    <t>68B3A29029F29D0B662B9E136A137659</t>
  </si>
  <si>
    <t>JChemExcelmQAAAB+LCAAAAAAABABtjLsJADEMxdaJy/yTwpUGyP7bnDkfwcVhUKGHTKaQqDRjV0P60A1HThNG1MN1FebVynRb5PzdO7KU+2WxQ729zrF5ACk8OQOZAAAA</t>
  </si>
  <si>
    <t>45B2B41B0E1157876D5F21C31BAED6DA</t>
  </si>
  <si>
    <t>JChemExcelKQAAAB+LCAAAAAAABABzNrR1drZ11gBiQ01nIyBHw9Zf09kYIgTCxv5Gmv6a/gDtEwzqKQAAAA==</t>
  </si>
  <si>
    <t>5A44AC0F5CB6F5A5F15BC1D0C1C5E1F6</t>
  </si>
  <si>
    <t>JChemExcelLgAAAB+LCAAAAAAABABz9nc2tHXWcLZ1dtawdTbUdDYCs/w1nY0hwiBs7G+k6Q+CAP1DLu4uAAAA</t>
  </si>
  <si>
    <t>3F2AD03AAD7BDB7B7F7767C1163BBACA</t>
  </si>
  <si>
    <t>JChemExcelMwAAAB+LCAAAAAAABABzdtZw1nTWsPXXdDa0BbI1wASQ7a+p4exsC5bV9AdCBAcA5pwyxTMAAAA=</t>
  </si>
  <si>
    <t>C448343159BA52475B3D9D8D4AAC8E30</t>
  </si>
  <si>
    <t>JChemExcelOgAAAB+LCAAAAAAABABzdtZw1nTWsPXXdDa0BbI1wASQ7a+p4exsC5bVhDP8kZgARfK9wDoAAAA=</t>
  </si>
  <si>
    <t>0370129E604A5E1FF4428DE014C98BD0</t>
  </si>
  <si>
    <t>JChemExcelGAAAAB+LCAAAAAAABABzNrR1drZ1NnLWsHU21ASygAx/TX8jAB7WnpMYAAAA</t>
  </si>
  <si>
    <t>DEAA59F3D1F8CC5A9AE692A69A3C802F</t>
  </si>
  <si>
    <t>JChemExcelKgAAAB+LCAAAAAAABAAVyLkBADAIw8B1oORpXWkA779NSKcTJWgRiHKaEU3o54q5fWLTD7Q1kHgqAAAA</t>
  </si>
  <si>
    <t>6B2B041903ACE5957B2E3617C5C8AFD8</t>
  </si>
  <si>
    <t>JChemExcelUgAAAB+LCAAAAAAABAAti7ENADAIw96BscDayQfw/zdNSyUkJ1YA2+2N4To2r09dAiHat2kE2hQpM67umyv4sA/ykUY0UgAAAA==</t>
  </si>
  <si>
    <t>AE9CDD55C5310CA26788DAD08AB74875</t>
  </si>
  <si>
    <t>JChemExcelTAAAAB+LCAAAAAAABAAtibERACAIxNZ5SsWWKgOw/zaCeCn+8oEldgDOEah4G2l4pb5WSWkjTBODEUv79QKUzDiITAAAAA==</t>
  </si>
  <si>
    <t>52FF1526CCD8AF6BE849595A8423FF25</t>
  </si>
  <si>
    <t>JChemExcelUwAAAB+LCAAAAAAABAAti8ENACAMAtehT6tfXzdA999GtCYNB4SCdkUhwsfm5Y7DIE39dorEm8W0qst1/8ImmnUAKRPezVMAAAA=</t>
  </si>
  <si>
    <t>8F26D0B204A76765E893F9986706CC61</t>
  </si>
  <si>
    <t>JChemExcelTQAAAB+LCAAAAAAABAAtibENACAMw95JxwJrJx/A/98QKPIQOYYUo4DJEsi8rR1MJ8pP2uwXEepatMSOXw+AeWTmTQAAAA==</t>
  </si>
  <si>
    <t>685F8D82B93985B728B42E468914541D</t>
  </si>
  <si>
    <t>JChemExcelNAAAAB+LCAAAAAAABABzNrR1dtawddZwtnU2dDayjfbXjnU2hoiBsDFQ3MhfEwr1op1zdGMBu3x/LTQAAAA=</t>
  </si>
  <si>
    <t>EC982AEB411ADD71208B01252E667876</t>
  </si>
  <si>
    <t>JChemExcelMQAAAB+LCAAAAAAABABztnU2dHbWcDYCYmMI09jWWdNf099Zw9Zf09kIxIEwNYBMZ38A0BZ7pTEAAAA=</t>
  </si>
  <si>
    <t>2BC59577FC6FB39F14F5684A2C2F3635</t>
  </si>
  <si>
    <t>JChemExcelPgAAAB+LCAAAAAAABABzNrR1drZ11gBiQ00gpeyn6e9sBGSAob+RprO/szGcawzkaiJBANRaDCc+AAAA</t>
  </si>
  <si>
    <t>E0AD29CC7633D9E4A93E01DE3195AE13</t>
  </si>
  <si>
    <t>JChemExcelJwAAAB+LCAAAAAAABABzNrR1drZ11nDWsHU21HT21/R3NgLxQNDfCCwAggBJI2J+JwAAAA==</t>
  </si>
  <si>
    <t>DF5FA6229066B03DAAAE2FF0B5D10701</t>
  </si>
  <si>
    <t>JChemExcelGAAAAB+LCAAAAAAABABzNrR1drZ11gBiQ01nIK1h66/pr+kHAJca2QUYAAAA</t>
  </si>
  <si>
    <t>5EA7F63622CCF3F6384DE7F66B9E3BDC</t>
  </si>
  <si>
    <t>JChemExcelJwAAAB+LCAAAAAAABABzNrR1dtYAYltnQ2cjW2d/Z2NbZw0gy1/TGSJjrOmv6Q8Ao3mQ2ScAAAA=</t>
  </si>
  <si>
    <t>E107AFE99D7BF069ED9258150C379181</t>
  </si>
  <si>
    <t>JChemExcelIQAAAB+LCAAAAAAABABzdna2dcaOnTVs/TX9AUFIm8IhAAAA</t>
  </si>
  <si>
    <t>23829AA090860A1C1441E077749514B9</t>
  </si>
  <si>
    <t>JChemExcelZwAAAB+LCAAAAAAABABFjLkNwDAMA9chSz+xK1c3gPbfJkpiOLiCD0BCQR9RHNTtqUHrwMVQSpbjSaIZ+sLCaEVu5nmYJosXfpvcfnJnImcAAAA=</t>
  </si>
  <si>
    <t>2D7A04E8EE0A843B5B172A432CEBA8EF</t>
  </si>
  <si>
    <t>JChemExcelSQAAAB+LCAAAAAAABABzNnTWcNbwdzaydXbWgGAjQ01/IHQ2hnA1QIQxWAgIgRyglAmSlAlEAgAQiuO3SQAAAA==</t>
  </si>
  <si>
    <t>1BA917E190B6C0001BBB0FCF33C1F1EA</t>
  </si>
  <si>
    <t>JChemExcelDQAAAB+LCAAAAAAABABzdnY2tPVztnX2s3U2BABqo5psDQAAAA==</t>
  </si>
  <si>
    <t>EEF04A4C7B97FC8CF33414D479E06F7F</t>
  </si>
  <si>
    <t>JChemExcelGwAAAB+LCAAAAAAABABzdoYAW2dnDWdlZxDSAHI0/TX9ATdxqDwbAAAA</t>
  </si>
  <si>
    <t>9EDA84B298E8EE9FA235A7DC5DCCE710</t>
  </si>
  <si>
    <t>JChemExcelGwAAAB+LCAAAAAAABABz9nc2tHXWcLZ1dtawdTbUhDD8NYEQABpWD+0bAAAA</t>
  </si>
  <si>
    <t>9796BC5770E53CBECE0A4CA06A5537F9</t>
  </si>
  <si>
    <t>JChemExcelLwAAAB+LCAAAAAAABABzNrR1dtawddZwtnU2dDYCMTRs/TWdjYEsfyNNZ4iMsaY/BAIAbA5aUi8AAAA=</t>
  </si>
  <si>
    <t>9D655545D1290BA180FAB13EFB0DF517</t>
  </si>
  <si>
    <t>JChemExcelIAAAAB+LCAAAAAAABABzNnTW8Hc2snV2BiMjZ0Nbf01nYxjfGAATdLQbIAAAAA==</t>
  </si>
  <si>
    <t>5A6C7F48A71535A16FFD03525389BB42</t>
  </si>
  <si>
    <t>JChemExcelIwAAAB+LCAAAAAAABABzNrR1drZ11gBiQ01nIyBHw9Zf09kYLApExv5GALMID8YjAAAA</t>
  </si>
  <si>
    <t>E0497461AE1992D27436395C25285AC1</t>
  </si>
  <si>
    <t>JChemExcelKAAAAB+LCAAAAAAABABz9nc2tHV2tnXWAGJDTWcjW2d/Z2MQ18jWXxMo5qxh62ys6Q8AzwQE3CgAAAA=</t>
  </si>
  <si>
    <t>2730E116F755757A4AD5E8505E372E89</t>
  </si>
  <si>
    <t>JChemExcelKAAAAB+LCAAAAAAABABzNrR1dtYAYltnQ2cjW2d/Z2OoABAbA0X8NcEQALb3FhkoAAAA</t>
  </si>
  <si>
    <t>20F133BB5706CBED3413C6CF7BCFF43E</t>
  </si>
  <si>
    <t>JChemExcelPQAAAB+LCAAAAAAABABzNrR1dtYAYltnQ2cjW2d/Z2OoABAbA0X8NYHQ2cRZAwL9TTSdwUIgCACHSC6IPQAAAA==</t>
  </si>
  <si>
    <t>C1D1B57AC3A7880823A455798E808BBC</t>
  </si>
  <si>
    <t>JChemExcelLQAAAB+LCAAAAAAABABz1nA2dNaAQH9DTX9nZyM410jTHxUCAFc8s4YtAAAA</t>
  </si>
  <si>
    <t>1C6824B804CC5CA2A2D99C9E0B42C4B6</t>
  </si>
  <si>
    <t>JChemExcelLgAAAB+LCAAAAAAABABzdtZw1nTWsPXzD9aw9dcE4Wh/3VjNYGdDoAwY+htqOvtrgiEA6hSjei4AAAA=</t>
  </si>
  <si>
    <t>7066789ABF5A4140246BFCA9E3082F47</t>
  </si>
  <si>
    <t>JChemExcelFwAAAB+LCAAAAAAABABzdtZw1nQGEhq2/pr+mn5g2tkPAIrdpMYXAAAA</t>
  </si>
  <si>
    <t>82184696C2AE271A5F9C37C10D6B0DEB</t>
  </si>
  <si>
    <t>JChemExcelLQAAAB+LCAAAAAAABAAlyaERADAMA7F1YpgEG/0A3n+btlciIkKbwgxlWtc8yIg1/F1FObm0JgUtAAAA</t>
  </si>
  <si>
    <t>5E57EF7B7A429F369CEEDE10D3291445</t>
  </si>
  <si>
    <t>JChemExcelQgAAAB+LCAAAAAAABAAlibkJADAQw9Y5l5ekdaUBvP82+RAIgQhtCjMo0zrOFRliGv6disI6/cgS0WMDlL4VukIAAAA=</t>
  </si>
  <si>
    <t>6BC4B206683D67E06CF9E76C222ACD7A</t>
  </si>
  <si>
    <t>JChemExcelMwAAAB+LCAAAAAAABABzNrR1dtawddZwtnU2dDYCMTRs/TWdjYEsfyNNmJSxvyYcAgBSXrpVMwAAAA==</t>
  </si>
  <si>
    <t>F3961639507CBAA8AD643B99F86CDC37</t>
  </si>
  <si>
    <t>JChemExcelrAAAAB+LCAAAAAAABABljLsJACEQBdtxQ9d/YDQFbP/d3KIiwvFgguExRJRAIjvLdISD4jCxLNRX162T0K6etG1V7Dd6YM26cPX6MyY3PNAnqDsY39QH23fdE6wAAAA=</t>
  </si>
  <si>
    <t>67A4582D498136E6566DD878F5B51175</t>
  </si>
  <si>
    <t>JChemExcelJQAAAB+LCAAAAAAABABzdjZ0NnLWcHY2tPXXdNawddZ0BvKMnY38gRygiDFQxB8ACUsJ3yUAAAA=</t>
  </si>
  <si>
    <t>B69A354AC916DE209EB4E5DD4B4EBA66</t>
  </si>
  <si>
    <t>JChemExceljgAAAB+LCAAAAAAABABFjbsNwDAIRNcxVeR/ZcnSa9IxQOL91wjYRZrj9DgOLgYBuQhDRR/mvFeDatBXb+GwoGQwFZf026h+b04Oim4QTWdkYTesUpFtukedWalH7O/mrfMBM2UpiY4AAAA=</t>
  </si>
  <si>
    <t>6D0BF630FBAC3B0A1088F36FD153FA1F</t>
  </si>
  <si>
    <t>JChemExcelMAAAAB+LCAAAAAAABABzNrR1dtYAYltnQ2cjW2cNIMdf09kYyPI30gTJaACljP01oRAA20jRAzAAAAA=</t>
  </si>
  <si>
    <t>EA4B879C8093CFEEC20E49BC46A3145B</t>
  </si>
  <si>
    <t>JChemExcelJQAAAB+LCAAAAAAABABzdjZ0NnJ21nDWsHUGAhBp5O9saOuv6QyE/kABIAsABXWZASUAAAA=</t>
  </si>
  <si>
    <t>E9841E6362443D4A8A4450DA4F4696E2</t>
  </si>
  <si>
    <t>JChemExcelIgAAAB+LCAAAAAAABABzdjZ0NnJ21nDWsHXWdIYynI38nQ1t/TWdNf01/QGNgnclIgAAAA==</t>
  </si>
  <si>
    <t>BC7E53AB92293F7740714F5D86A34877</t>
  </si>
  <si>
    <t>JChemExcelLQAAAB+LCAAAAAAABABz9nc2tHXWcIZgQ01nI2dnDVt/TWdjhKixv5GmPwgCAEgQRLQtAAAA</t>
  </si>
  <si>
    <t>23EC4B627F86488CE9C4D0C4F13CD24A</t>
  </si>
  <si>
    <t>JChemExcelLQAAAB+LCAAAAAAABABz9nc2tHXWcLZ1dtawdTbUdDYCMfw1nY0hoiBs7G+k6Q+CAM4578EtAAAA</t>
  </si>
  <si>
    <t>B0914834F21A57E894D6A22585601709</t>
  </si>
  <si>
    <t>JChemExcelNAAAAB+LCAAAAAAABABzdtZw1nR21rD113Q2tAVyNMAEkO2vqeHsbAuW1vQHQgQHADm3LWY0AAAA</t>
  </si>
  <si>
    <t>C2EB8EE0DA6A16B7CEB1187D2B93285B</t>
  </si>
  <si>
    <t>JChemExcelPAAAAB+LCAAAAAAABABzdnbWcNYEYg1bf00/IO0MYWkiBAxtnf2cjWydncHIyBAiBZQEADgk/Fo8AAAA</t>
  </si>
  <si>
    <t>92FD39269C680A70BB8A6BEFB3B67C96</t>
  </si>
  <si>
    <t>JChemExcelJQAAAB+LCAAAAAAABABzdnbWcNYEYg1bf00/IO1saOvsDEaGmmBBoDAAAj+8IiUAAAA=</t>
  </si>
  <si>
    <t>3F1EE850775F99AF2D4FF487372D9DAA</t>
  </si>
  <si>
    <t>JChemExcelIQAAAB+LCAAAAAAABABzNrR1drZ11gBiQ01nI1tnf2djsAgQGQP5/gD/b+hbIQAAAA==</t>
  </si>
  <si>
    <t>71260F421F49D4D812F293714019D035</t>
  </si>
  <si>
    <t>JChemExcelJwAAAB+LCAAAAAAABABzNrR1dtYAYltnQ2cw01/T2cjWWcMZgo00/UEQALNzA+gnAAAA</t>
  </si>
  <si>
    <t>BFCE96184447417B5850A501F297A419</t>
  </si>
  <si>
    <t>JChemExcelIgAAAB+LCAAAAAAABABz9nc2tHU2crZ19nc2snXWcDa2dTYE8pw1bP01/Y01/Z0BVH6+oiIAAAA=</t>
  </si>
  <si>
    <t>B7CB4AE1B2855F40D9B1B23C2342D742</t>
  </si>
  <si>
    <t>JChemExcelMQAAAB+LCAAAAAAABABz9nc2tHXWcLZ1dtawdTbUdDYC8TRs/TWdjSHiIGzsb6TpD4EAceLhITEAAAA=</t>
  </si>
  <si>
    <t>999128C0859FE03CF1521FB66A957C0F</t>
  </si>
  <si>
    <t>JChemExcelNAAAAB+LCAAAAAAABAAlijERAEAIw+zQEZiZIqD+3cDfb01SiAFyqLeCIS2jIwvCJfouv7VOLiZ+DX80AAAA</t>
  </si>
  <si>
    <t>48D37C40A9A029D6DF655F19B39C9398</t>
  </si>
  <si>
    <t>JChemExcelLQAAAB+LCAAAAAAABABzNrR1dtYAYltnQ2cjW2cNIMdf09kYxIJgY38jTX8IBADKxEmhLQAAAA==</t>
  </si>
  <si>
    <t>FFE596006571EC3BA19626D173F4ED8B</t>
  </si>
  <si>
    <t>JChemExcelCwAAAB+LCAAAAAAABABzdtZw1rD11/TX9AMAMeJQIgsAAAA=</t>
  </si>
  <si>
    <t>33D01810D66D5D482DBB69890AE86A90</t>
  </si>
  <si>
    <t>JChemExcelFgAAAB+LCAAAAAAABABzNrR11vBztvUz1HR21nDWsPXX9Nf0AwArIjRHFgAAAA==</t>
  </si>
  <si>
    <t>A9BB517160E0D06D0345E6B20A98F193</t>
  </si>
  <si>
    <t>JChemExcelIAAAAB+LCAAAAAAABABzNrR1drZ1NnLWsHU21ASRfkaazs4aQJa/pr+mHwALXqEmIAAAAA==</t>
  </si>
  <si>
    <t>6FBF815E44127B36B5205A76F4B3C783</t>
  </si>
  <si>
    <t>JChemExcelKwAAAB+LCAAAAAAABABzdja0dTZy1nA2BmINZ0NNf01nDVtnEOGv6W8M5jgbAdnO/gCz5sZlKwAAAA==</t>
  </si>
  <si>
    <t>D0C501F89B363422385462EAF2C4CE42</t>
  </si>
  <si>
    <t>JChemExcelRQAAAB+LCAAAAAAABAAlirkNADEMw9aRy1y+yhUH0P7bxMmBgAAKhCY+UDroomTgXxlutUzRF/KK95vJzoqSHVwONm3otkUAAAA=</t>
  </si>
  <si>
    <t>505A8FBE5313BBA7578D0E2B553DA5C2</t>
  </si>
  <si>
    <t>JChemExcelIAAAAB+LCAAAAAAABABzdtZw1tRwVvbT9Hc2BLLB0N9Q09lfEwwBrpZBbSAAAAA=</t>
  </si>
  <si>
    <t>D4886A88DD234DF339550E8C2D769198</t>
  </si>
  <si>
    <t>JChemExcelKAAAAB+LCAAAAAAABABzNnTW8Hc2snXWcDa09dd0tnV21rB1NtIEMo2BbJC4rbOxpj8A7wZdkigAAAA=</t>
  </si>
  <si>
    <t>F3642DD99AD1603CEF67E8A0AE293491</t>
  </si>
  <si>
    <t>JChemExcelOwAAAB+LCAAAAAAABABzdtZw1nR21rD113Q2tAVyNMAEkO2vqeHsbAuW1oQz/JGYAKTCM007AAAA</t>
  </si>
  <si>
    <t>871B272AC88619A00186EF458A373150</t>
  </si>
  <si>
    <t>JChemExcelLQAAAB+LCAAAAAAABABzNrR1dtawddZwtnU2dDYCc/w1nY0hIiBs7G+k6Q+BAMCM3iMtAAAA</t>
  </si>
  <si>
    <t>12702D8160577501142BE4750D932CAC</t>
  </si>
  <si>
    <t>JChemExcelEgAAAB+LCAAAAAAABACL9k3XNorVi3bO0YWSAPEnQB0SAAAA</t>
  </si>
  <si>
    <t>F26383812A9839CA24940928AE5BAD5E</t>
  </si>
  <si>
    <t>JChemExcelRgAAAB+LCAAAAAAABABz9nc2tHV21oBgQ39Nf2dNZyPbaH/tWGdjhISxs62zkb+zibMGBPqbaDoD1cIgAGHp1yBGAAAA</t>
  </si>
  <si>
    <t>BD37729CB2448E8CE5BBBC3D5D0BC399</t>
  </si>
  <si>
    <t>JChemExcelMAAAAB+LCAAAAAAABABzNrR1dtawddZwtnU29Nf013Q2AnE0bIEsY4gwCBv7G2mCZP0BV1ALuzAAAAA=</t>
  </si>
  <si>
    <t>349DE3E9EF9069624D365EE83B15E6D8</t>
  </si>
  <si>
    <t>JChemExcelMwAAAB+LCAAAAAAABABzNrR11nAGYQ1bZ0N/TRB0NoLwgSxjmKyts7G/EVjWHwB0VF1uMwAAAA==</t>
  </si>
  <si>
    <t>F23AB050B046721BA8A9E2E5989C4FBC</t>
  </si>
  <si>
    <t>JChemExcelKQAAAB+LCAAAAAAABABzNnTW8Hc2snV21oBgI2dDW39NEHQ2BorYOmsAsbGmPwAcEU4pKQAAAA==</t>
  </si>
  <si>
    <t>FDFE938AAE141B715C4E1FC41E988401</t>
  </si>
  <si>
    <t>JChemExcelOQAAAB+LCAAAAAAABABz9nc2tHXWcIZgQ01nI1tnZw1bf01nY6CQv5EmkAOUAhLG/s6aSAgAK/sI+TkAAAA=</t>
  </si>
  <si>
    <t>E1C642542B4F77A36CD4DB1C168BAF9C</t>
  </si>
  <si>
    <t>JChemExcelTQAAAB+LCAAAAAAABAAtyLkRADEQAsF0wNTrrTUBkH820j0ONQ2o4tD4Q3SaGMAUynuzHgx96MZZZheh2JdYdw57Gt1tTQAAAA==</t>
  </si>
  <si>
    <t>CC69C78343C69A4DC7E719B097A2F72A</t>
  </si>
  <si>
    <t>JChemExcelGwAAAB+LCAAAAAAABABzdtZw1tRw9tcE0hq2/pp+zs5gGggBV/XyuRsAAAA=</t>
  </si>
  <si>
    <t>87A9FDE8B28D9BBB8C0BB848B39FF730</t>
  </si>
  <si>
    <t>JChemExcelkwAAAB+LCAAAAAAABABVirERACAIA9fRUkA7qgzg/ttI1AIuxwH5x3A0cJpj7M7EGQsQtsyWeFlCHRSvrf3pH1lCVtFMaFa0EloPHI55k/6TAAAA</t>
  </si>
  <si>
    <t>B30CAAB870DC01225BE77DED61EB032C</t>
  </si>
  <si>
    <t>JChemExcelFAAAAB+LCAAAAAAABABzNrR1drZ11gBiQ01nZz9bZ9tgAIytjucUAAAA</t>
  </si>
  <si>
    <t>C7A466B751C8EB58B935B4201B1C381D</t>
  </si>
  <si>
    <t>JChemExcelJwAAAB+LCAAAAAAABABzNrR1dtYAYltnQ2cQy1/T2cjWWcMZgo38NcEQAMloenYnAAAA</t>
  </si>
  <si>
    <t>D82A64955AC0A8857C7E222E4FDC0585</t>
  </si>
  <si>
    <t>JChemExcelJgAAAB+LCAAAAAAABABzNnTW8Hc2snV21oBgI2dDW39NEHQ2BoqAkTEA38wwUiYAAAA=</t>
  </si>
  <si>
    <t>60217B3FD4BCE4CCC9437EDD7B0325FC</t>
  </si>
  <si>
    <t>JChemExcelWgAAAB+LCAAAAAAABABFiLENACAMw94pIwW6dfIB/P8NlAwoshSbjmEbT+5LCmcoTnkxZtt3LKmRrFc04vdQO6VxhxtaAAAA</t>
  </si>
  <si>
    <t>D401AEBF46D5FA95133C17F005763C05</t>
  </si>
  <si>
    <t>JChemExcelXAAAAB+LCAAAAAAABABFybkRACAMA8F2TIh5MkVXAP13g40DAs1IKzqGHVxEUw7h7TRGHVMkZcYMj2fVNMR68nR/3WUX9qCZ2FwAAAA=</t>
  </si>
  <si>
    <t>A756EFA4B3F7AECFC58BD181745A88C9</t>
  </si>
  <si>
    <t>JChemExceliQAAAB+LCAAAAAAABABFyckNwDAIRNF2nGO8+8DpF+D+uwl4IlloBLzhJZE22fDLiGSKsFpsYanP9qGp6tJI62qG3oQxjrjNa/O34+v6kn0/3PnYiQAAAA==</t>
  </si>
  <si>
    <t>A8D5C3B876D2F7AD4D6A236B2C2287EF</t>
  </si>
  <si>
    <t>JChemExcelFwAAAB+LCAAAAAAABABzNrR1dtawddZwtnU2BDL8NcEQAM8r/tsXAAAA</t>
  </si>
  <si>
    <t>3F6B27A30DB1B3CBE170CB45B5BBB4C8</t>
  </si>
  <si>
    <t>JChemExcelKQAAAB+LCAAAAAAABABzNrR1drZ11gBiQ00gpeyn6e9sBGSAob+RprO/JhgCAHGPMxwpAAAA</t>
  </si>
  <si>
    <t>F45F200791EECEA065B8B64A899A3CA2</t>
  </si>
  <si>
    <t>JChemExcelsgAAAB+LCAAAAAAABABVjcsNwDAIQ9eBYyDfAycPwP7bNAlRmwohWcZ+IEFA0Lnkws4OMmdkwxTLNWSUowiGsgOuK/tNtOrVqmhHdQxDixrkRekF1bimg1v2EA6z/z89IweSULIAAAA=</t>
  </si>
  <si>
    <t>A08F8563C81B7028F88D80CA01F6B9CB</t>
  </si>
  <si>
    <t>JChemExcelEQAAAB+LCAAAAAAABABzNrR1drZ11nDWsHU21PTX9AcA6W6/GREAAAA=</t>
  </si>
  <si>
    <t>A6BF29BFF6D936452AD7F48109BF6A8E</t>
  </si>
  <si>
    <t>JChemExcelMAAAAB+LCAAAAAAABABzNrR1dtawddZwtnU2dDYCMTRs/TWdjSFCIGzsb6TpD4MARnjAATAAAAA=</t>
  </si>
  <si>
    <t>CC3DCA65D5EDDBC38BA016671CC81BF9</t>
  </si>
  <si>
    <t>JChemExcelKgAAAB+LCAAAAAAABAAdx6ERAEAIBLF2Hgm8PbUe+u8GBpUJjQtCPESJWNx2CR/qENYD/ayHICoAAAA=</t>
  </si>
  <si>
    <t>78AB4DD3360A980316293894131413A6</t>
  </si>
  <si>
    <t>JChemExcelgQAAAB+LCAAAAAAABABFzMsJQDEIRNF2dJl/NlndAuy/m/jkYRwQPANCqfgIxXfr1DiaCnJQuhrDIWJDMfUwk+ZPwSt5PRZ/I+erd9Y76wtmKy8GgQAAAA==</t>
  </si>
  <si>
    <t>AB50A2AE3D8A8D105BFDEEC429D80715</t>
  </si>
  <si>
    <t>JChemExcelbAAAAB+LCAAAAAAABABFzLsNADAIQ8F1oMy/SvUGYP9tYqEowRIyVwClojGKduvUPJobtnG6B0OQieGEK8xH81Lyerw+m97YVjsv1etGbAAAAA==</t>
  </si>
  <si>
    <t>1D1CBEF02D37BF0886AB04F3A6CC02DE</t>
  </si>
  <si>
    <t>JChemExcelfAAAAB+LCAAAAAAABABFjLsRwCAMQ9eRSz4BGqo3gPffJoZw5F5hWToJEvrwZE4+muyUCjw0xQmzrU8UgzoxYWh6dPpd6EYYG45k3HT86eYF2w80WXwAAAA=</t>
  </si>
  <si>
    <t>ECEE486C335B6FEC0FA945C6328447EC</t>
  </si>
  <si>
    <t>JChemExcelIgAAAB+LCAAAAAAABABzNrR1dtYAYltnQyB2NoJygdhI0x8EASCG8hwiAAAA</t>
  </si>
  <si>
    <t>AB7372C2886616AE7A94F8A8AFB87758</t>
  </si>
  <si>
    <t>JChemExcelVwAAAB+LCAAAAAAABAA9icsJADEUAtvRY763nKaA1383K1mIgqgDrROJlhyTfsew0MFMFyvHdS1T/q1AnTT2w/vhD+zDfipXAAAA</t>
  </si>
  <si>
    <t>57011D89182B55917578E4D666102039</t>
  </si>
  <si>
    <t>JChemExcelFgAAAB+LCAAAAAAABABzNrR1drZ11nDWsHU21ASS/ppACAC8VlUEFgAAAA==</t>
  </si>
  <si>
    <t>EDC270FEC95C76F92C97289A57577CD1</t>
  </si>
  <si>
    <t>JChemExcelMgAAAB+LCAAAAAAABABztnV2dtaw9fMP1rD11wThaH/dWM1gZ0NnDQj0N9R09tcEQ71ob+1YAEL/LUMyAAAA</t>
  </si>
  <si>
    <t>70B0489DB44F541A4891C25F77898B92</t>
  </si>
  <si>
    <t>JChemExcelJQAAAB+LCAAAAAAABABz9nc2tHXWcDYCEbbOhprOGrbOxkCWv7OxrZ+Rpr8zEAEAJy1POiUAAAA=</t>
  </si>
  <si>
    <t>0A3D4668707D3C9457FBA7A975AD4C33</t>
  </si>
  <si>
    <t>JChemExcelVwAAAB+LCAAAAAAABAA9i7kNADAMAtcxZT53qW4A779NkIuAhOAkYEysYDjXZvZYCuIitopj0K4jSm3yw/zQJ/nm9gCnUgwVVwAAAA==</t>
  </si>
  <si>
    <t>D744A13F34D6C8C71F0F24EB9DF9F588</t>
  </si>
  <si>
    <t>JChemExcelbAAAAB+LCAAAAAAABAA9i7kNADAIA9fBZf4q1Q3A/tuEUIAlJN/J0DpxRos/Jj3LkGEXMeWsABlfwpVhF9wFY6SYfX1Kn9IPnUpE02wAAAA=</t>
  </si>
  <si>
    <t>60D6FFB621A706EBB187B0C17350BC84</t>
  </si>
  <si>
    <t>JChemExcelNQAAAB+LCAAAAAAABABz9nc2tHV2tnXWAGJDTWcjIEfD1l/T2Rgo5G+kCeQApYCEsb+zJgwBABLpSxI1AAAA</t>
  </si>
  <si>
    <t>CE98F98FC87184DD0ECC04DF09C576BC</t>
  </si>
  <si>
    <t>JChemExcelIQAAAB+LCAAAAAAABABzdjZ0NnJ2djbWcNaw9dcEsjRsnY2djfydDUFcTWcA6fd10yEAAAA=</t>
  </si>
  <si>
    <t>374B8EC7ED1474CB30DE062EFB4D32AD</t>
  </si>
  <si>
    <t>JChemExcelGQAAAB+LCAAAAAAABABz9jN0tvVzNrJ1NnTWsPXX9IOQRs4ApNMS8xkAAAA=</t>
  </si>
  <si>
    <t>2F1FE9ECB4ECFD07A1E39B815424D87C</t>
  </si>
  <si>
    <t>JChemExcelIgAAAB+LCAAAAAAABABzdja0ddYIdraN9tOONXR2NrJ19gMKALGRn6azprOzPwAZAgciIgAAAA==</t>
  </si>
  <si>
    <t>D19AA2C314B7A7EB4C13FDF2C02C69A0</t>
  </si>
  <si>
    <t>JChemExcelIAAAAB+LCAAAAAAABABzdnZ21rD11/QHUs7+YCZQRBPOAgBWtFG0IAAAAA==</t>
  </si>
  <si>
    <t>31546E0614C2CFB0AB62EA3C2B61A3D4</t>
  </si>
  <si>
    <t>JChemExcelMAAAAB+LCAAAAAAABABzNrR11nAGYQ1bZ0N/TRB0NrJ1BnKBDGOYpK2zsb8RSBIAicsFWDAAAAA=</t>
  </si>
  <si>
    <t>C324ED20F6948BA84E4E1DA28836998E</t>
  </si>
  <si>
    <t>JChemExcelGQAAAB+LCAAAAAAABABzNrR1dtYAYiNbZ0NnMNtf099I0x8A6ouwWBkAAAA=</t>
  </si>
  <si>
    <t>B02ED7A2443E975B632D12A75A3004D9</t>
  </si>
  <si>
    <t>JChemExcelGAAAAB+LCAAAAAAABABz9nc2tHXWcLZ1dtawdTbUBJL+mkAIAC2XF14YAAAA</t>
  </si>
  <si>
    <t>1224A15CF909434DE432EA5933D7E763</t>
  </si>
  <si>
    <t>JChemExcelMwAAAB+LCAAAAAAABAAlibENADAIw94hI+yZfAD/f0OqDpZsGcpAm3pWmF4tSq1STPhjlCMOx/UMEzMAAAA=</t>
  </si>
  <si>
    <t>349D603D0EC422F65C70415539D2019D</t>
  </si>
  <si>
    <t>JChemExcelTAAAAB+LCAAAAAAABACL9oiNdnZwiDXUcNZ3tnXWcNaMcdZ01rD119QHckA0SNojFijh7KwJVOCvGQPV4A9Rh9AHAHoAiztMAAAA</t>
  </si>
  <si>
    <t>E26D4DBD86643F0E0A7B35FA1CC5D0A3</t>
  </si>
  <si>
    <t>JChemExcelMwAAAB+LCAAAAAAABABzdtZw1nTWsPXXdDa0BbJB0BDEc7YFy2hqQCRhXH9NfwDWSutLMwAAAA==</t>
  </si>
  <si>
    <t>4E0F5E1FAB8881B8CE4CF2D7D8320A78</t>
  </si>
  <si>
    <t>JChemExcelRwAAAB+LCAAAAAAABACL9oiNdnZwiDXUcNZ3tnXWcNaMcdZ01rD119QHckC0M0jQWRMo568ZA1XrD1GC0AIAUcC7TUcAAAA=</t>
  </si>
  <si>
    <t>8445FC684E1B56EC3265295759C6EF48</t>
  </si>
  <si>
    <t>JChemExcelPwAAAB+LCAAAAAAABAAdiqkBAEAIw9YByWOrMgD7b3McIiJpIURi1GKED6ZxaIG2iPZ1E37L1An5X/MAR7kFuj8AAAA=</t>
  </si>
  <si>
    <t>B5C94A78C62003783FBFE5F9B239B131</t>
  </si>
  <si>
    <t>JChemExcelSwAAAB+LCAAAAAAABACL9oiNdnZwiDXUcNZ3tnXWcNaMcdZ01rD119QHckA0SNojFijh7KwJVOCvGQMUAar3hyhDaAMAedgfCUsAAAA=</t>
  </si>
  <si>
    <t>CEF204766781B524DAE6590EF0F4A483</t>
  </si>
  <si>
    <t>JChemExcelRgAAAB+LCAAAAAAABACL9oiNdnZwiDXUcNZ3tnXWcNaMcdZ01rD119QHckC0M0jQWRMo568ZA1QLVOoPUYHQAQA5Y57lRgAAAA==</t>
  </si>
  <si>
    <t>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</si>
</sst>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Garamond"/>
      <family val="1"/>
      <charset val="1"/>
    </font>
    <font>
      <sz val="11"/>
      <color rgb="FF000000"/>
      <name val="Garamond"/>
      <family val="1"/>
      <charset val="1"/>
    </font>
    <font>
      <sz val="11"/>
      <name val="Garamond"/>
      <family val="1"/>
      <charset val="1"/>
    </font>
    <font>
      <vertAlign val="subscript"/>
      <sz val="11"/>
      <color rgb="FF000000"/>
      <name val="Garamond"/>
      <family val="1"/>
      <charset val="1"/>
    </font>
    <font>
      <u/>
      <sz val="11"/>
      <color rgb="FF0563C1"/>
      <name val="Arial"/>
      <family val="2"/>
      <charset val="1"/>
    </font>
    <font>
      <i/>
      <sz val="11"/>
      <color rgb="FF000000"/>
      <name val="Garamond"/>
      <family val="1"/>
      <charset val="1"/>
    </font>
    <font>
      <sz val="11"/>
      <color rgb="FF000000"/>
      <name val="Garamond"/>
      <family val="1"/>
    </font>
    <font>
      <sz val="11"/>
      <name val="Garamond"/>
      <family val="1"/>
    </font>
    <font>
      <u/>
      <sz val="11"/>
      <name val="Garamond"/>
      <family val="1"/>
    </font>
    <font>
      <b/>
      <sz val="11"/>
      <color rgb="FF000000"/>
      <name val="Garamond"/>
      <family val="1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2F2F2"/>
        <bgColor rgb="FFE2F0D9"/>
      </patternFill>
    </fill>
    <fill>
      <patternFill patternType="solid">
        <fgColor rgb="FFD9D9D9"/>
        <bgColor rgb="FFD0CECE"/>
      </patternFill>
    </fill>
    <fill>
      <patternFill patternType="solid">
        <fgColor rgb="FFBFBFBF"/>
        <bgColor rgb="FFD0CECE"/>
      </patternFill>
    </fill>
    <fill>
      <patternFill patternType="solid">
        <fgColor rgb="FFFFF2CC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2F2F2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6" fillId="0" borderId="0" applyBorder="0" applyProtection="0"/>
  </cellStyleXfs>
  <cellXfs count="140">
    <xf numFmtId="0" fontId="0" fillId="0" borderId="0" xfId="0"/>
    <xf numFmtId="0" fontId="1" fillId="0" borderId="0" xfId="0" applyFont="1" applyAlignment="1">
      <alignment vertical="center"/>
    </xf>
    <xf numFmtId="0" fontId="0" fillId="3" borderId="0" xfId="0" applyFont="1" applyFill="1" applyAlignment="1"/>
    <xf numFmtId="0" fontId="0" fillId="4" borderId="0" xfId="0" applyFont="1" applyFill="1" applyAlignment="1"/>
    <xf numFmtId="0" fontId="0" fillId="4" borderId="0" xfId="0" applyFont="1" applyFill="1" applyBorder="1" applyAlignment="1"/>
    <xf numFmtId="0" fontId="2" fillId="0" borderId="2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/>
    </xf>
    <xf numFmtId="2" fontId="3" fillId="5" borderId="2" xfId="0" applyNumberFormat="1" applyFont="1" applyFill="1" applyBorder="1" applyAlignment="1">
      <alignment horizontal="center" vertical="center"/>
    </xf>
    <xf numFmtId="2" fontId="3" fillId="5" borderId="2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2" fontId="3" fillId="5" borderId="2" xfId="0" applyNumberFormat="1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left"/>
    </xf>
    <xf numFmtId="2" fontId="3" fillId="5" borderId="5" xfId="0" applyNumberFormat="1" applyFont="1" applyFill="1" applyBorder="1" applyAlignment="1">
      <alignment horizontal="center" vertical="center"/>
    </xf>
    <xf numFmtId="2" fontId="3" fillId="5" borderId="2" xfId="0" applyNumberFormat="1" applyFont="1" applyFill="1" applyBorder="1" applyAlignment="1">
      <alignment horizontal="left"/>
    </xf>
    <xf numFmtId="2" fontId="3" fillId="5" borderId="2" xfId="0" applyNumberFormat="1" applyFont="1" applyFill="1" applyBorder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left"/>
    </xf>
    <xf numFmtId="2" fontId="3" fillId="7" borderId="2" xfId="0" applyNumberFormat="1" applyFont="1" applyFill="1" applyBorder="1" applyAlignment="1">
      <alignment horizontal="center" vertical="center"/>
    </xf>
    <xf numFmtId="2" fontId="3" fillId="7" borderId="2" xfId="0" applyNumberFormat="1" applyFont="1" applyFill="1" applyBorder="1" applyAlignment="1">
      <alignment horizontal="center"/>
    </xf>
    <xf numFmtId="2" fontId="3" fillId="7" borderId="3" xfId="0" applyNumberFormat="1" applyFont="1" applyFill="1" applyBorder="1" applyAlignment="1">
      <alignment horizontal="center"/>
    </xf>
    <xf numFmtId="2" fontId="3" fillId="7" borderId="2" xfId="0" applyNumberFormat="1" applyFont="1" applyFill="1" applyBorder="1" applyAlignment="1">
      <alignment vertical="center"/>
    </xf>
    <xf numFmtId="0" fontId="3" fillId="7" borderId="5" xfId="0" applyFont="1" applyFill="1" applyBorder="1" applyAlignment="1">
      <alignment horizontal="left"/>
    </xf>
    <xf numFmtId="2" fontId="3" fillId="7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2" fontId="3" fillId="6" borderId="5" xfId="0" applyNumberFormat="1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/>
    </xf>
    <xf numFmtId="2" fontId="3" fillId="6" borderId="6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2" fontId="3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/>
    </xf>
    <xf numFmtId="2" fontId="3" fillId="6" borderId="3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6" borderId="2" xfId="0" applyFont="1" applyFill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0" fillId="8" borderId="0" xfId="0" applyFill="1"/>
    <xf numFmtId="2" fontId="3" fillId="9" borderId="2" xfId="0" applyNumberFormat="1" applyFont="1" applyFill="1" applyBorder="1" applyAlignment="1">
      <alignment horizontal="center" vertical="center"/>
    </xf>
    <xf numFmtId="2" fontId="3" fillId="10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9" fillId="6" borderId="2" xfId="0" applyFont="1" applyFill="1" applyBorder="1" applyAlignment="1">
      <alignment horizontal="left" wrapText="1"/>
    </xf>
    <xf numFmtId="0" fontId="9" fillId="0" borderId="2" xfId="0" applyFont="1" applyBorder="1" applyAlignment="1">
      <alignment horizontal="center" wrapText="1"/>
    </xf>
    <xf numFmtId="0" fontId="10" fillId="0" borderId="2" xfId="1" applyFont="1" applyBorder="1"/>
    <xf numFmtId="0" fontId="9" fillId="6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11" borderId="2" xfId="1" applyFont="1" applyFill="1" applyBorder="1"/>
    <xf numFmtId="0" fontId="9" fillId="9" borderId="2" xfId="0" applyFont="1" applyFill="1" applyBorder="1" applyAlignment="1">
      <alignment wrapText="1"/>
    </xf>
    <xf numFmtId="0" fontId="9" fillId="11" borderId="2" xfId="1" applyFont="1" applyFill="1" applyBorder="1" applyProtection="1"/>
    <xf numFmtId="0" fontId="10" fillId="12" borderId="2" xfId="1" applyFont="1" applyFill="1" applyBorder="1"/>
    <xf numFmtId="0" fontId="9" fillId="13" borderId="2" xfId="1" applyFont="1" applyFill="1" applyBorder="1" applyAlignment="1" applyProtection="1">
      <alignment wrapText="1"/>
    </xf>
    <xf numFmtId="0" fontId="9" fillId="13" borderId="2" xfId="0" applyFont="1" applyFill="1" applyBorder="1" applyAlignment="1">
      <alignment wrapText="1"/>
    </xf>
    <xf numFmtId="0" fontId="9" fillId="12" borderId="2" xfId="1" applyFont="1" applyFill="1" applyBorder="1" applyProtection="1"/>
    <xf numFmtId="0" fontId="10" fillId="12" borderId="2" xfId="1" applyFont="1" applyFill="1" applyBorder="1" applyProtection="1"/>
    <xf numFmtId="0" fontId="9" fillId="13" borderId="2" xfId="0" applyFont="1" applyFill="1" applyBorder="1" applyAlignment="1">
      <alignment horizontal="left" wrapText="1"/>
    </xf>
    <xf numFmtId="0" fontId="9" fillId="13" borderId="0" xfId="1" applyFont="1" applyFill="1" applyBorder="1" applyAlignment="1" applyProtection="1"/>
    <xf numFmtId="0" fontId="0" fillId="0" borderId="0" xfId="0" applyFill="1"/>
    <xf numFmtId="2" fontId="3" fillId="9" borderId="2" xfId="0" applyNumberFormat="1" applyFont="1" applyFill="1" applyBorder="1" applyAlignment="1">
      <alignment horizontal="center"/>
    </xf>
    <xf numFmtId="2" fontId="3" fillId="9" borderId="3" xfId="0" applyNumberFormat="1" applyFont="1" applyFill="1" applyBorder="1" applyAlignment="1">
      <alignment horizontal="center"/>
    </xf>
    <xf numFmtId="0" fontId="9" fillId="9" borderId="2" xfId="0" applyFont="1" applyFill="1" applyBorder="1" applyAlignment="1">
      <alignment horizontal="left" wrapText="1"/>
    </xf>
    <xf numFmtId="2" fontId="3" fillId="9" borderId="5" xfId="0" applyNumberFormat="1" applyFont="1" applyFill="1" applyBorder="1" applyAlignment="1">
      <alignment horizontal="center" vertical="center"/>
    </xf>
    <xf numFmtId="2" fontId="3" fillId="11" borderId="2" xfId="0" applyNumberFormat="1" applyFont="1" applyFill="1" applyBorder="1" applyAlignment="1">
      <alignment horizontal="center" vertical="center"/>
    </xf>
    <xf numFmtId="2" fontId="3" fillId="11" borderId="2" xfId="0" applyNumberFormat="1" applyFont="1" applyFill="1" applyBorder="1" applyAlignment="1">
      <alignment horizontal="center"/>
    </xf>
    <xf numFmtId="2" fontId="3" fillId="11" borderId="3" xfId="0" applyNumberFormat="1" applyFont="1" applyFill="1" applyBorder="1" applyAlignment="1">
      <alignment horizontal="center"/>
    </xf>
    <xf numFmtId="0" fontId="9" fillId="9" borderId="2" xfId="1" applyFont="1" applyFill="1" applyBorder="1" applyAlignment="1" applyProtection="1">
      <alignment horizontal="left" wrapText="1"/>
    </xf>
    <xf numFmtId="2" fontId="3" fillId="9" borderId="4" xfId="0" applyNumberFormat="1" applyFont="1" applyFill="1" applyBorder="1" applyAlignment="1">
      <alignment horizontal="center" vertical="center"/>
    </xf>
    <xf numFmtId="2" fontId="3" fillId="9" borderId="4" xfId="0" applyNumberFormat="1" applyFont="1" applyFill="1" applyBorder="1" applyAlignment="1">
      <alignment horizontal="center"/>
    </xf>
    <xf numFmtId="2" fontId="3" fillId="9" borderId="8" xfId="0" applyNumberFormat="1" applyFont="1" applyFill="1" applyBorder="1" applyAlignment="1">
      <alignment horizontal="center"/>
    </xf>
    <xf numFmtId="0" fontId="10" fillId="11" borderId="2" xfId="1" applyFont="1" applyFill="1" applyBorder="1" applyProtection="1"/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left"/>
    </xf>
    <xf numFmtId="0" fontId="4" fillId="10" borderId="2" xfId="0" applyFont="1" applyFill="1" applyBorder="1" applyAlignment="1">
      <alignment horizontal="left"/>
    </xf>
    <xf numFmtId="0" fontId="8" fillId="0" borderId="0" xfId="0" applyFont="1"/>
    <xf numFmtId="0" fontId="11" fillId="0" borderId="2" xfId="0" applyFont="1" applyBorder="1" applyAlignment="1">
      <alignment horizontal="center" vertical="center"/>
    </xf>
    <xf numFmtId="0" fontId="8" fillId="5" borderId="2" xfId="0" applyFont="1" applyFill="1" applyBorder="1"/>
    <xf numFmtId="0" fontId="8" fillId="5" borderId="7" xfId="0" applyFont="1" applyFill="1" applyBorder="1"/>
    <xf numFmtId="0" fontId="8" fillId="5" borderId="2" xfId="0" applyFont="1" applyFill="1" applyBorder="1" applyAlignment="1"/>
    <xf numFmtId="0" fontId="8" fillId="7" borderId="2" xfId="0" applyFont="1" applyFill="1" applyBorder="1"/>
    <xf numFmtId="0" fontId="8" fillId="7" borderId="2" xfId="0" applyFont="1" applyFill="1" applyBorder="1" applyAlignment="1"/>
    <xf numFmtId="0" fontId="8" fillId="0" borderId="2" xfId="0" applyFont="1" applyBorder="1"/>
    <xf numFmtId="0" fontId="8" fillId="0" borderId="0" xfId="0" applyFont="1" applyAlignment="1"/>
    <xf numFmtId="0" fontId="11" fillId="0" borderId="7" xfId="0" applyFont="1" applyBorder="1" applyAlignment="1">
      <alignment horizontal="center" vertical="center"/>
    </xf>
    <xf numFmtId="0" fontId="8" fillId="7" borderId="7" xfId="0" applyFont="1" applyFill="1" applyBorder="1"/>
    <xf numFmtId="0" fontId="8" fillId="6" borderId="7" xfId="0" applyFont="1" applyFill="1" applyBorder="1"/>
    <xf numFmtId="0" fontId="8" fillId="11" borderId="2" xfId="0" applyFont="1" applyFill="1" applyBorder="1" applyAlignment="1"/>
    <xf numFmtId="0" fontId="8" fillId="0" borderId="2" xfId="0" applyFont="1" applyBorder="1" applyAlignment="1"/>
    <xf numFmtId="0" fontId="4" fillId="0" borderId="2" xfId="0" applyFont="1" applyBorder="1" applyAlignment="1">
      <alignment horizontal="left"/>
    </xf>
    <xf numFmtId="0" fontId="3" fillId="13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10" fillId="0" borderId="2" xfId="1" applyFont="1" applyFill="1" applyBorder="1"/>
    <xf numFmtId="0" fontId="8" fillId="5" borderId="2" xfId="0" applyFont="1" applyFill="1" applyBorder="1" applyAlignment="1">
      <alignment horizontal="left"/>
    </xf>
    <xf numFmtId="164" fontId="8" fillId="5" borderId="2" xfId="0" applyNumberFormat="1" applyFont="1" applyFill="1" applyBorder="1"/>
    <xf numFmtId="49" fontId="8" fillId="0" borderId="2" xfId="0" applyNumberFormat="1" applyFont="1" applyBorder="1" applyAlignment="1"/>
    <xf numFmtId="49" fontId="8" fillId="6" borderId="7" xfId="0" applyNumberFormat="1" applyFont="1" applyFill="1" applyBorder="1" applyAlignment="1">
      <alignment horizontal="left" wrapText="1"/>
    </xf>
    <xf numFmtId="0" fontId="3" fillId="13" borderId="2" xfId="0" applyFont="1" applyFill="1" applyBorder="1" applyAlignment="1">
      <alignment horizontal="left"/>
    </xf>
    <xf numFmtId="0" fontId="3" fillId="12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left"/>
    </xf>
    <xf numFmtId="0" fontId="8" fillId="12" borderId="2" xfId="0" applyFont="1" applyFill="1" applyBorder="1" applyAlignment="1"/>
    <xf numFmtId="2" fontId="3" fillId="12" borderId="2" xfId="0" applyNumberFormat="1" applyFont="1" applyFill="1" applyBorder="1" applyAlignment="1">
      <alignment horizontal="center" vertical="center"/>
    </xf>
    <xf numFmtId="2" fontId="3" fillId="12" borderId="2" xfId="0" applyNumberFormat="1" applyFont="1" applyFill="1" applyBorder="1" applyAlignment="1">
      <alignment horizontal="center"/>
    </xf>
    <xf numFmtId="2" fontId="3" fillId="12" borderId="3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left" vertical="center"/>
    </xf>
    <xf numFmtId="2" fontId="3" fillId="5" borderId="2" xfId="0" applyNumberFormat="1" applyFont="1" applyFill="1" applyBorder="1" applyAlignment="1">
      <alignment horizontal="left" vertical="center"/>
    </xf>
    <xf numFmtId="2" fontId="3" fillId="5" borderId="5" xfId="0" applyNumberFormat="1" applyFont="1" applyFill="1" applyBorder="1" applyAlignment="1">
      <alignment horizontal="left" vertical="center"/>
    </xf>
    <xf numFmtId="2" fontId="3" fillId="11" borderId="2" xfId="0" applyNumberFormat="1" applyFont="1" applyFill="1" applyBorder="1" applyAlignment="1">
      <alignment horizontal="left" vertical="center"/>
    </xf>
    <xf numFmtId="2" fontId="3" fillId="5" borderId="4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2" fontId="3" fillId="5" borderId="2" xfId="0" applyNumberFormat="1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3" fillId="13" borderId="2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/>
    </xf>
    <xf numFmtId="0" fontId="8" fillId="11" borderId="2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11" fontId="0" fillId="0" borderId="0" xfId="0" applyNumberFormat="1"/>
    <xf numFmtId="0" fontId="11" fillId="0" borderId="2" xfId="0" applyFont="1" applyBorder="1" applyAlignment="1">
      <alignment horizontal="center" vertical="center"/>
    </xf>
    <xf numFmtId="0" fontId="8" fillId="5" borderId="2" xfId="0" applyNumberFormat="1" applyFont="1" applyFill="1" applyBorder="1" applyAlignment="1" applyProtection="1"/>
    <xf numFmtId="0" fontId="8" fillId="11" borderId="2" xfId="0" applyNumberFormat="1" applyFont="1" applyFill="1" applyBorder="1" applyAlignment="1" applyProtection="1"/>
    <xf numFmtId="0" fontId="8" fillId="5" borderId="2" xfId="0" applyNumberFormat="1" applyFont="1" applyFill="1" applyBorder="1" applyProtection="1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2CC"/>
      <rgbColor rgb="FFF2F2F2"/>
      <rgbColor rgb="FF660066"/>
      <rgbColor rgb="FFFF8080"/>
      <rgbColor rgb="FF0563C1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63" Type="http://schemas.openxmlformats.org/officeDocument/2006/relationships/image" Target="../media/image63.emf"/><Relationship Id="rId84" Type="http://schemas.openxmlformats.org/officeDocument/2006/relationships/image" Target="../media/image84.emf"/><Relationship Id="rId16" Type="http://schemas.openxmlformats.org/officeDocument/2006/relationships/image" Target="../media/image16.emf"/><Relationship Id="rId107" Type="http://schemas.openxmlformats.org/officeDocument/2006/relationships/image" Target="../media/image107.emf"/><Relationship Id="rId11" Type="http://schemas.openxmlformats.org/officeDocument/2006/relationships/image" Target="../media/image11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74" Type="http://schemas.openxmlformats.org/officeDocument/2006/relationships/image" Target="../media/image74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28" Type="http://schemas.openxmlformats.org/officeDocument/2006/relationships/image" Target="../media/image128.emf"/><Relationship Id="rId5" Type="http://schemas.openxmlformats.org/officeDocument/2006/relationships/image" Target="../media/image5.emf"/><Relationship Id="rId90" Type="http://schemas.openxmlformats.org/officeDocument/2006/relationships/image" Target="../media/image90.emf"/><Relationship Id="rId95" Type="http://schemas.openxmlformats.org/officeDocument/2006/relationships/image" Target="../media/image95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18" Type="http://schemas.openxmlformats.org/officeDocument/2006/relationships/image" Target="../media/image118.emf"/><Relationship Id="rId80" Type="http://schemas.openxmlformats.org/officeDocument/2006/relationships/image" Target="../media/image80.emf"/><Relationship Id="rId85" Type="http://schemas.openxmlformats.org/officeDocument/2006/relationships/image" Target="../media/image85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59" Type="http://schemas.openxmlformats.org/officeDocument/2006/relationships/image" Target="../media/image59.emf"/><Relationship Id="rId103" Type="http://schemas.openxmlformats.org/officeDocument/2006/relationships/image" Target="../media/image103.emf"/><Relationship Id="rId108" Type="http://schemas.openxmlformats.org/officeDocument/2006/relationships/image" Target="../media/image108.emf"/><Relationship Id="rId124" Type="http://schemas.openxmlformats.org/officeDocument/2006/relationships/image" Target="../media/image124.emf"/><Relationship Id="rId129" Type="http://schemas.openxmlformats.org/officeDocument/2006/relationships/image" Target="../media/image129.emf"/><Relationship Id="rId54" Type="http://schemas.openxmlformats.org/officeDocument/2006/relationships/image" Target="../media/image54.emf"/><Relationship Id="rId70" Type="http://schemas.openxmlformats.org/officeDocument/2006/relationships/image" Target="../media/image70.emf"/><Relationship Id="rId75" Type="http://schemas.openxmlformats.org/officeDocument/2006/relationships/image" Target="../media/image75.emf"/><Relationship Id="rId91" Type="http://schemas.openxmlformats.org/officeDocument/2006/relationships/image" Target="../media/image91.emf"/><Relationship Id="rId96" Type="http://schemas.openxmlformats.org/officeDocument/2006/relationships/image" Target="../media/image9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49" Type="http://schemas.openxmlformats.org/officeDocument/2006/relationships/image" Target="../media/image49.emf"/><Relationship Id="rId114" Type="http://schemas.openxmlformats.org/officeDocument/2006/relationships/image" Target="../media/image114.emf"/><Relationship Id="rId119" Type="http://schemas.openxmlformats.org/officeDocument/2006/relationships/image" Target="../media/image119.emf"/><Relationship Id="rId44" Type="http://schemas.openxmlformats.org/officeDocument/2006/relationships/image" Target="../media/image44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81" Type="http://schemas.openxmlformats.org/officeDocument/2006/relationships/image" Target="../media/image81.emf"/><Relationship Id="rId86" Type="http://schemas.openxmlformats.org/officeDocument/2006/relationships/image" Target="../media/image86.emf"/><Relationship Id="rId130" Type="http://schemas.openxmlformats.org/officeDocument/2006/relationships/image" Target="../media/image130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109" Type="http://schemas.openxmlformats.org/officeDocument/2006/relationships/image" Target="../media/image10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04" Type="http://schemas.openxmlformats.org/officeDocument/2006/relationships/image" Target="../media/image104.emf"/><Relationship Id="rId120" Type="http://schemas.openxmlformats.org/officeDocument/2006/relationships/image" Target="../media/image120.emf"/><Relationship Id="rId125" Type="http://schemas.openxmlformats.org/officeDocument/2006/relationships/image" Target="../media/image125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4" Type="http://schemas.openxmlformats.org/officeDocument/2006/relationships/image" Target="../media/image24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15" Type="http://schemas.openxmlformats.org/officeDocument/2006/relationships/image" Target="../media/image115.emf"/><Relationship Id="rId131" Type="http://schemas.openxmlformats.org/officeDocument/2006/relationships/image" Target="../media/image131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3" Type="http://schemas.openxmlformats.org/officeDocument/2006/relationships/image" Target="../media/image3.emf"/><Relationship Id="rId25" Type="http://schemas.openxmlformats.org/officeDocument/2006/relationships/image" Target="../media/image25.emf"/><Relationship Id="rId46" Type="http://schemas.openxmlformats.org/officeDocument/2006/relationships/image" Target="../media/image46.emf"/><Relationship Id="rId67" Type="http://schemas.openxmlformats.org/officeDocument/2006/relationships/image" Target="../media/image67.emf"/><Relationship Id="rId116" Type="http://schemas.openxmlformats.org/officeDocument/2006/relationships/image" Target="../media/image116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62" Type="http://schemas.openxmlformats.org/officeDocument/2006/relationships/image" Target="../media/image62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111" Type="http://schemas.openxmlformats.org/officeDocument/2006/relationships/image" Target="../media/image111.emf"/><Relationship Id="rId132" Type="http://schemas.openxmlformats.org/officeDocument/2006/relationships/image" Target="../media/image132.emf"/><Relationship Id="rId15" Type="http://schemas.openxmlformats.org/officeDocument/2006/relationships/image" Target="../media/image15.emf"/><Relationship Id="rId36" Type="http://schemas.openxmlformats.org/officeDocument/2006/relationships/image" Target="../media/image36.emf"/><Relationship Id="rId57" Type="http://schemas.openxmlformats.org/officeDocument/2006/relationships/image" Target="../media/image57.emf"/><Relationship Id="rId106" Type="http://schemas.openxmlformats.org/officeDocument/2006/relationships/image" Target="../media/image106.emf"/><Relationship Id="rId127" Type="http://schemas.openxmlformats.org/officeDocument/2006/relationships/image" Target="../media/image12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52" Type="http://schemas.openxmlformats.org/officeDocument/2006/relationships/image" Target="../media/image52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94" Type="http://schemas.openxmlformats.org/officeDocument/2006/relationships/image" Target="../media/image94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26" Type="http://schemas.openxmlformats.org/officeDocument/2006/relationships/image" Target="../media/image26.emf"/><Relationship Id="rId47" Type="http://schemas.openxmlformats.org/officeDocument/2006/relationships/image" Target="../media/image47.emf"/><Relationship Id="rId68" Type="http://schemas.openxmlformats.org/officeDocument/2006/relationships/image" Target="../media/image68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33" Type="http://schemas.openxmlformats.org/officeDocument/2006/relationships/image" Target="../media/image13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1022787</xdr:colOff>
      <xdr:row>21</xdr:row>
      <xdr:rowOff>4000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5526720" cy="5474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0</xdr:colOff>
      <xdr:row>16</xdr:row>
      <xdr:rowOff>152400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5442857" cy="544285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2756880</xdr:colOff>
      <xdr:row>6</xdr:row>
      <xdr:rowOff>376612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5CC7B6C-0D66-4AA5-9678-7D39234E6095}"/>
            </a:ext>
          </a:extLst>
        </xdr:cNvPr>
        <xdr:cNvSpPr/>
      </xdr:nvSpPr>
      <xdr:spPr>
        <a:xfrm>
          <a:off x="0" y="0"/>
          <a:ext cx="5484840" cy="4957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25401</xdr:colOff>
      <xdr:row>1</xdr:row>
      <xdr:rowOff>25400</xdr:rowOff>
    </xdr:from>
    <xdr:to>
      <xdr:col>1</xdr:col>
      <xdr:colOff>3311073</xdr:colOff>
      <xdr:row>1</xdr:row>
      <xdr:rowOff>671286</xdr:rowOff>
    </xdr:to>
    <xdr:pic>
      <xdr:nvPicPr>
        <xdr:cNvPr id="135" name="$B$2" descr="=JCSYSStructure(&quot;B14C114B3CA9BB7B1F6B624F3710AFEB&quot;)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1146629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2</xdr:row>
      <xdr:rowOff>25400</xdr:rowOff>
    </xdr:from>
    <xdr:to>
      <xdr:col>1</xdr:col>
      <xdr:colOff>3311073</xdr:colOff>
      <xdr:row>2</xdr:row>
      <xdr:rowOff>671286</xdr:rowOff>
    </xdr:to>
    <xdr:pic>
      <xdr:nvPicPr>
        <xdr:cNvPr id="136" name="$B$3" descr="=JCSYSStructure(&quot;9989A1B73F9B71D9F3C9075AA9199A57&quot;)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1843314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3</xdr:row>
      <xdr:rowOff>25400</xdr:rowOff>
    </xdr:from>
    <xdr:to>
      <xdr:col>1</xdr:col>
      <xdr:colOff>3311073</xdr:colOff>
      <xdr:row>3</xdr:row>
      <xdr:rowOff>671286</xdr:rowOff>
    </xdr:to>
    <xdr:pic>
      <xdr:nvPicPr>
        <xdr:cNvPr id="137" name="$B$4" descr="=JCSYSStructure(&quot;4AE737786186A6A0F79A9CB0DB6FDBBF&quot;)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2540000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4</xdr:row>
      <xdr:rowOff>25400</xdr:rowOff>
    </xdr:from>
    <xdr:to>
      <xdr:col>1</xdr:col>
      <xdr:colOff>3311073</xdr:colOff>
      <xdr:row>4</xdr:row>
      <xdr:rowOff>671286</xdr:rowOff>
    </xdr:to>
    <xdr:pic>
      <xdr:nvPicPr>
        <xdr:cNvPr id="138" name="$B$5" descr="=JCSYSStructure(&quot;B14C114B3CA9BB7B1F6B624F3710AFEB&quot;)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3236686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5</xdr:row>
      <xdr:rowOff>25401</xdr:rowOff>
    </xdr:from>
    <xdr:to>
      <xdr:col>1</xdr:col>
      <xdr:colOff>3311073</xdr:colOff>
      <xdr:row>5</xdr:row>
      <xdr:rowOff>671287</xdr:rowOff>
    </xdr:to>
    <xdr:pic>
      <xdr:nvPicPr>
        <xdr:cNvPr id="139" name="$B$6" descr="=JCSYSStructure(&quot;D1FCB051885BA152634B5F78C00BDA9D&quot;)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3933372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6</xdr:row>
      <xdr:rowOff>25400</xdr:rowOff>
    </xdr:from>
    <xdr:to>
      <xdr:col>1</xdr:col>
      <xdr:colOff>3311073</xdr:colOff>
      <xdr:row>6</xdr:row>
      <xdr:rowOff>671286</xdr:rowOff>
    </xdr:to>
    <xdr:pic>
      <xdr:nvPicPr>
        <xdr:cNvPr id="140" name="$B$7" descr="=JCSYSStructure(&quot;A260D1427EFF2B851AE6F2383A6908B9&quot;)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4630057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7</xdr:row>
      <xdr:rowOff>25400</xdr:rowOff>
    </xdr:from>
    <xdr:to>
      <xdr:col>1</xdr:col>
      <xdr:colOff>3311073</xdr:colOff>
      <xdr:row>7</xdr:row>
      <xdr:rowOff>671286</xdr:rowOff>
    </xdr:to>
    <xdr:pic>
      <xdr:nvPicPr>
        <xdr:cNvPr id="141" name="$B$8" descr="=JCSYSStructure(&quot;8BDC0C468F5EBB392C6E12408473E73F&quot;)"/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5326743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8</xdr:row>
      <xdr:rowOff>25399</xdr:rowOff>
    </xdr:from>
    <xdr:to>
      <xdr:col>1</xdr:col>
      <xdr:colOff>3311073</xdr:colOff>
      <xdr:row>8</xdr:row>
      <xdr:rowOff>671285</xdr:rowOff>
    </xdr:to>
    <xdr:pic>
      <xdr:nvPicPr>
        <xdr:cNvPr id="142" name="$B$9" descr="=JCSYSStructure(&quot;6CB17021683365100DEB069AAAE662CE&quot;)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6023428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9</xdr:row>
      <xdr:rowOff>25401</xdr:rowOff>
    </xdr:from>
    <xdr:to>
      <xdr:col>1</xdr:col>
      <xdr:colOff>3311073</xdr:colOff>
      <xdr:row>9</xdr:row>
      <xdr:rowOff>671287</xdr:rowOff>
    </xdr:to>
    <xdr:pic>
      <xdr:nvPicPr>
        <xdr:cNvPr id="143" name="$B$10" descr="=JCSYSStructure(&quot;8FC32E26196B2395586E622C309B540F&quot;)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6720115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10</xdr:row>
      <xdr:rowOff>25400</xdr:rowOff>
    </xdr:from>
    <xdr:to>
      <xdr:col>1</xdr:col>
      <xdr:colOff>3311073</xdr:colOff>
      <xdr:row>10</xdr:row>
      <xdr:rowOff>671286</xdr:rowOff>
    </xdr:to>
    <xdr:pic>
      <xdr:nvPicPr>
        <xdr:cNvPr id="144" name="$B$11" descr="=JCSYSStructure(&quot;650C13AC81993DC9F7C791B443E986C9&quot;)"/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7416800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11</xdr:row>
      <xdr:rowOff>25399</xdr:rowOff>
    </xdr:from>
    <xdr:to>
      <xdr:col>1</xdr:col>
      <xdr:colOff>3311073</xdr:colOff>
      <xdr:row>11</xdr:row>
      <xdr:rowOff>671285</xdr:rowOff>
    </xdr:to>
    <xdr:pic>
      <xdr:nvPicPr>
        <xdr:cNvPr id="145" name="$B$12" descr="=JCSYSStructure(&quot;708D8628BA9D4544C43EBD45A9A418E4&quot;)"/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8113485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12</xdr:row>
      <xdr:rowOff>25401</xdr:rowOff>
    </xdr:from>
    <xdr:to>
      <xdr:col>1</xdr:col>
      <xdr:colOff>3311073</xdr:colOff>
      <xdr:row>12</xdr:row>
      <xdr:rowOff>671287</xdr:rowOff>
    </xdr:to>
    <xdr:pic>
      <xdr:nvPicPr>
        <xdr:cNvPr id="146" name="$B$13" descr="=JCSYSStructure(&quot;CDFAB8CA5395EBBD8A5B447D8A46634C&quot;)"/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8810172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13</xdr:row>
      <xdr:rowOff>25400</xdr:rowOff>
    </xdr:from>
    <xdr:to>
      <xdr:col>1</xdr:col>
      <xdr:colOff>3311073</xdr:colOff>
      <xdr:row>13</xdr:row>
      <xdr:rowOff>671286</xdr:rowOff>
    </xdr:to>
    <xdr:pic>
      <xdr:nvPicPr>
        <xdr:cNvPr id="147" name="$B$14" descr="=JCSYSStructure(&quot;12C859F399223424F638CD42249175CA&quot;)"/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9506857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14</xdr:row>
      <xdr:rowOff>25400</xdr:rowOff>
    </xdr:from>
    <xdr:to>
      <xdr:col>1</xdr:col>
      <xdr:colOff>3311073</xdr:colOff>
      <xdr:row>14</xdr:row>
      <xdr:rowOff>671286</xdr:rowOff>
    </xdr:to>
    <xdr:pic>
      <xdr:nvPicPr>
        <xdr:cNvPr id="148" name="$B$15" descr="=JCSYSStructure(&quot;0ABEC1325EAA9B43CCB5D26A2DE41AFA&quot;)"/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10203543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15</xdr:row>
      <xdr:rowOff>25399</xdr:rowOff>
    </xdr:from>
    <xdr:to>
      <xdr:col>1</xdr:col>
      <xdr:colOff>3311073</xdr:colOff>
      <xdr:row>15</xdr:row>
      <xdr:rowOff>671285</xdr:rowOff>
    </xdr:to>
    <xdr:pic>
      <xdr:nvPicPr>
        <xdr:cNvPr id="149" name="$B$16" descr="=JCSYSStructure(&quot;946E31D22CA42249269B3AD5B7CFEFDC&quot;)"/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10900228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16</xdr:row>
      <xdr:rowOff>25401</xdr:rowOff>
    </xdr:from>
    <xdr:to>
      <xdr:col>1</xdr:col>
      <xdr:colOff>3311073</xdr:colOff>
      <xdr:row>16</xdr:row>
      <xdr:rowOff>671287</xdr:rowOff>
    </xdr:to>
    <xdr:pic>
      <xdr:nvPicPr>
        <xdr:cNvPr id="150" name="$B$17" descr="=JCSYSStructure(&quot;133C67E241AE1616AFCBD35823E685DD&quot;)"/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11596915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17</xdr:row>
      <xdr:rowOff>25400</xdr:rowOff>
    </xdr:from>
    <xdr:to>
      <xdr:col>1</xdr:col>
      <xdr:colOff>3311073</xdr:colOff>
      <xdr:row>17</xdr:row>
      <xdr:rowOff>671286</xdr:rowOff>
    </xdr:to>
    <xdr:pic>
      <xdr:nvPicPr>
        <xdr:cNvPr id="151" name="$B$18" descr="=JCSYSStructure(&quot;1F64D13A3AB8B547E95388E4CAB444AD&quot;)"/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12293600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18</xdr:row>
      <xdr:rowOff>25399</xdr:rowOff>
    </xdr:from>
    <xdr:to>
      <xdr:col>1</xdr:col>
      <xdr:colOff>3311073</xdr:colOff>
      <xdr:row>18</xdr:row>
      <xdr:rowOff>671285</xdr:rowOff>
    </xdr:to>
    <xdr:pic>
      <xdr:nvPicPr>
        <xdr:cNvPr id="152" name="$B$19" descr="=JCSYSStructure(&quot;B3074C30FCD28A6D43E0EE4119FA73C0&quot;)"/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12990285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19</xdr:row>
      <xdr:rowOff>25400</xdr:rowOff>
    </xdr:from>
    <xdr:to>
      <xdr:col>1</xdr:col>
      <xdr:colOff>3311073</xdr:colOff>
      <xdr:row>19</xdr:row>
      <xdr:rowOff>671286</xdr:rowOff>
    </xdr:to>
    <xdr:pic>
      <xdr:nvPicPr>
        <xdr:cNvPr id="153" name="$B$20" descr="=JCSYSStructure(&quot;9F17408EFAB7D004213AA5A873C9326C&quot;)"/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13686971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20</xdr:row>
      <xdr:rowOff>25400</xdr:rowOff>
    </xdr:from>
    <xdr:to>
      <xdr:col>1</xdr:col>
      <xdr:colOff>3311073</xdr:colOff>
      <xdr:row>20</xdr:row>
      <xdr:rowOff>671286</xdr:rowOff>
    </xdr:to>
    <xdr:pic>
      <xdr:nvPicPr>
        <xdr:cNvPr id="154" name="$B$21" descr="=JCSYSStructure(&quot;91F28849138C188E885744A36BF7720A&quot;)"/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14383657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21</xdr:row>
      <xdr:rowOff>25400</xdr:rowOff>
    </xdr:from>
    <xdr:to>
      <xdr:col>1</xdr:col>
      <xdr:colOff>3311073</xdr:colOff>
      <xdr:row>21</xdr:row>
      <xdr:rowOff>671286</xdr:rowOff>
    </xdr:to>
    <xdr:pic>
      <xdr:nvPicPr>
        <xdr:cNvPr id="155" name="$B$22" descr="=JCSYSStructure(&quot;90B0ECEEA9C584672930C125A3A034D5&quot;)"/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15080343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22</xdr:row>
      <xdr:rowOff>25400</xdr:rowOff>
    </xdr:from>
    <xdr:to>
      <xdr:col>1</xdr:col>
      <xdr:colOff>3311073</xdr:colOff>
      <xdr:row>22</xdr:row>
      <xdr:rowOff>671286</xdr:rowOff>
    </xdr:to>
    <xdr:pic>
      <xdr:nvPicPr>
        <xdr:cNvPr id="156" name="$B$23" descr="=JCSYSStructure(&quot;22B385889D561F82486BAC1E29A510C3&quot;)"/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15777029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23</xdr:row>
      <xdr:rowOff>25400</xdr:rowOff>
    </xdr:from>
    <xdr:to>
      <xdr:col>1</xdr:col>
      <xdr:colOff>3311073</xdr:colOff>
      <xdr:row>23</xdr:row>
      <xdr:rowOff>671286</xdr:rowOff>
    </xdr:to>
    <xdr:pic>
      <xdr:nvPicPr>
        <xdr:cNvPr id="157" name="$B$24" descr="=JCSYSStructure(&quot;68B3A29029F29D0B662B9E136A137659&quot;)"/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16473714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24</xdr:row>
      <xdr:rowOff>25400</xdr:rowOff>
    </xdr:from>
    <xdr:to>
      <xdr:col>1</xdr:col>
      <xdr:colOff>3311073</xdr:colOff>
      <xdr:row>24</xdr:row>
      <xdr:rowOff>671286</xdr:rowOff>
    </xdr:to>
    <xdr:pic>
      <xdr:nvPicPr>
        <xdr:cNvPr id="158" name="$B$25" descr="=JCSYSStructure(&quot;45B2B41B0E1157876D5F21C31BAED6DA&quot;)"/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17170400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25</xdr:row>
      <xdr:rowOff>25400</xdr:rowOff>
    </xdr:from>
    <xdr:to>
      <xdr:col>1</xdr:col>
      <xdr:colOff>3311073</xdr:colOff>
      <xdr:row>25</xdr:row>
      <xdr:rowOff>671286</xdr:rowOff>
    </xdr:to>
    <xdr:pic>
      <xdr:nvPicPr>
        <xdr:cNvPr id="159" name="$B$26" descr="=JCSYSStructure(&quot;5A44AC0F5CB6F5A5F15BC1D0C1C5E1F6&quot;)"/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17867086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26</xdr:row>
      <xdr:rowOff>25400</xdr:rowOff>
    </xdr:from>
    <xdr:to>
      <xdr:col>1</xdr:col>
      <xdr:colOff>3311073</xdr:colOff>
      <xdr:row>26</xdr:row>
      <xdr:rowOff>671286</xdr:rowOff>
    </xdr:to>
    <xdr:pic>
      <xdr:nvPicPr>
        <xdr:cNvPr id="160" name="$B$27" descr="=JCSYSStructure(&quot;3F2AD03AAD7BDB7B7F7767C1163BBACA&quot;)"/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18563771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27</xdr:row>
      <xdr:rowOff>25400</xdr:rowOff>
    </xdr:from>
    <xdr:to>
      <xdr:col>1</xdr:col>
      <xdr:colOff>3311073</xdr:colOff>
      <xdr:row>27</xdr:row>
      <xdr:rowOff>671286</xdr:rowOff>
    </xdr:to>
    <xdr:pic>
      <xdr:nvPicPr>
        <xdr:cNvPr id="161" name="$B$28" descr="=JCSYSStructure(&quot;C448343159BA52475B3D9D8D4AAC8E30&quot;)"/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19260457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28</xdr:row>
      <xdr:rowOff>25400</xdr:rowOff>
    </xdr:from>
    <xdr:to>
      <xdr:col>1</xdr:col>
      <xdr:colOff>3311073</xdr:colOff>
      <xdr:row>28</xdr:row>
      <xdr:rowOff>671286</xdr:rowOff>
    </xdr:to>
    <xdr:pic>
      <xdr:nvPicPr>
        <xdr:cNvPr id="162" name="$B$29" descr="=JCSYSStructure(&quot;0370129E604A5E1FF4428DE014C98BD0&quot;)"/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19957143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29</xdr:row>
      <xdr:rowOff>25400</xdr:rowOff>
    </xdr:from>
    <xdr:to>
      <xdr:col>1</xdr:col>
      <xdr:colOff>3311073</xdr:colOff>
      <xdr:row>29</xdr:row>
      <xdr:rowOff>671286</xdr:rowOff>
    </xdr:to>
    <xdr:pic>
      <xdr:nvPicPr>
        <xdr:cNvPr id="163" name="$B$30" descr="=JCSYSStructure(&quot;DEAA59F3D1F8CC5A9AE692A69A3C802F&quot;)"/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20653829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30</xdr:row>
      <xdr:rowOff>25400</xdr:rowOff>
    </xdr:from>
    <xdr:to>
      <xdr:col>1</xdr:col>
      <xdr:colOff>3311073</xdr:colOff>
      <xdr:row>30</xdr:row>
      <xdr:rowOff>671286</xdr:rowOff>
    </xdr:to>
    <xdr:pic>
      <xdr:nvPicPr>
        <xdr:cNvPr id="164" name="$B$31" descr="=JCSYSStructure(&quot;6B2B041903ACE5957B2E3617C5C8AFD8&quot;)"/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21350514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31</xdr:row>
      <xdr:rowOff>25400</xdr:rowOff>
    </xdr:from>
    <xdr:to>
      <xdr:col>1</xdr:col>
      <xdr:colOff>3311073</xdr:colOff>
      <xdr:row>31</xdr:row>
      <xdr:rowOff>671286</xdr:rowOff>
    </xdr:to>
    <xdr:pic>
      <xdr:nvPicPr>
        <xdr:cNvPr id="165" name="$B$32" descr="=JCSYSStructure(&quot;AE9CDD55C5310CA26788DAD08AB74875&quot;)"/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22047200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32</xdr:row>
      <xdr:rowOff>25400</xdr:rowOff>
    </xdr:from>
    <xdr:to>
      <xdr:col>1</xdr:col>
      <xdr:colOff>3311073</xdr:colOff>
      <xdr:row>32</xdr:row>
      <xdr:rowOff>671286</xdr:rowOff>
    </xdr:to>
    <xdr:pic>
      <xdr:nvPicPr>
        <xdr:cNvPr id="166" name="$B$33" descr="=JCSYSStructure(&quot;52FF1526CCD8AF6BE849595A8423FF25&quot;)"/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22743886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33</xdr:row>
      <xdr:rowOff>25400</xdr:rowOff>
    </xdr:from>
    <xdr:to>
      <xdr:col>1</xdr:col>
      <xdr:colOff>3311073</xdr:colOff>
      <xdr:row>33</xdr:row>
      <xdr:rowOff>671286</xdr:rowOff>
    </xdr:to>
    <xdr:pic>
      <xdr:nvPicPr>
        <xdr:cNvPr id="167" name="$B$34" descr="=JCSYSStructure(&quot;8F26D0B204A76765E893F9986706CC61&quot;)"/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23440571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34</xdr:row>
      <xdr:rowOff>25400</xdr:rowOff>
    </xdr:from>
    <xdr:to>
      <xdr:col>1</xdr:col>
      <xdr:colOff>3311073</xdr:colOff>
      <xdr:row>34</xdr:row>
      <xdr:rowOff>671286</xdr:rowOff>
    </xdr:to>
    <xdr:pic>
      <xdr:nvPicPr>
        <xdr:cNvPr id="168" name="$B$35" descr="=JCSYSStructure(&quot;685F8D82B93985B728B42E468914541D&quot;)"/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24137257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35</xdr:row>
      <xdr:rowOff>25400</xdr:rowOff>
    </xdr:from>
    <xdr:to>
      <xdr:col>1</xdr:col>
      <xdr:colOff>3311073</xdr:colOff>
      <xdr:row>35</xdr:row>
      <xdr:rowOff>671286</xdr:rowOff>
    </xdr:to>
    <xdr:pic>
      <xdr:nvPicPr>
        <xdr:cNvPr id="169" name="$B$36" descr="=JCSYSStructure(&quot;EC982AEB411ADD71208B01252E667876&quot;)"/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24833943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36</xdr:row>
      <xdr:rowOff>25400</xdr:rowOff>
    </xdr:from>
    <xdr:to>
      <xdr:col>1</xdr:col>
      <xdr:colOff>3311073</xdr:colOff>
      <xdr:row>36</xdr:row>
      <xdr:rowOff>671286</xdr:rowOff>
    </xdr:to>
    <xdr:pic>
      <xdr:nvPicPr>
        <xdr:cNvPr id="170" name="$B$37" descr="=JCSYSStructure(&quot;2BC59577FC6FB39F14F5684A2C2F3635&quot;)"/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25530629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37</xdr:row>
      <xdr:rowOff>25400</xdr:rowOff>
    </xdr:from>
    <xdr:to>
      <xdr:col>1</xdr:col>
      <xdr:colOff>3311073</xdr:colOff>
      <xdr:row>37</xdr:row>
      <xdr:rowOff>671286</xdr:rowOff>
    </xdr:to>
    <xdr:pic>
      <xdr:nvPicPr>
        <xdr:cNvPr id="171" name="$B$38" descr="=JCSYSStructure(&quot;E0AD29CC7633D9E4A93E01DE3195AE13&quot;)"/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26227314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38</xdr:row>
      <xdr:rowOff>25400</xdr:rowOff>
    </xdr:from>
    <xdr:to>
      <xdr:col>1</xdr:col>
      <xdr:colOff>3311073</xdr:colOff>
      <xdr:row>38</xdr:row>
      <xdr:rowOff>671286</xdr:rowOff>
    </xdr:to>
    <xdr:pic>
      <xdr:nvPicPr>
        <xdr:cNvPr id="172" name="$B$39" descr="=JCSYSStructure(&quot;DF5FA6229066B03DAAAE2FF0B5D10701&quot;)"/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26924000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39</xdr:row>
      <xdr:rowOff>25400</xdr:rowOff>
    </xdr:from>
    <xdr:to>
      <xdr:col>1</xdr:col>
      <xdr:colOff>3311073</xdr:colOff>
      <xdr:row>39</xdr:row>
      <xdr:rowOff>671286</xdr:rowOff>
    </xdr:to>
    <xdr:pic>
      <xdr:nvPicPr>
        <xdr:cNvPr id="173" name="$B$40" descr="=JCSYSStructure(&quot;5EA7F63622CCF3F6384DE7F66B9E3BDC&quot;)"/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27620686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40</xdr:row>
      <xdr:rowOff>25401</xdr:rowOff>
    </xdr:from>
    <xdr:to>
      <xdr:col>1</xdr:col>
      <xdr:colOff>3311073</xdr:colOff>
      <xdr:row>40</xdr:row>
      <xdr:rowOff>671287</xdr:rowOff>
    </xdr:to>
    <xdr:pic>
      <xdr:nvPicPr>
        <xdr:cNvPr id="174" name="$B$41" descr="=JCSYSStructure(&quot;E107AFE99D7BF069ED9258150C379181&quot;)"/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28317372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41</xdr:row>
      <xdr:rowOff>25401</xdr:rowOff>
    </xdr:from>
    <xdr:to>
      <xdr:col>1</xdr:col>
      <xdr:colOff>3311073</xdr:colOff>
      <xdr:row>41</xdr:row>
      <xdr:rowOff>671287</xdr:rowOff>
    </xdr:to>
    <xdr:pic>
      <xdr:nvPicPr>
        <xdr:cNvPr id="175" name="$B$42" descr="=JCSYSStructure(&quot;23829AA090860A1C1441E077749514B9&quot;)"/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29014058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42</xdr:row>
      <xdr:rowOff>25399</xdr:rowOff>
    </xdr:from>
    <xdr:to>
      <xdr:col>1</xdr:col>
      <xdr:colOff>3311073</xdr:colOff>
      <xdr:row>42</xdr:row>
      <xdr:rowOff>671285</xdr:rowOff>
    </xdr:to>
    <xdr:pic>
      <xdr:nvPicPr>
        <xdr:cNvPr id="176" name="$B$43" descr="=JCSYSStructure(&quot;2D7A04E8EE0A843B5B172A432CEBA8EF&quot;)"/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29710742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43</xdr:row>
      <xdr:rowOff>25399</xdr:rowOff>
    </xdr:from>
    <xdr:to>
      <xdr:col>1</xdr:col>
      <xdr:colOff>3311073</xdr:colOff>
      <xdr:row>43</xdr:row>
      <xdr:rowOff>671285</xdr:rowOff>
    </xdr:to>
    <xdr:pic>
      <xdr:nvPicPr>
        <xdr:cNvPr id="177" name="$B$44" descr="=JCSYSStructure(&quot;1BA917E190B6C0001BBB0FCF33C1F1EA&quot;)"/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30407428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44</xdr:row>
      <xdr:rowOff>25400</xdr:rowOff>
    </xdr:from>
    <xdr:to>
      <xdr:col>1</xdr:col>
      <xdr:colOff>3311073</xdr:colOff>
      <xdr:row>44</xdr:row>
      <xdr:rowOff>671286</xdr:rowOff>
    </xdr:to>
    <xdr:pic>
      <xdr:nvPicPr>
        <xdr:cNvPr id="178" name="$B$45" descr="=JCSYSStructure(&quot;EEF04A4C7B97FC8CF33414D479E06F7F&quot;)"/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31104114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45</xdr:row>
      <xdr:rowOff>25400</xdr:rowOff>
    </xdr:from>
    <xdr:to>
      <xdr:col>1</xdr:col>
      <xdr:colOff>3311073</xdr:colOff>
      <xdr:row>45</xdr:row>
      <xdr:rowOff>671286</xdr:rowOff>
    </xdr:to>
    <xdr:pic>
      <xdr:nvPicPr>
        <xdr:cNvPr id="179" name="$B$46" descr="=JCSYSStructure(&quot;9EDA84B298E8EE9FA235A7DC5DCCE710&quot;)"/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31800800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46</xdr:row>
      <xdr:rowOff>25400</xdr:rowOff>
    </xdr:from>
    <xdr:to>
      <xdr:col>1</xdr:col>
      <xdr:colOff>3311073</xdr:colOff>
      <xdr:row>46</xdr:row>
      <xdr:rowOff>671286</xdr:rowOff>
    </xdr:to>
    <xdr:pic>
      <xdr:nvPicPr>
        <xdr:cNvPr id="180" name="$B$47" descr="=JCSYSStructure(&quot;9796BC5770E53CBECE0A4CA06A5537F9&quot;)"/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32497486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47</xdr:row>
      <xdr:rowOff>25401</xdr:rowOff>
    </xdr:from>
    <xdr:to>
      <xdr:col>1</xdr:col>
      <xdr:colOff>3311073</xdr:colOff>
      <xdr:row>47</xdr:row>
      <xdr:rowOff>671287</xdr:rowOff>
    </xdr:to>
    <xdr:pic>
      <xdr:nvPicPr>
        <xdr:cNvPr id="181" name="$B$48" descr="=JCSYSStructure(&quot;9D655545D1290BA180FAB13EFB0DF517&quot;)"/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33194172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48</xdr:row>
      <xdr:rowOff>25401</xdr:rowOff>
    </xdr:from>
    <xdr:to>
      <xdr:col>1</xdr:col>
      <xdr:colOff>3311073</xdr:colOff>
      <xdr:row>48</xdr:row>
      <xdr:rowOff>671287</xdr:rowOff>
    </xdr:to>
    <xdr:pic>
      <xdr:nvPicPr>
        <xdr:cNvPr id="182" name="$B$49" descr="=JCSYSStructure(&quot;5A6C7F48A71535A16FFD03525389BB42&quot;)"/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33890858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49</xdr:row>
      <xdr:rowOff>25399</xdr:rowOff>
    </xdr:from>
    <xdr:to>
      <xdr:col>1</xdr:col>
      <xdr:colOff>3311073</xdr:colOff>
      <xdr:row>49</xdr:row>
      <xdr:rowOff>671285</xdr:rowOff>
    </xdr:to>
    <xdr:pic>
      <xdr:nvPicPr>
        <xdr:cNvPr id="183" name="$B$50" descr="=JCSYSStructure(&quot;E0497461AE1992D27436395C25285AC1&quot;)"/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34587542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50</xdr:row>
      <xdr:rowOff>25399</xdr:rowOff>
    </xdr:from>
    <xdr:to>
      <xdr:col>1</xdr:col>
      <xdr:colOff>3311073</xdr:colOff>
      <xdr:row>50</xdr:row>
      <xdr:rowOff>671285</xdr:rowOff>
    </xdr:to>
    <xdr:pic>
      <xdr:nvPicPr>
        <xdr:cNvPr id="184" name="$B$51" descr="=JCSYSStructure(&quot;2730E116F755757A4AD5E8505E372E89&quot;)"/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35284228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51</xdr:row>
      <xdr:rowOff>25400</xdr:rowOff>
    </xdr:from>
    <xdr:to>
      <xdr:col>1</xdr:col>
      <xdr:colOff>3311073</xdr:colOff>
      <xdr:row>51</xdr:row>
      <xdr:rowOff>671286</xdr:rowOff>
    </xdr:to>
    <xdr:pic>
      <xdr:nvPicPr>
        <xdr:cNvPr id="185" name="$B$52" descr="=JCSYSStructure(&quot;20F133BB5706CBED3413C6CF7BCFF43E&quot;)"/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35980914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52</xdr:row>
      <xdr:rowOff>25400</xdr:rowOff>
    </xdr:from>
    <xdr:to>
      <xdr:col>1</xdr:col>
      <xdr:colOff>3311073</xdr:colOff>
      <xdr:row>52</xdr:row>
      <xdr:rowOff>671286</xdr:rowOff>
    </xdr:to>
    <xdr:pic>
      <xdr:nvPicPr>
        <xdr:cNvPr id="186" name="$B$53" descr="=JCSYSStructure(&quot;C1D1B57AC3A7880823A455798E808BBC&quot;)"/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36677600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53</xdr:row>
      <xdr:rowOff>25400</xdr:rowOff>
    </xdr:from>
    <xdr:to>
      <xdr:col>1</xdr:col>
      <xdr:colOff>3311073</xdr:colOff>
      <xdr:row>53</xdr:row>
      <xdr:rowOff>671286</xdr:rowOff>
    </xdr:to>
    <xdr:pic>
      <xdr:nvPicPr>
        <xdr:cNvPr id="187" name="$B$54" descr="=JCSYSStructure(&quot;1C6824B804CC5CA2A2D99C9E0B42C4B6&quot;)"/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37374286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54</xdr:row>
      <xdr:rowOff>25401</xdr:rowOff>
    </xdr:from>
    <xdr:to>
      <xdr:col>1</xdr:col>
      <xdr:colOff>3311073</xdr:colOff>
      <xdr:row>54</xdr:row>
      <xdr:rowOff>671287</xdr:rowOff>
    </xdr:to>
    <xdr:pic>
      <xdr:nvPicPr>
        <xdr:cNvPr id="188" name="$B$55" descr="=JCSYSStructure(&quot;7066789ABF5A4140246BFCA9E3082F47&quot;)"/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38070972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55</xdr:row>
      <xdr:rowOff>25401</xdr:rowOff>
    </xdr:from>
    <xdr:to>
      <xdr:col>1</xdr:col>
      <xdr:colOff>3311073</xdr:colOff>
      <xdr:row>55</xdr:row>
      <xdr:rowOff>671287</xdr:rowOff>
    </xdr:to>
    <xdr:pic>
      <xdr:nvPicPr>
        <xdr:cNvPr id="189" name="$B$56" descr="=JCSYSStructure(&quot;82184696C2AE271A5F9C37C10D6B0DEB&quot;)"/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38767658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56</xdr:row>
      <xdr:rowOff>25399</xdr:rowOff>
    </xdr:from>
    <xdr:to>
      <xdr:col>1</xdr:col>
      <xdr:colOff>3311073</xdr:colOff>
      <xdr:row>56</xdr:row>
      <xdr:rowOff>671285</xdr:rowOff>
    </xdr:to>
    <xdr:pic>
      <xdr:nvPicPr>
        <xdr:cNvPr id="190" name="$B$57" descr="=JCSYSStructure(&quot;5E57EF7B7A429F369CEEDE10D3291445&quot;)"/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39464342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57</xdr:row>
      <xdr:rowOff>25399</xdr:rowOff>
    </xdr:from>
    <xdr:to>
      <xdr:col>1</xdr:col>
      <xdr:colOff>3311073</xdr:colOff>
      <xdr:row>57</xdr:row>
      <xdr:rowOff>671285</xdr:rowOff>
    </xdr:to>
    <xdr:pic>
      <xdr:nvPicPr>
        <xdr:cNvPr id="191" name="$B$58" descr="=JCSYSStructure(&quot;6BC4B206683D67E06CF9E76C222ACD7A&quot;)"/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40161028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58</xdr:row>
      <xdr:rowOff>25400</xdr:rowOff>
    </xdr:from>
    <xdr:to>
      <xdr:col>1</xdr:col>
      <xdr:colOff>3311073</xdr:colOff>
      <xdr:row>58</xdr:row>
      <xdr:rowOff>671286</xdr:rowOff>
    </xdr:to>
    <xdr:pic>
      <xdr:nvPicPr>
        <xdr:cNvPr id="192" name="$B$59" descr="=JCSYSStructure(&quot;F3961639507CBAA8AD643B99F86CDC37&quot;)"/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40857714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59</xdr:row>
      <xdr:rowOff>25400</xdr:rowOff>
    </xdr:from>
    <xdr:to>
      <xdr:col>1</xdr:col>
      <xdr:colOff>3311073</xdr:colOff>
      <xdr:row>59</xdr:row>
      <xdr:rowOff>671286</xdr:rowOff>
    </xdr:to>
    <xdr:pic>
      <xdr:nvPicPr>
        <xdr:cNvPr id="193" name="$B$60" descr="=JCSYSStructure(&quot;67A4582D498136E6566DD878F5B51175&quot;)"/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41554400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60</xdr:row>
      <xdr:rowOff>25400</xdr:rowOff>
    </xdr:from>
    <xdr:to>
      <xdr:col>1</xdr:col>
      <xdr:colOff>3311073</xdr:colOff>
      <xdr:row>60</xdr:row>
      <xdr:rowOff>671286</xdr:rowOff>
    </xdr:to>
    <xdr:pic>
      <xdr:nvPicPr>
        <xdr:cNvPr id="194" name="$B$61" descr="=JCSYSStructure(&quot;B69A354AC916DE209EB4E5DD4B4EBA66&quot;)"/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42251086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61</xdr:row>
      <xdr:rowOff>25401</xdr:rowOff>
    </xdr:from>
    <xdr:to>
      <xdr:col>1</xdr:col>
      <xdr:colOff>3311073</xdr:colOff>
      <xdr:row>61</xdr:row>
      <xdr:rowOff>671287</xdr:rowOff>
    </xdr:to>
    <xdr:pic>
      <xdr:nvPicPr>
        <xdr:cNvPr id="195" name="$B$62" descr="=JCSYSStructure(&quot;6D0BF630FBAC3B0A1088F36FD153FA1F&quot;)"/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42947772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62</xdr:row>
      <xdr:rowOff>25401</xdr:rowOff>
    </xdr:from>
    <xdr:to>
      <xdr:col>1</xdr:col>
      <xdr:colOff>3311073</xdr:colOff>
      <xdr:row>62</xdr:row>
      <xdr:rowOff>671287</xdr:rowOff>
    </xdr:to>
    <xdr:pic>
      <xdr:nvPicPr>
        <xdr:cNvPr id="196" name="$B$63" descr="=JCSYSStructure(&quot;EA4B879C8093CFEEC20E49BC46A3145B&quot;)"/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43644458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63</xdr:row>
      <xdr:rowOff>25399</xdr:rowOff>
    </xdr:from>
    <xdr:to>
      <xdr:col>1</xdr:col>
      <xdr:colOff>3311073</xdr:colOff>
      <xdr:row>63</xdr:row>
      <xdr:rowOff>671285</xdr:rowOff>
    </xdr:to>
    <xdr:pic>
      <xdr:nvPicPr>
        <xdr:cNvPr id="197" name="$B$64" descr="=JCSYSStructure(&quot;E9841E6362443D4A8A4450DA4F4696E2&quot;)"/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44341142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64</xdr:row>
      <xdr:rowOff>25399</xdr:rowOff>
    </xdr:from>
    <xdr:to>
      <xdr:col>1</xdr:col>
      <xdr:colOff>3311073</xdr:colOff>
      <xdr:row>64</xdr:row>
      <xdr:rowOff>671285</xdr:rowOff>
    </xdr:to>
    <xdr:pic>
      <xdr:nvPicPr>
        <xdr:cNvPr id="198" name="$B$65" descr="=JCSYSStructure(&quot;BC7E53AB92293F7740714F5D86A34877&quot;)"/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45037828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65</xdr:row>
      <xdr:rowOff>25400</xdr:rowOff>
    </xdr:from>
    <xdr:to>
      <xdr:col>1</xdr:col>
      <xdr:colOff>3311073</xdr:colOff>
      <xdr:row>65</xdr:row>
      <xdr:rowOff>671286</xdr:rowOff>
    </xdr:to>
    <xdr:pic>
      <xdr:nvPicPr>
        <xdr:cNvPr id="199" name="$B$66" descr="=JCSYSStructure(&quot;23EC4B627F86488CE9C4D0C4F13CD24A&quot;)"/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45734514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66</xdr:row>
      <xdr:rowOff>25400</xdr:rowOff>
    </xdr:from>
    <xdr:to>
      <xdr:col>1</xdr:col>
      <xdr:colOff>3311073</xdr:colOff>
      <xdr:row>66</xdr:row>
      <xdr:rowOff>671286</xdr:rowOff>
    </xdr:to>
    <xdr:pic>
      <xdr:nvPicPr>
        <xdr:cNvPr id="200" name="$B$67" descr="=JCSYSStructure(&quot;B0914834F21A57E894D6A22585601709&quot;)"/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46431200"/>
          <a:ext cx="3285672" cy="6458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67</xdr:row>
      <xdr:rowOff>25400</xdr:rowOff>
    </xdr:from>
    <xdr:to>
      <xdr:col>1</xdr:col>
      <xdr:colOff>3311073</xdr:colOff>
      <xdr:row>67</xdr:row>
      <xdr:rowOff>633186</xdr:rowOff>
    </xdr:to>
    <xdr:pic>
      <xdr:nvPicPr>
        <xdr:cNvPr id="201" name="$B$68" descr="=JCSYSStructure(&quot;C2EB8EE0DA6A16B7CEB1187D2B93285B&quot;)"/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47127886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68</xdr:row>
      <xdr:rowOff>25401</xdr:rowOff>
    </xdr:from>
    <xdr:to>
      <xdr:col>1</xdr:col>
      <xdr:colOff>3311073</xdr:colOff>
      <xdr:row>68</xdr:row>
      <xdr:rowOff>633187</xdr:rowOff>
    </xdr:to>
    <xdr:pic>
      <xdr:nvPicPr>
        <xdr:cNvPr id="202" name="$B$69" descr="=JCSYSStructure(&quot;92FD39269C680A70BB8A6BEFB3B67C96&quot;)"/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47786472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69</xdr:row>
      <xdr:rowOff>25401</xdr:rowOff>
    </xdr:from>
    <xdr:to>
      <xdr:col>1</xdr:col>
      <xdr:colOff>3311073</xdr:colOff>
      <xdr:row>69</xdr:row>
      <xdr:rowOff>633187</xdr:rowOff>
    </xdr:to>
    <xdr:pic>
      <xdr:nvPicPr>
        <xdr:cNvPr id="203" name="$B$70" descr="=JCSYSStructure(&quot;3F1EE850775F99AF2D4FF487372D9DAA&quot;)"/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48445058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70</xdr:row>
      <xdr:rowOff>25399</xdr:rowOff>
    </xdr:from>
    <xdr:to>
      <xdr:col>1</xdr:col>
      <xdr:colOff>3311073</xdr:colOff>
      <xdr:row>70</xdr:row>
      <xdr:rowOff>633185</xdr:rowOff>
    </xdr:to>
    <xdr:pic>
      <xdr:nvPicPr>
        <xdr:cNvPr id="204" name="$B$71" descr="=JCSYSStructure(&quot;71260F421F49D4D812F293714019D035&quot;)"/>
        <xdr:cNvPicPr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49103642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71</xdr:row>
      <xdr:rowOff>25399</xdr:rowOff>
    </xdr:from>
    <xdr:to>
      <xdr:col>1</xdr:col>
      <xdr:colOff>3311073</xdr:colOff>
      <xdr:row>71</xdr:row>
      <xdr:rowOff>633185</xdr:rowOff>
    </xdr:to>
    <xdr:pic>
      <xdr:nvPicPr>
        <xdr:cNvPr id="205" name="$B$72" descr="=JCSYSStructure(&quot;BFCE96184447417B5850A501F297A419&quot;)"/>
        <xdr:cNvPicPr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49762228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72</xdr:row>
      <xdr:rowOff>25400</xdr:rowOff>
    </xdr:from>
    <xdr:to>
      <xdr:col>1</xdr:col>
      <xdr:colOff>3311073</xdr:colOff>
      <xdr:row>72</xdr:row>
      <xdr:rowOff>633186</xdr:rowOff>
    </xdr:to>
    <xdr:pic>
      <xdr:nvPicPr>
        <xdr:cNvPr id="206" name="$B$73" descr="=JCSYSStructure(&quot;B7CB4AE1B2855F40D9B1B23C2342D742&quot;)"/>
        <xdr:cNvPicPr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50420814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73</xdr:row>
      <xdr:rowOff>25400</xdr:rowOff>
    </xdr:from>
    <xdr:to>
      <xdr:col>1</xdr:col>
      <xdr:colOff>3311073</xdr:colOff>
      <xdr:row>73</xdr:row>
      <xdr:rowOff>633186</xdr:rowOff>
    </xdr:to>
    <xdr:pic>
      <xdr:nvPicPr>
        <xdr:cNvPr id="207" name="$B$74" descr="=JCSYSStructure(&quot;999128C0859FE03CF1521FB66A957C0F&quot;)"/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51079400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74</xdr:row>
      <xdr:rowOff>25400</xdr:rowOff>
    </xdr:from>
    <xdr:to>
      <xdr:col>1</xdr:col>
      <xdr:colOff>3311073</xdr:colOff>
      <xdr:row>74</xdr:row>
      <xdr:rowOff>633186</xdr:rowOff>
    </xdr:to>
    <xdr:pic>
      <xdr:nvPicPr>
        <xdr:cNvPr id="208" name="$B$75" descr="=JCSYSStructure(&quot;48D37C40A9A029D6DF655F19B39C9398&quot;)"/>
        <xdr:cNvPicPr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51737986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75</xdr:row>
      <xdr:rowOff>25401</xdr:rowOff>
    </xdr:from>
    <xdr:to>
      <xdr:col>1</xdr:col>
      <xdr:colOff>3311073</xdr:colOff>
      <xdr:row>75</xdr:row>
      <xdr:rowOff>633187</xdr:rowOff>
    </xdr:to>
    <xdr:pic>
      <xdr:nvPicPr>
        <xdr:cNvPr id="209" name="$B$76" descr="=JCSYSStructure(&quot;FFE596006571EC3BA19626D173F4ED8B&quot;)"/>
        <xdr:cNvPicPr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52396572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76</xdr:row>
      <xdr:rowOff>25398</xdr:rowOff>
    </xdr:from>
    <xdr:to>
      <xdr:col>1</xdr:col>
      <xdr:colOff>3311073</xdr:colOff>
      <xdr:row>76</xdr:row>
      <xdr:rowOff>633184</xdr:rowOff>
    </xdr:to>
    <xdr:pic>
      <xdr:nvPicPr>
        <xdr:cNvPr id="210" name="$B$77" descr="=JCSYSStructure(&quot;33D01810D66D5D482DBB69890AE86A90&quot;)"/>
        <xdr:cNvPicPr>
          <a:picLocks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53055155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77</xdr:row>
      <xdr:rowOff>25402</xdr:rowOff>
    </xdr:from>
    <xdr:to>
      <xdr:col>1</xdr:col>
      <xdr:colOff>3311073</xdr:colOff>
      <xdr:row>77</xdr:row>
      <xdr:rowOff>633188</xdr:rowOff>
    </xdr:to>
    <xdr:pic>
      <xdr:nvPicPr>
        <xdr:cNvPr id="211" name="$B$78" descr="=JCSYSStructure(&quot;A9BB517160E0D06D0345E6B20A98F193&quot;)"/>
        <xdr:cNvPicPr>
          <a:picLocks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53713745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78</xdr:row>
      <xdr:rowOff>25399</xdr:rowOff>
    </xdr:from>
    <xdr:to>
      <xdr:col>1</xdr:col>
      <xdr:colOff>3311073</xdr:colOff>
      <xdr:row>78</xdr:row>
      <xdr:rowOff>633185</xdr:rowOff>
    </xdr:to>
    <xdr:pic>
      <xdr:nvPicPr>
        <xdr:cNvPr id="212" name="$B$79" descr="=JCSYSStructure(&quot;DF5FA6229066B03DAAAE2FF0B5D10701&quot;)"/>
        <xdr:cNvPicPr>
          <a:picLocks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54372328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79</xdr:row>
      <xdr:rowOff>25403</xdr:rowOff>
    </xdr:from>
    <xdr:to>
      <xdr:col>1</xdr:col>
      <xdr:colOff>3311073</xdr:colOff>
      <xdr:row>79</xdr:row>
      <xdr:rowOff>633189</xdr:rowOff>
    </xdr:to>
    <xdr:pic>
      <xdr:nvPicPr>
        <xdr:cNvPr id="213" name="$B$80" descr="=JCSYSStructure(&quot;6FBF815E44127B36B5205A76F4B3C783&quot;)"/>
        <xdr:cNvPicPr>
          <a:picLocks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55030917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80</xdr:row>
      <xdr:rowOff>25400</xdr:rowOff>
    </xdr:from>
    <xdr:to>
      <xdr:col>1</xdr:col>
      <xdr:colOff>3311073</xdr:colOff>
      <xdr:row>80</xdr:row>
      <xdr:rowOff>633186</xdr:rowOff>
    </xdr:to>
    <xdr:pic>
      <xdr:nvPicPr>
        <xdr:cNvPr id="214" name="$B$81" descr="=JCSYSStructure(&quot;D0C501F89B363422385462EAF2C4CE42&quot;)"/>
        <xdr:cNvPicPr>
          <a:picLocks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55689500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81</xdr:row>
      <xdr:rowOff>25397</xdr:rowOff>
    </xdr:from>
    <xdr:to>
      <xdr:col>1</xdr:col>
      <xdr:colOff>3311073</xdr:colOff>
      <xdr:row>81</xdr:row>
      <xdr:rowOff>633183</xdr:rowOff>
    </xdr:to>
    <xdr:pic>
      <xdr:nvPicPr>
        <xdr:cNvPr id="215" name="$B$82" descr="=JCSYSStructure(&quot;505A8FBE5313BBA7578D0E2B553DA5C2&quot;)"/>
        <xdr:cNvPicPr>
          <a:picLocks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56348083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82</xdr:row>
      <xdr:rowOff>25401</xdr:rowOff>
    </xdr:from>
    <xdr:to>
      <xdr:col>1</xdr:col>
      <xdr:colOff>3311073</xdr:colOff>
      <xdr:row>82</xdr:row>
      <xdr:rowOff>633187</xdr:rowOff>
    </xdr:to>
    <xdr:pic>
      <xdr:nvPicPr>
        <xdr:cNvPr id="216" name="$B$83" descr="=JCSYSStructure(&quot;D4886A88DD234DF339550E8C2D769198&quot;)"/>
        <xdr:cNvPicPr>
          <a:picLocks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57006672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83</xdr:row>
      <xdr:rowOff>25398</xdr:rowOff>
    </xdr:from>
    <xdr:to>
      <xdr:col>1</xdr:col>
      <xdr:colOff>3311073</xdr:colOff>
      <xdr:row>83</xdr:row>
      <xdr:rowOff>633184</xdr:rowOff>
    </xdr:to>
    <xdr:pic>
      <xdr:nvPicPr>
        <xdr:cNvPr id="217" name="$B$84" descr="=JCSYSStructure(&quot;F3642DD99AD1603CEF67E8A0AE293491&quot;)"/>
        <xdr:cNvPicPr>
          <a:picLocks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57665255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84</xdr:row>
      <xdr:rowOff>25402</xdr:rowOff>
    </xdr:from>
    <xdr:to>
      <xdr:col>1</xdr:col>
      <xdr:colOff>3311073</xdr:colOff>
      <xdr:row>84</xdr:row>
      <xdr:rowOff>633188</xdr:rowOff>
    </xdr:to>
    <xdr:pic>
      <xdr:nvPicPr>
        <xdr:cNvPr id="218" name="$B$85" descr="=JCSYSStructure(&quot;871B272AC88619A00186EF458A373150&quot;)"/>
        <xdr:cNvPicPr>
          <a:picLocks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58323845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85</xdr:row>
      <xdr:rowOff>25399</xdr:rowOff>
    </xdr:from>
    <xdr:to>
      <xdr:col>1</xdr:col>
      <xdr:colOff>3311073</xdr:colOff>
      <xdr:row>85</xdr:row>
      <xdr:rowOff>633185</xdr:rowOff>
    </xdr:to>
    <xdr:pic>
      <xdr:nvPicPr>
        <xdr:cNvPr id="219" name="$B$86" descr="=JCSYSStructure(&quot;12702D8160577501142BE4750D932CAC&quot;)"/>
        <xdr:cNvPicPr>
          <a:picLocks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58982428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86</xdr:row>
      <xdr:rowOff>25403</xdr:rowOff>
    </xdr:from>
    <xdr:to>
      <xdr:col>1</xdr:col>
      <xdr:colOff>3311073</xdr:colOff>
      <xdr:row>86</xdr:row>
      <xdr:rowOff>633189</xdr:rowOff>
    </xdr:to>
    <xdr:pic>
      <xdr:nvPicPr>
        <xdr:cNvPr id="220" name="$B$87" descr="=JCSYSStructure(&quot;F26383812A9839CA24940928AE5BAD5E&quot;)"/>
        <xdr:cNvPicPr>
          <a:picLocks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59641017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87</xdr:row>
      <xdr:rowOff>25400</xdr:rowOff>
    </xdr:from>
    <xdr:to>
      <xdr:col>1</xdr:col>
      <xdr:colOff>3311073</xdr:colOff>
      <xdr:row>87</xdr:row>
      <xdr:rowOff>633186</xdr:rowOff>
    </xdr:to>
    <xdr:pic>
      <xdr:nvPicPr>
        <xdr:cNvPr id="221" name="$B$88" descr="=JCSYSStructure(&quot;BD37729CB2448E8CE5BBBC3D5D0BC399&quot;)"/>
        <xdr:cNvPicPr>
          <a:picLocks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60299600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88</xdr:row>
      <xdr:rowOff>25397</xdr:rowOff>
    </xdr:from>
    <xdr:to>
      <xdr:col>1</xdr:col>
      <xdr:colOff>3311073</xdr:colOff>
      <xdr:row>88</xdr:row>
      <xdr:rowOff>633183</xdr:rowOff>
    </xdr:to>
    <xdr:pic>
      <xdr:nvPicPr>
        <xdr:cNvPr id="222" name="$B$89" descr="=JCSYSStructure(&quot;349DE3E9EF9069624D365EE83B15E6D8&quot;)"/>
        <xdr:cNvPicPr>
          <a:picLocks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60958183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89</xdr:row>
      <xdr:rowOff>25401</xdr:rowOff>
    </xdr:from>
    <xdr:to>
      <xdr:col>1</xdr:col>
      <xdr:colOff>3311073</xdr:colOff>
      <xdr:row>89</xdr:row>
      <xdr:rowOff>633187</xdr:rowOff>
    </xdr:to>
    <xdr:pic>
      <xdr:nvPicPr>
        <xdr:cNvPr id="223" name="$B$90" descr="=JCSYSStructure(&quot;F23AB050B046721BA8A9E2E5989C4FBC&quot;)"/>
        <xdr:cNvPicPr>
          <a:picLocks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61616772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90</xdr:row>
      <xdr:rowOff>25398</xdr:rowOff>
    </xdr:from>
    <xdr:to>
      <xdr:col>1</xdr:col>
      <xdr:colOff>3311073</xdr:colOff>
      <xdr:row>90</xdr:row>
      <xdr:rowOff>633184</xdr:rowOff>
    </xdr:to>
    <xdr:pic>
      <xdr:nvPicPr>
        <xdr:cNvPr id="224" name="$B$91" descr="=JCSYSStructure(&quot;FDFE938AAE141B715C4E1FC41E988401&quot;)"/>
        <xdr:cNvPicPr>
          <a:picLocks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62275355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91</xdr:row>
      <xdr:rowOff>25402</xdr:rowOff>
    </xdr:from>
    <xdr:to>
      <xdr:col>1</xdr:col>
      <xdr:colOff>3311073</xdr:colOff>
      <xdr:row>91</xdr:row>
      <xdr:rowOff>633188</xdr:rowOff>
    </xdr:to>
    <xdr:pic>
      <xdr:nvPicPr>
        <xdr:cNvPr id="225" name="$B$92" descr="=JCSYSStructure(&quot;E1C642542B4F77A36CD4DB1C168BAF9C&quot;)"/>
        <xdr:cNvPicPr>
          <a:picLocks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62933945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92</xdr:row>
      <xdr:rowOff>25399</xdr:rowOff>
    </xdr:from>
    <xdr:to>
      <xdr:col>1</xdr:col>
      <xdr:colOff>3311073</xdr:colOff>
      <xdr:row>92</xdr:row>
      <xdr:rowOff>633185</xdr:rowOff>
    </xdr:to>
    <xdr:pic>
      <xdr:nvPicPr>
        <xdr:cNvPr id="226" name="$B$93" descr="=JCSYSStructure(&quot;CC69C78343C69A4DC7E719B097A2F72A&quot;)"/>
        <xdr:cNvPicPr>
          <a:picLocks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63592528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93</xdr:row>
      <xdr:rowOff>25403</xdr:rowOff>
    </xdr:from>
    <xdr:to>
      <xdr:col>1</xdr:col>
      <xdr:colOff>3311073</xdr:colOff>
      <xdr:row>93</xdr:row>
      <xdr:rowOff>633189</xdr:rowOff>
    </xdr:to>
    <xdr:pic>
      <xdr:nvPicPr>
        <xdr:cNvPr id="227" name="$B$94" descr="=JCSYSStructure(&quot;87A9FDE8B28D9BBB8C0BB848B39FF730&quot;)"/>
        <xdr:cNvPicPr>
          <a:picLocks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64251117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94</xdr:row>
      <xdr:rowOff>25400</xdr:rowOff>
    </xdr:from>
    <xdr:to>
      <xdr:col>1</xdr:col>
      <xdr:colOff>3311073</xdr:colOff>
      <xdr:row>94</xdr:row>
      <xdr:rowOff>633186</xdr:rowOff>
    </xdr:to>
    <xdr:pic>
      <xdr:nvPicPr>
        <xdr:cNvPr id="228" name="$B$95" descr="=JCSYSStructure(&quot;B30CAAB870DC01225BE77DED61EB032C&quot;)"/>
        <xdr:cNvPicPr>
          <a:picLocks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64909700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95</xdr:row>
      <xdr:rowOff>25397</xdr:rowOff>
    </xdr:from>
    <xdr:to>
      <xdr:col>1</xdr:col>
      <xdr:colOff>3311073</xdr:colOff>
      <xdr:row>95</xdr:row>
      <xdr:rowOff>633183</xdr:rowOff>
    </xdr:to>
    <xdr:pic>
      <xdr:nvPicPr>
        <xdr:cNvPr id="229" name="$B$96" descr="=JCSYSStructure(&quot;C7A466B751C8EB58B935B4201B1C381D&quot;)"/>
        <xdr:cNvPicPr>
          <a:picLocks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65568283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96</xdr:row>
      <xdr:rowOff>25401</xdr:rowOff>
    </xdr:from>
    <xdr:to>
      <xdr:col>1</xdr:col>
      <xdr:colOff>3311073</xdr:colOff>
      <xdr:row>96</xdr:row>
      <xdr:rowOff>633187</xdr:rowOff>
    </xdr:to>
    <xdr:pic>
      <xdr:nvPicPr>
        <xdr:cNvPr id="230" name="$B$97" descr="=JCSYSStructure(&quot;D82A64955AC0A8857C7E222E4FDC0585&quot;)"/>
        <xdr:cNvPicPr>
          <a:picLocks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66226872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97</xdr:row>
      <xdr:rowOff>25398</xdr:rowOff>
    </xdr:from>
    <xdr:to>
      <xdr:col>1</xdr:col>
      <xdr:colOff>3311073</xdr:colOff>
      <xdr:row>97</xdr:row>
      <xdr:rowOff>633184</xdr:rowOff>
    </xdr:to>
    <xdr:pic>
      <xdr:nvPicPr>
        <xdr:cNvPr id="231" name="$B$98" descr="=JCSYSStructure(&quot;60217B3FD4BCE4CCC9437EDD7B0325FC&quot;)"/>
        <xdr:cNvPicPr>
          <a:picLocks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66885455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98</xdr:row>
      <xdr:rowOff>25402</xdr:rowOff>
    </xdr:from>
    <xdr:to>
      <xdr:col>1</xdr:col>
      <xdr:colOff>3311073</xdr:colOff>
      <xdr:row>98</xdr:row>
      <xdr:rowOff>633188</xdr:rowOff>
    </xdr:to>
    <xdr:pic>
      <xdr:nvPicPr>
        <xdr:cNvPr id="232" name="$B$99" descr="=JCSYSStructure(&quot;60217B3FD4BCE4CCC9437EDD7B0325FC&quot;)"/>
        <xdr:cNvPicPr>
          <a:picLocks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67544045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99</xdr:row>
      <xdr:rowOff>25399</xdr:rowOff>
    </xdr:from>
    <xdr:to>
      <xdr:col>1</xdr:col>
      <xdr:colOff>3311073</xdr:colOff>
      <xdr:row>99</xdr:row>
      <xdr:rowOff>633185</xdr:rowOff>
    </xdr:to>
    <xdr:pic>
      <xdr:nvPicPr>
        <xdr:cNvPr id="233" name="$B$100" descr="=JCSYSStructure(&quot;60217B3FD4BCE4CCC9437EDD7B0325FC&quot;)"/>
        <xdr:cNvPicPr>
          <a:picLocks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68202628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100</xdr:row>
      <xdr:rowOff>25403</xdr:rowOff>
    </xdr:from>
    <xdr:to>
      <xdr:col>1</xdr:col>
      <xdr:colOff>3311073</xdr:colOff>
      <xdr:row>100</xdr:row>
      <xdr:rowOff>633189</xdr:rowOff>
    </xdr:to>
    <xdr:pic>
      <xdr:nvPicPr>
        <xdr:cNvPr id="234" name="$B$101" descr="=JCSYSStructure(&quot;D401AEBF46D5FA95133C17F005763C05&quot;)"/>
        <xdr:cNvPicPr>
          <a:picLocks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68861217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101</xdr:row>
      <xdr:rowOff>25400</xdr:rowOff>
    </xdr:from>
    <xdr:to>
      <xdr:col>1</xdr:col>
      <xdr:colOff>3311073</xdr:colOff>
      <xdr:row>101</xdr:row>
      <xdr:rowOff>633186</xdr:rowOff>
    </xdr:to>
    <xdr:pic>
      <xdr:nvPicPr>
        <xdr:cNvPr id="235" name="$B$102" descr="=JCSYSStructure(&quot;A756EFA4B3F7AECFC58BD181745A88C9&quot;)"/>
        <xdr:cNvPicPr>
          <a:picLocks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69519800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102</xdr:row>
      <xdr:rowOff>25397</xdr:rowOff>
    </xdr:from>
    <xdr:to>
      <xdr:col>1</xdr:col>
      <xdr:colOff>3311073</xdr:colOff>
      <xdr:row>102</xdr:row>
      <xdr:rowOff>633183</xdr:rowOff>
    </xdr:to>
    <xdr:pic>
      <xdr:nvPicPr>
        <xdr:cNvPr id="236" name="$B$103" descr="=JCSYSStructure(&quot;A8D5C3B876D2F7AD4D6A236B2C2287EF&quot;)"/>
        <xdr:cNvPicPr>
          <a:picLocks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70178383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103</xdr:row>
      <xdr:rowOff>25401</xdr:rowOff>
    </xdr:from>
    <xdr:to>
      <xdr:col>1</xdr:col>
      <xdr:colOff>3311073</xdr:colOff>
      <xdr:row>103</xdr:row>
      <xdr:rowOff>633187</xdr:rowOff>
    </xdr:to>
    <xdr:pic>
      <xdr:nvPicPr>
        <xdr:cNvPr id="237" name="$B$104" descr="=JCSYSStructure(&quot;3F6B27A30DB1B3CBE170CB45B5BBB4C8&quot;)"/>
        <xdr:cNvPicPr>
          <a:picLocks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70836972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104</xdr:row>
      <xdr:rowOff>25398</xdr:rowOff>
    </xdr:from>
    <xdr:to>
      <xdr:col>1</xdr:col>
      <xdr:colOff>3311073</xdr:colOff>
      <xdr:row>104</xdr:row>
      <xdr:rowOff>633184</xdr:rowOff>
    </xdr:to>
    <xdr:pic>
      <xdr:nvPicPr>
        <xdr:cNvPr id="238" name="$B$105" descr="=JCSYSStructure(&quot;F45F200791EECEA065B8B64A899A3CA2&quot;)"/>
        <xdr:cNvPicPr>
          <a:picLocks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71495555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105</xdr:row>
      <xdr:rowOff>25402</xdr:rowOff>
    </xdr:from>
    <xdr:to>
      <xdr:col>1</xdr:col>
      <xdr:colOff>3311073</xdr:colOff>
      <xdr:row>105</xdr:row>
      <xdr:rowOff>633188</xdr:rowOff>
    </xdr:to>
    <xdr:pic>
      <xdr:nvPicPr>
        <xdr:cNvPr id="239" name="$B$106" descr="=JCSYSStructure(&quot;A08F8563C81B7028F88D80CA01F6B9CB&quot;)"/>
        <xdr:cNvPicPr>
          <a:picLocks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72154145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106</xdr:row>
      <xdr:rowOff>25399</xdr:rowOff>
    </xdr:from>
    <xdr:to>
      <xdr:col>1</xdr:col>
      <xdr:colOff>3311073</xdr:colOff>
      <xdr:row>106</xdr:row>
      <xdr:rowOff>633185</xdr:rowOff>
    </xdr:to>
    <xdr:pic>
      <xdr:nvPicPr>
        <xdr:cNvPr id="240" name="$B$107" descr="=JCSYSStructure(&quot;A6BF29BFF6D936452AD7F48109BF6A8E&quot;)"/>
        <xdr:cNvPicPr>
          <a:picLocks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72812728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107</xdr:row>
      <xdr:rowOff>25403</xdr:rowOff>
    </xdr:from>
    <xdr:to>
      <xdr:col>1</xdr:col>
      <xdr:colOff>3311073</xdr:colOff>
      <xdr:row>107</xdr:row>
      <xdr:rowOff>633189</xdr:rowOff>
    </xdr:to>
    <xdr:pic>
      <xdr:nvPicPr>
        <xdr:cNvPr id="241" name="$B$108" descr="=JCSYSStructure(&quot;CC3DCA65D5EDDBC38BA016671CC81BF9&quot;)"/>
        <xdr:cNvPicPr>
          <a:picLocks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73471317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108</xdr:row>
      <xdr:rowOff>25400</xdr:rowOff>
    </xdr:from>
    <xdr:to>
      <xdr:col>1</xdr:col>
      <xdr:colOff>3311073</xdr:colOff>
      <xdr:row>108</xdr:row>
      <xdr:rowOff>633186</xdr:rowOff>
    </xdr:to>
    <xdr:pic>
      <xdr:nvPicPr>
        <xdr:cNvPr id="242" name="$B$109" descr="=JCSYSStructure(&quot;78AB4DD3360A980316293894131413A6&quot;)"/>
        <xdr:cNvPicPr>
          <a:picLocks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74129900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109</xdr:row>
      <xdr:rowOff>25397</xdr:rowOff>
    </xdr:from>
    <xdr:to>
      <xdr:col>1</xdr:col>
      <xdr:colOff>3311073</xdr:colOff>
      <xdr:row>109</xdr:row>
      <xdr:rowOff>633183</xdr:rowOff>
    </xdr:to>
    <xdr:pic>
      <xdr:nvPicPr>
        <xdr:cNvPr id="243" name="$B$110" descr="=JCSYSStructure(&quot;AB50A2AE3D8A8D105BFDEEC429D80715&quot;)"/>
        <xdr:cNvPicPr>
          <a:picLocks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74788483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110</xdr:row>
      <xdr:rowOff>25401</xdr:rowOff>
    </xdr:from>
    <xdr:to>
      <xdr:col>1</xdr:col>
      <xdr:colOff>3311073</xdr:colOff>
      <xdr:row>110</xdr:row>
      <xdr:rowOff>633187</xdr:rowOff>
    </xdr:to>
    <xdr:pic>
      <xdr:nvPicPr>
        <xdr:cNvPr id="244" name="$B$111" descr="=JCSYSStructure(&quot;1D1CBEF02D37BF0886AB04F3A6CC02DE&quot;)"/>
        <xdr:cNvPicPr>
          <a:picLocks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75447072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111</xdr:row>
      <xdr:rowOff>25398</xdr:rowOff>
    </xdr:from>
    <xdr:to>
      <xdr:col>1</xdr:col>
      <xdr:colOff>3311073</xdr:colOff>
      <xdr:row>111</xdr:row>
      <xdr:rowOff>633184</xdr:rowOff>
    </xdr:to>
    <xdr:pic>
      <xdr:nvPicPr>
        <xdr:cNvPr id="245" name="$B$112" descr="=JCSYSStructure(&quot;ECEE486C335B6FEC0FA945C6328447EC&quot;)"/>
        <xdr:cNvPicPr>
          <a:picLocks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76105655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112</xdr:row>
      <xdr:rowOff>25402</xdr:rowOff>
    </xdr:from>
    <xdr:to>
      <xdr:col>1</xdr:col>
      <xdr:colOff>3311073</xdr:colOff>
      <xdr:row>112</xdr:row>
      <xdr:rowOff>633188</xdr:rowOff>
    </xdr:to>
    <xdr:pic>
      <xdr:nvPicPr>
        <xdr:cNvPr id="246" name="$B$113" descr="=JCSYSStructure(&quot;AB7372C2886616AE7A94F8A8AFB87758&quot;)"/>
        <xdr:cNvPicPr>
          <a:picLocks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76764245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113</xdr:row>
      <xdr:rowOff>25399</xdr:rowOff>
    </xdr:from>
    <xdr:to>
      <xdr:col>1</xdr:col>
      <xdr:colOff>3311073</xdr:colOff>
      <xdr:row>113</xdr:row>
      <xdr:rowOff>633185</xdr:rowOff>
    </xdr:to>
    <xdr:pic>
      <xdr:nvPicPr>
        <xdr:cNvPr id="247" name="$B$114" descr="=JCSYSStructure(&quot;57011D89182B55917578E4D666102039&quot;)"/>
        <xdr:cNvPicPr>
          <a:picLocks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77422828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114</xdr:row>
      <xdr:rowOff>25403</xdr:rowOff>
    </xdr:from>
    <xdr:to>
      <xdr:col>1</xdr:col>
      <xdr:colOff>3311073</xdr:colOff>
      <xdr:row>114</xdr:row>
      <xdr:rowOff>633189</xdr:rowOff>
    </xdr:to>
    <xdr:pic>
      <xdr:nvPicPr>
        <xdr:cNvPr id="248" name="$B$115" descr="=JCSYSStructure(&quot;EDC270FEC95C76F92C97289A57577CD1&quot;)"/>
        <xdr:cNvPicPr>
          <a:picLocks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78081417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115</xdr:row>
      <xdr:rowOff>25400</xdr:rowOff>
    </xdr:from>
    <xdr:to>
      <xdr:col>1</xdr:col>
      <xdr:colOff>3311073</xdr:colOff>
      <xdr:row>115</xdr:row>
      <xdr:rowOff>633186</xdr:rowOff>
    </xdr:to>
    <xdr:pic>
      <xdr:nvPicPr>
        <xdr:cNvPr id="249" name="$B$116" descr="=JCSYSStructure(&quot;70B0489DB44F541A4891C25F77898B92&quot;)"/>
        <xdr:cNvPicPr>
          <a:picLocks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78740000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116</xdr:row>
      <xdr:rowOff>25397</xdr:rowOff>
    </xdr:from>
    <xdr:to>
      <xdr:col>1</xdr:col>
      <xdr:colOff>3311073</xdr:colOff>
      <xdr:row>116</xdr:row>
      <xdr:rowOff>633183</xdr:rowOff>
    </xdr:to>
    <xdr:pic>
      <xdr:nvPicPr>
        <xdr:cNvPr id="250" name="$B$117" descr="=JCSYSStructure(&quot;0A3D4668707D3C9457FBA7A975AD4C33&quot;)"/>
        <xdr:cNvPicPr>
          <a:picLocks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79398583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117</xdr:row>
      <xdr:rowOff>25401</xdr:rowOff>
    </xdr:from>
    <xdr:to>
      <xdr:col>1</xdr:col>
      <xdr:colOff>3311073</xdr:colOff>
      <xdr:row>117</xdr:row>
      <xdr:rowOff>633187</xdr:rowOff>
    </xdr:to>
    <xdr:pic>
      <xdr:nvPicPr>
        <xdr:cNvPr id="251" name="$B$118" descr="=JCSYSStructure(&quot;D744A13F34D6C8C71F0F24EB9DF9F588&quot;)"/>
        <xdr:cNvPicPr>
          <a:picLocks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80057172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118</xdr:row>
      <xdr:rowOff>25398</xdr:rowOff>
    </xdr:from>
    <xdr:to>
      <xdr:col>1</xdr:col>
      <xdr:colOff>3311073</xdr:colOff>
      <xdr:row>118</xdr:row>
      <xdr:rowOff>633184</xdr:rowOff>
    </xdr:to>
    <xdr:pic>
      <xdr:nvPicPr>
        <xdr:cNvPr id="252" name="$B$119" descr="=JCSYSStructure(&quot;60D6FFB621A706EBB187B0C17350BC84&quot;)"/>
        <xdr:cNvPicPr>
          <a:picLocks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80715755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119</xdr:row>
      <xdr:rowOff>25402</xdr:rowOff>
    </xdr:from>
    <xdr:to>
      <xdr:col>1</xdr:col>
      <xdr:colOff>3311073</xdr:colOff>
      <xdr:row>119</xdr:row>
      <xdr:rowOff>633188</xdr:rowOff>
    </xdr:to>
    <xdr:pic>
      <xdr:nvPicPr>
        <xdr:cNvPr id="253" name="$B$120" descr="=JCSYSStructure(&quot;CE98F98FC87184DD0ECC04DF09C576BC&quot;)"/>
        <xdr:cNvPicPr>
          <a:picLocks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81374345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120</xdr:row>
      <xdr:rowOff>25399</xdr:rowOff>
    </xdr:from>
    <xdr:to>
      <xdr:col>1</xdr:col>
      <xdr:colOff>3311073</xdr:colOff>
      <xdr:row>120</xdr:row>
      <xdr:rowOff>633185</xdr:rowOff>
    </xdr:to>
    <xdr:pic>
      <xdr:nvPicPr>
        <xdr:cNvPr id="254" name="$B$121" descr="=JCSYSStructure(&quot;374B8EC7ED1474CB30DE062EFB4D32AD&quot;)"/>
        <xdr:cNvPicPr>
          <a:picLocks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82032928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121</xdr:row>
      <xdr:rowOff>25403</xdr:rowOff>
    </xdr:from>
    <xdr:to>
      <xdr:col>1</xdr:col>
      <xdr:colOff>3311073</xdr:colOff>
      <xdr:row>121</xdr:row>
      <xdr:rowOff>633189</xdr:rowOff>
    </xdr:to>
    <xdr:pic>
      <xdr:nvPicPr>
        <xdr:cNvPr id="255" name="$B$122" descr="=JCSYSStructure(&quot;2F1FE9ECB4ECFD07A1E39B815424D87C&quot;)"/>
        <xdr:cNvPicPr>
          <a:picLocks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82691517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122</xdr:row>
      <xdr:rowOff>25400</xdr:rowOff>
    </xdr:from>
    <xdr:to>
      <xdr:col>1</xdr:col>
      <xdr:colOff>3311073</xdr:colOff>
      <xdr:row>122</xdr:row>
      <xdr:rowOff>633186</xdr:rowOff>
    </xdr:to>
    <xdr:pic>
      <xdr:nvPicPr>
        <xdr:cNvPr id="256" name="$B$123" descr="=JCSYSStructure(&quot;D19AA2C314B7A7EB4C13FDF2C02C69A0&quot;)"/>
        <xdr:cNvPicPr>
          <a:picLocks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83350100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123</xdr:row>
      <xdr:rowOff>25397</xdr:rowOff>
    </xdr:from>
    <xdr:to>
      <xdr:col>1</xdr:col>
      <xdr:colOff>3311073</xdr:colOff>
      <xdr:row>123</xdr:row>
      <xdr:rowOff>633183</xdr:rowOff>
    </xdr:to>
    <xdr:pic>
      <xdr:nvPicPr>
        <xdr:cNvPr id="257" name="$B$124" descr="=JCSYSStructure(&quot;31546E0614C2CFB0AB62EA3C2B61A3D4&quot;)"/>
        <xdr:cNvPicPr>
          <a:picLocks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84008683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124</xdr:row>
      <xdr:rowOff>25401</xdr:rowOff>
    </xdr:from>
    <xdr:to>
      <xdr:col>1</xdr:col>
      <xdr:colOff>3311073</xdr:colOff>
      <xdr:row>124</xdr:row>
      <xdr:rowOff>633187</xdr:rowOff>
    </xdr:to>
    <xdr:pic>
      <xdr:nvPicPr>
        <xdr:cNvPr id="258" name="$B$125" descr="=JCSYSStructure(&quot;C324ED20F6948BA84E4E1DA28836998E&quot;)"/>
        <xdr:cNvPicPr>
          <a:picLocks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84667272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125</xdr:row>
      <xdr:rowOff>25398</xdr:rowOff>
    </xdr:from>
    <xdr:to>
      <xdr:col>1</xdr:col>
      <xdr:colOff>3311073</xdr:colOff>
      <xdr:row>125</xdr:row>
      <xdr:rowOff>633184</xdr:rowOff>
    </xdr:to>
    <xdr:pic>
      <xdr:nvPicPr>
        <xdr:cNvPr id="259" name="$B$126" descr="=JCSYSStructure(&quot;B02ED7A2443E975B632D12A75A3004D9&quot;)"/>
        <xdr:cNvPicPr>
          <a:picLocks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85325855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126</xdr:row>
      <xdr:rowOff>25402</xdr:rowOff>
    </xdr:from>
    <xdr:to>
      <xdr:col>1</xdr:col>
      <xdr:colOff>3311073</xdr:colOff>
      <xdr:row>126</xdr:row>
      <xdr:rowOff>633188</xdr:rowOff>
    </xdr:to>
    <xdr:pic>
      <xdr:nvPicPr>
        <xdr:cNvPr id="260" name="$B$127" descr="=JCSYSStructure(&quot;1224A15CF909434DE432EA5933D7E763&quot;)"/>
        <xdr:cNvPicPr>
          <a:picLocks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85984445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127</xdr:row>
      <xdr:rowOff>25399</xdr:rowOff>
    </xdr:from>
    <xdr:to>
      <xdr:col>1</xdr:col>
      <xdr:colOff>3311073</xdr:colOff>
      <xdr:row>127</xdr:row>
      <xdr:rowOff>633185</xdr:rowOff>
    </xdr:to>
    <xdr:pic>
      <xdr:nvPicPr>
        <xdr:cNvPr id="261" name="$B$128" descr="=JCSYSStructure(&quot;349D603D0EC422F65C70415539D2019D&quot;)"/>
        <xdr:cNvPicPr>
          <a:picLocks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86643028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128</xdr:row>
      <xdr:rowOff>25403</xdr:rowOff>
    </xdr:from>
    <xdr:to>
      <xdr:col>1</xdr:col>
      <xdr:colOff>3311073</xdr:colOff>
      <xdr:row>128</xdr:row>
      <xdr:rowOff>633189</xdr:rowOff>
    </xdr:to>
    <xdr:pic>
      <xdr:nvPicPr>
        <xdr:cNvPr id="262" name="$B$129" descr="=JCSYSStructure(&quot;E26D4DBD86643F0E0A7B35FA1CC5D0A3&quot;)"/>
        <xdr:cNvPicPr>
          <a:picLocks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87301617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129</xdr:row>
      <xdr:rowOff>25400</xdr:rowOff>
    </xdr:from>
    <xdr:to>
      <xdr:col>1</xdr:col>
      <xdr:colOff>3311073</xdr:colOff>
      <xdr:row>129</xdr:row>
      <xdr:rowOff>633186</xdr:rowOff>
    </xdr:to>
    <xdr:pic>
      <xdr:nvPicPr>
        <xdr:cNvPr id="263" name="$B$130" descr="=JCSYSStructure(&quot;4E0F5E1FAB8881B8CE4CF2D7D8320A78&quot;)"/>
        <xdr:cNvPicPr>
          <a:picLocks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87960200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130</xdr:row>
      <xdr:rowOff>25397</xdr:rowOff>
    </xdr:from>
    <xdr:to>
      <xdr:col>1</xdr:col>
      <xdr:colOff>3311073</xdr:colOff>
      <xdr:row>130</xdr:row>
      <xdr:rowOff>633183</xdr:rowOff>
    </xdr:to>
    <xdr:pic>
      <xdr:nvPicPr>
        <xdr:cNvPr id="264" name="$B$131" descr="=JCSYSStructure(&quot;8445FC684E1B56EC3265295759C6EF48&quot;)"/>
        <xdr:cNvPicPr>
          <a:picLocks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88618783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131</xdr:row>
      <xdr:rowOff>25401</xdr:rowOff>
    </xdr:from>
    <xdr:to>
      <xdr:col>1</xdr:col>
      <xdr:colOff>3311073</xdr:colOff>
      <xdr:row>131</xdr:row>
      <xdr:rowOff>633187</xdr:rowOff>
    </xdr:to>
    <xdr:pic>
      <xdr:nvPicPr>
        <xdr:cNvPr id="265" name="$B$132" descr="=JCSYSStructure(&quot;B5C94A78C62003783FBFE5F9B239B131&quot;)"/>
        <xdr:cNvPicPr>
          <a:picLocks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89277372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132</xdr:row>
      <xdr:rowOff>25398</xdr:rowOff>
    </xdr:from>
    <xdr:to>
      <xdr:col>1</xdr:col>
      <xdr:colOff>3311073</xdr:colOff>
      <xdr:row>132</xdr:row>
      <xdr:rowOff>633184</xdr:rowOff>
    </xdr:to>
    <xdr:pic>
      <xdr:nvPicPr>
        <xdr:cNvPr id="266" name="$B$133" descr="=JCSYSStructure(&quot;E26D4DBD86643F0E0A7B35FA1CC5D0A3&quot;)"/>
        <xdr:cNvPicPr>
          <a:picLocks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89935955"/>
          <a:ext cx="3285672" cy="607786"/>
        </a:xfrm>
        <a:prstGeom prst="rect">
          <a:avLst/>
        </a:prstGeom>
      </xdr:spPr>
    </xdr:pic>
    <xdr:clientData/>
  </xdr:twoCellAnchor>
  <xdr:twoCellAnchor>
    <xdr:from>
      <xdr:col>1</xdr:col>
      <xdr:colOff>25401</xdr:colOff>
      <xdr:row>133</xdr:row>
      <xdr:rowOff>25402</xdr:rowOff>
    </xdr:from>
    <xdr:to>
      <xdr:col>1</xdr:col>
      <xdr:colOff>3311073</xdr:colOff>
      <xdr:row>133</xdr:row>
      <xdr:rowOff>633188</xdr:rowOff>
    </xdr:to>
    <xdr:pic>
      <xdr:nvPicPr>
        <xdr:cNvPr id="267" name="$B$134" descr="=JCSYSStructure(&quot;CEF204766781B524DAE6590EF0F4A483&quot;)"/>
        <xdr:cNvPicPr>
          <a:picLocks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72" y="90594545"/>
          <a:ext cx="3285672" cy="607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igmaaldrich.com/catalog/search?term=154-23-4&amp;interface=CAS%20No.&amp;lang=en&amp;region=US&amp;focus=product" TargetMode="External"/><Relationship Id="rId299" Type="http://schemas.openxmlformats.org/officeDocument/2006/relationships/hyperlink" Target="https://doi.org/10.1111/cbdd.13089" TargetMode="External"/><Relationship Id="rId21" Type="http://schemas.openxmlformats.org/officeDocument/2006/relationships/hyperlink" Target="https://doi.org/10.1093/chemse/bjp092" TargetMode="External"/><Relationship Id="rId63" Type="http://schemas.openxmlformats.org/officeDocument/2006/relationships/hyperlink" Target="https://doi.org/10.1021/jf301297n" TargetMode="External"/><Relationship Id="rId159" Type="http://schemas.openxmlformats.org/officeDocument/2006/relationships/hyperlink" Target="https://doi.org/10.1021/jf403387p" TargetMode="External"/><Relationship Id="rId170" Type="http://schemas.openxmlformats.org/officeDocument/2006/relationships/hyperlink" Target="https://www.sigmaaldrich.com/catalog/search?term=5508-58-7&amp;interface=CAS%20No.&amp;lang=en&amp;region=US&amp;focus=product" TargetMode="External"/><Relationship Id="rId226" Type="http://schemas.openxmlformats.org/officeDocument/2006/relationships/hyperlink" Target="https://www.sigmaaldrich.com/catalog/search?term=63968-64-9&amp;interface=CAS%20No.&amp;N=0&amp;mode=partialmax&amp;lang=it&amp;region=IT&amp;focus=product" TargetMode="External"/><Relationship Id="rId268" Type="http://schemas.openxmlformats.org/officeDocument/2006/relationships/hyperlink" Target="https://doi.org/10.1021/jf403387p" TargetMode="External"/><Relationship Id="rId32" Type="http://schemas.openxmlformats.org/officeDocument/2006/relationships/hyperlink" Target="https://www.mdpi.com/1420-3049/24/24/4572" TargetMode="External"/><Relationship Id="rId74" Type="http://schemas.openxmlformats.org/officeDocument/2006/relationships/hyperlink" Target="https://doi.org/10.1111/cbdd.12293" TargetMode="External"/><Relationship Id="rId128" Type="http://schemas.openxmlformats.org/officeDocument/2006/relationships/hyperlink" Target="https://doi.org/10.1021/jf403387p" TargetMode="External"/><Relationship Id="rId5" Type="http://schemas.openxmlformats.org/officeDocument/2006/relationships/hyperlink" Target="https://doi.org/10.1093/chemse/bjp092" TargetMode="External"/><Relationship Id="rId181" Type="http://schemas.openxmlformats.org/officeDocument/2006/relationships/hyperlink" Target="https://www.sigmaaldrich.com/catalog/search?term=633-65-8&amp;interface=CAS%20No.&amp;N=0&amp;mode=partialmax&amp;lang=it&amp;region=IT&amp;focus=product" TargetMode="External"/><Relationship Id="rId237" Type="http://schemas.openxmlformats.org/officeDocument/2006/relationships/hyperlink" Target="https://doi.org/10.1021/jf403387p" TargetMode="External"/><Relationship Id="rId279" Type="http://schemas.openxmlformats.org/officeDocument/2006/relationships/hyperlink" Target="https://doi.org/10.1021/jf070503p" TargetMode="External"/><Relationship Id="rId43" Type="http://schemas.openxmlformats.org/officeDocument/2006/relationships/hyperlink" Target="https://doi.org/10.1074/jbc.M116.718544" TargetMode="External"/><Relationship Id="rId139" Type="http://schemas.openxmlformats.org/officeDocument/2006/relationships/hyperlink" Target="https://doi.org/10.1021/jf403387p" TargetMode="External"/><Relationship Id="rId290" Type="http://schemas.openxmlformats.org/officeDocument/2006/relationships/hyperlink" Target="https://www.sigmaaldrich.com/catalog/search?term=97230-47-2&amp;interface=CAS%20No.&amp;lang=en&amp;region=US&amp;focus=product" TargetMode="External"/><Relationship Id="rId304" Type="http://schemas.openxmlformats.org/officeDocument/2006/relationships/hyperlink" Target="https://doi.org/%2010.1021/jf304198k" TargetMode="External"/><Relationship Id="rId85" Type="http://schemas.openxmlformats.org/officeDocument/2006/relationships/hyperlink" Target="https://doi.org/10.1007/s12078-009-9049-1" TargetMode="External"/><Relationship Id="rId150" Type="http://schemas.openxmlformats.org/officeDocument/2006/relationships/hyperlink" Target="https://doi.org/10.1021/jf403387p" TargetMode="External"/><Relationship Id="rId192" Type="http://schemas.openxmlformats.org/officeDocument/2006/relationships/hyperlink" Target="https://www.sigmaaldrich.com/catalog/search?term=64-86-8&amp;interface=CAS%20No.&amp;lang=en&amp;region=US&amp;focus=product" TargetMode="External"/><Relationship Id="rId206" Type="http://schemas.openxmlformats.org/officeDocument/2006/relationships/hyperlink" Target="https://www.sigmaaldrich.com/catalog/search?term=17617-45-7&amp;interface=CAS%20No.&amp;N=0&amp;mode=partialmax&amp;lang=it&amp;region=IT&amp;focus=product" TargetMode="External"/><Relationship Id="rId248" Type="http://schemas.openxmlformats.org/officeDocument/2006/relationships/hyperlink" Target="https://doi.org/10.1021/jf403387p" TargetMode="External"/><Relationship Id="rId12" Type="http://schemas.openxmlformats.org/officeDocument/2006/relationships/hyperlink" Target="https://doi.org/%2010.1016/j.bbrc.2019.03.139" TargetMode="External"/><Relationship Id="rId108" Type="http://schemas.openxmlformats.org/officeDocument/2006/relationships/hyperlink" Target="https://doi.org/10.1021/jf303146h" TargetMode="External"/><Relationship Id="rId315" Type="http://schemas.openxmlformats.org/officeDocument/2006/relationships/hyperlink" Target="https://commonchemistry.cas.org/detail?cas_rn=10329-75-6" TargetMode="External"/><Relationship Id="rId54" Type="http://schemas.openxmlformats.org/officeDocument/2006/relationships/hyperlink" Target="https://doi.org/10.1093/chemse/bjp092" TargetMode="External"/><Relationship Id="rId96" Type="http://schemas.openxmlformats.org/officeDocument/2006/relationships/hyperlink" Target="https://doi.org/10.1021/jf301297n" TargetMode="External"/><Relationship Id="rId161" Type="http://schemas.openxmlformats.org/officeDocument/2006/relationships/hyperlink" Target="https://www.sigmaaldrich.com/catalog/search?term=529-44-2&amp;interface=CAS%20No.&amp;N=0&amp;mode=partialmax&amp;lang=de&amp;region=DE&amp;focus=product" TargetMode="External"/><Relationship Id="rId217" Type="http://schemas.openxmlformats.org/officeDocument/2006/relationships/hyperlink" Target="https://www.sigmaaldrich.com/catalog/search?term=153-94-6&amp;interface=CAS%20No.&amp;N=0&amp;mode=partialmax&amp;lang=it&amp;region=IT&amp;focus=product" TargetMode="External"/><Relationship Id="rId259" Type="http://schemas.openxmlformats.org/officeDocument/2006/relationships/hyperlink" Target="https://doi.org/10.1111/cbdd.13089" TargetMode="External"/><Relationship Id="rId23" Type="http://schemas.openxmlformats.org/officeDocument/2006/relationships/hyperlink" Target="https://www.sigmaaldrich.com/catalog/search?term=673-06-3&amp;interface=CAS%20No.&amp;N=0&amp;mode=partialmax&amp;lang=it&amp;region=IT&amp;focus=product" TargetMode="External"/><Relationship Id="rId119" Type="http://schemas.openxmlformats.org/officeDocument/2006/relationships/hyperlink" Target="https://www.sigmaaldrich.com/catalog/search?term=480-40-0&amp;interface=CAS%20No.&amp;lang=en&amp;region=US&amp;focus=product" TargetMode="External"/><Relationship Id="rId270" Type="http://schemas.openxmlformats.org/officeDocument/2006/relationships/hyperlink" Target="https://doi.org/10.1021/jf070503p" TargetMode="External"/><Relationship Id="rId65" Type="http://schemas.openxmlformats.org/officeDocument/2006/relationships/hyperlink" Target="https://doi.org/10.1093/chemse/bjp092" TargetMode="External"/><Relationship Id="rId130" Type="http://schemas.openxmlformats.org/officeDocument/2006/relationships/hyperlink" Target="https://doi.org/10.1021/jf403387p" TargetMode="External"/><Relationship Id="rId172" Type="http://schemas.openxmlformats.org/officeDocument/2006/relationships/hyperlink" Target="https://www.sigmaaldrich.com/catalog/search?term=53-41-8&amp;interface=CAS%20No.&amp;lang=en&amp;region=US&amp;focus=product" TargetMode="External"/><Relationship Id="rId228" Type="http://schemas.openxmlformats.org/officeDocument/2006/relationships/hyperlink" Target="https://doi.org/10.1021/jf403387p" TargetMode="External"/><Relationship Id="rId13" Type="http://schemas.openxmlformats.org/officeDocument/2006/relationships/hyperlink" Target="https://doi.org/10.1021/acs.jafc.8b03569" TargetMode="External"/><Relationship Id="rId109" Type="http://schemas.openxmlformats.org/officeDocument/2006/relationships/hyperlink" Target="https://doi.org/10.1111/cbdd.13089" TargetMode="External"/><Relationship Id="rId260" Type="http://schemas.openxmlformats.org/officeDocument/2006/relationships/hyperlink" Target="https://doi.org/10.1021/jf303146h" TargetMode="External"/><Relationship Id="rId281" Type="http://schemas.openxmlformats.org/officeDocument/2006/relationships/hyperlink" Target="https://doi.org/10.1021/jf070503p" TargetMode="External"/><Relationship Id="rId316" Type="http://schemas.openxmlformats.org/officeDocument/2006/relationships/hyperlink" Target="https://doi.org/10.1016/j.cub.2005.06.042." TargetMode="External"/><Relationship Id="rId34" Type="http://schemas.openxmlformats.org/officeDocument/2006/relationships/hyperlink" Target="https://doi.org/10.1093/chemse/bjp092" TargetMode="External"/><Relationship Id="rId55" Type="http://schemas.openxmlformats.org/officeDocument/2006/relationships/hyperlink" Target="https://doi.org/10.1021/jf301297n" TargetMode="External"/><Relationship Id="rId76" Type="http://schemas.openxmlformats.org/officeDocument/2006/relationships/hyperlink" Target="https://doi.org/10.1007/s12078-009-9049-1" TargetMode="External"/><Relationship Id="rId97" Type="http://schemas.openxmlformats.org/officeDocument/2006/relationships/hyperlink" Target="https://doi.org/10.1021/jf301297n" TargetMode="External"/><Relationship Id="rId120" Type="http://schemas.openxmlformats.org/officeDocument/2006/relationships/hyperlink" Target="https://doi.org/10.1021/jf403387p" TargetMode="External"/><Relationship Id="rId141" Type="http://schemas.openxmlformats.org/officeDocument/2006/relationships/hyperlink" Target="https://doi.org/10.1021/jf403387p" TargetMode="External"/><Relationship Id="rId7" Type="http://schemas.openxmlformats.org/officeDocument/2006/relationships/hyperlink" Target="https://www.sigmaaldrich.com/catalog/search?term=497-76-7&amp;interface=CAS%20No.&amp;N=0&amp;mode=partialmax&amp;lang=it&amp;region=IT&amp;focus=product" TargetMode="External"/><Relationship Id="rId162" Type="http://schemas.openxmlformats.org/officeDocument/2006/relationships/hyperlink" Target="https://doi.org/10.1021/jf403387p" TargetMode="External"/><Relationship Id="rId183" Type="http://schemas.openxmlformats.org/officeDocument/2006/relationships/hyperlink" Target="https://www.sigmaaldrich.com/catalog/search?term=357-57-3&amp;interface=CAS%20No.&amp;lang=en&amp;region=US&amp;focus=product" TargetMode="External"/><Relationship Id="rId218" Type="http://schemas.openxmlformats.org/officeDocument/2006/relationships/hyperlink" Target="https://doi.org/10.1021/jf303146h" TargetMode="External"/><Relationship Id="rId239" Type="http://schemas.openxmlformats.org/officeDocument/2006/relationships/hyperlink" Target="https://doi.org/10.1021/jf070503p" TargetMode="External"/><Relationship Id="rId250" Type="http://schemas.openxmlformats.org/officeDocument/2006/relationships/hyperlink" Target="https://doi.org/10.1021/jf070503p" TargetMode="External"/><Relationship Id="rId271" Type="http://schemas.openxmlformats.org/officeDocument/2006/relationships/hyperlink" Target="https://doi.org/10.1021/jf403387p" TargetMode="External"/><Relationship Id="rId292" Type="http://schemas.openxmlformats.org/officeDocument/2006/relationships/hyperlink" Target="https://www.sigmaaldrich.com/catalog/search?term=39012-20-9&amp;interface=CAS%20No.&amp;N=0&amp;mode=partialmax&amp;lang=it&amp;region=IT&amp;focus=product" TargetMode="External"/><Relationship Id="rId306" Type="http://schemas.openxmlformats.org/officeDocument/2006/relationships/hyperlink" Target="https://doi.org/10.1016/j.bbrc.2010.06.097" TargetMode="External"/><Relationship Id="rId24" Type="http://schemas.openxmlformats.org/officeDocument/2006/relationships/hyperlink" Target="https://doi.org/10.1016/j.foodchem.2013.10.106" TargetMode="External"/><Relationship Id="rId45" Type="http://schemas.openxmlformats.org/officeDocument/2006/relationships/hyperlink" Target="https://doi.org/10.1021/acs.jafc.8b03569" TargetMode="External"/><Relationship Id="rId66" Type="http://schemas.openxmlformats.org/officeDocument/2006/relationships/hyperlink" Target="https://doi.org/10.1074/jbc.M116.718544" TargetMode="External"/><Relationship Id="rId87" Type="http://schemas.openxmlformats.org/officeDocument/2006/relationships/hyperlink" Target="https://doi.org/10.1007/s12078-009-9049-1" TargetMode="External"/><Relationship Id="rId110" Type="http://schemas.openxmlformats.org/officeDocument/2006/relationships/hyperlink" Target="https://www.chemsrc.com/en/baike/1302822.html" TargetMode="External"/><Relationship Id="rId131" Type="http://schemas.openxmlformats.org/officeDocument/2006/relationships/hyperlink" Target="https://www.sigmaaldrich.com/catalog/search?term=970-74-1&amp;interface=CAS%20No.&amp;N=0&amp;mode=partialmax&amp;lang=it&amp;region=IT&amp;focus=product" TargetMode="External"/><Relationship Id="rId152" Type="http://schemas.openxmlformats.org/officeDocument/2006/relationships/hyperlink" Target="https://doi.org/10.1021/jf403387p" TargetMode="External"/><Relationship Id="rId173" Type="http://schemas.openxmlformats.org/officeDocument/2006/relationships/hyperlink" Target="https://doi.org/10.1074/jbc.M116.718544" TargetMode="External"/><Relationship Id="rId194" Type="http://schemas.openxmlformats.org/officeDocument/2006/relationships/hyperlink" Target="https://www.sigmaaldrich.com/catalog/search?term=553-21-9&amp;interface=CAS%20No.&amp;lang=en&amp;region=US&amp;focus=product" TargetMode="External"/><Relationship Id="rId208" Type="http://schemas.openxmlformats.org/officeDocument/2006/relationships/hyperlink" Target="https://www.sigmaaldrich.com/catalog/search?term=57-83-0&amp;interface=CAS%20No.&amp;N=0&amp;mode=partialmax&amp;lang=it&amp;region=IT&amp;focus=product" TargetMode="External"/><Relationship Id="rId229" Type="http://schemas.openxmlformats.org/officeDocument/2006/relationships/hyperlink" Target="https://doi.org/10.1074/jbc.M116.718544" TargetMode="External"/><Relationship Id="rId240" Type="http://schemas.openxmlformats.org/officeDocument/2006/relationships/hyperlink" Target="https://doi.org/10.1021/jf403387p" TargetMode="External"/><Relationship Id="rId261" Type="http://schemas.openxmlformats.org/officeDocument/2006/relationships/hyperlink" Target="https://doi.org/10.1021/jf303146h" TargetMode="External"/><Relationship Id="rId14" Type="http://schemas.openxmlformats.org/officeDocument/2006/relationships/hyperlink" Target="https://www.sigmaaldrich.com/catalog/search?term=91-64-5&amp;interface=CAS%20No.&amp;lang=en&amp;region=US&amp;focus=product" TargetMode="External"/><Relationship Id="rId35" Type="http://schemas.openxmlformats.org/officeDocument/2006/relationships/hyperlink" Target="https://www.sigmaaldrich.com/catalog/search?term=26472-41-3&amp;interface=CAS%20No.&amp;N=0&amp;mode=partialmax&amp;lang=it&amp;region=IT&amp;focus=product" TargetMode="External"/><Relationship Id="rId56" Type="http://schemas.openxmlformats.org/officeDocument/2006/relationships/hyperlink" Target="https://www.sigmaaldrich.com/catalog/search?term=501-36-0&amp;interface=CAS%20No.&amp;N=0&amp;mode=partialmax&amp;lang=it&amp;region=IT&amp;focus=product" TargetMode="External"/><Relationship Id="rId77" Type="http://schemas.openxmlformats.org/officeDocument/2006/relationships/hyperlink" Target="https://doi.org/10.1021/jf070503p" TargetMode="External"/><Relationship Id="rId100" Type="http://schemas.openxmlformats.org/officeDocument/2006/relationships/hyperlink" Target="https://doi.org/10.1021/jf301297n" TargetMode="External"/><Relationship Id="rId282" Type="http://schemas.openxmlformats.org/officeDocument/2006/relationships/hyperlink" Target="https://doi.org/10.1021/jf403387p" TargetMode="External"/><Relationship Id="rId317" Type="http://schemas.openxmlformats.org/officeDocument/2006/relationships/hyperlink" Target="https://doi.org/10.1021/jf403387p" TargetMode="External"/><Relationship Id="rId8" Type="http://schemas.openxmlformats.org/officeDocument/2006/relationships/hyperlink" Target="https://pubmed.ncbi.nlm.nih.gov/20022913/" TargetMode="External"/><Relationship Id="rId98" Type="http://schemas.openxmlformats.org/officeDocument/2006/relationships/hyperlink" Target="https://doi.org/10.1021/jf301297n" TargetMode="External"/><Relationship Id="rId121" Type="http://schemas.openxmlformats.org/officeDocument/2006/relationships/hyperlink" Target="https://www.sigmaaldrich.com/catalog/search?term=491-71-4&amp;interface=CAS%20No.&amp;lang=en&amp;region=US&amp;focus=product" TargetMode="External"/><Relationship Id="rId142" Type="http://schemas.openxmlformats.org/officeDocument/2006/relationships/hyperlink" Target="https://doi.org/10.1021/jf403387p" TargetMode="External"/><Relationship Id="rId163" Type="http://schemas.openxmlformats.org/officeDocument/2006/relationships/hyperlink" Target="https://dx.doi.org/10.1021/acsomega.0c05599?ref=pdf" TargetMode="External"/><Relationship Id="rId184" Type="http://schemas.openxmlformats.org/officeDocument/2006/relationships/hyperlink" Target="https://doi.org/10.1093/chemse/bjp092" TargetMode="External"/><Relationship Id="rId219" Type="http://schemas.openxmlformats.org/officeDocument/2006/relationships/hyperlink" Target="https://www.sigmaaldrich.com/catalog/search?term=55589-62-3&amp;interface=CAS%20No.&amp;N=0&amp;mode=partialmax&amp;lang=it&amp;region=IT&amp;focus=product" TargetMode="External"/><Relationship Id="rId230" Type="http://schemas.openxmlformats.org/officeDocument/2006/relationships/hyperlink" Target="https://doi.org/10.1152/ajpgi.00135.2010" TargetMode="External"/><Relationship Id="rId251" Type="http://schemas.openxmlformats.org/officeDocument/2006/relationships/hyperlink" Target="https://doi.org/10.1021/jf403387p" TargetMode="External"/><Relationship Id="rId25" Type="http://schemas.openxmlformats.org/officeDocument/2006/relationships/hyperlink" Target="https://www.sigmaaldrich.com/catalog/search?term=989-51-5&amp;interface=CAS%20No.&amp;lang=en&amp;region=US&amp;focus=product" TargetMode="External"/><Relationship Id="rId46" Type="http://schemas.openxmlformats.org/officeDocument/2006/relationships/hyperlink" Target="https://doi.org/10.1021/acs.jafc.8b03569" TargetMode="External"/><Relationship Id="rId67" Type="http://schemas.openxmlformats.org/officeDocument/2006/relationships/hyperlink" Target="https://doi.org/10.1021/acs.jafc.8b03569" TargetMode="External"/><Relationship Id="rId272" Type="http://schemas.openxmlformats.org/officeDocument/2006/relationships/hyperlink" Target="https://doi.org/10.1021/jf403387p" TargetMode="External"/><Relationship Id="rId293" Type="http://schemas.openxmlformats.org/officeDocument/2006/relationships/hyperlink" Target="https://doi.org/10.1021/jf202816u%20,https:/doi.org/10.1021/jf403387p" TargetMode="External"/><Relationship Id="rId307" Type="http://schemas.openxmlformats.org/officeDocument/2006/relationships/hyperlink" Target="https://doi.org/10.1016/j.bbrc.2007.11.070" TargetMode="External"/><Relationship Id="rId88" Type="http://schemas.openxmlformats.org/officeDocument/2006/relationships/hyperlink" Target="https://doi.org/10.1007/s12078-009-9049-1" TargetMode="External"/><Relationship Id="rId111" Type="http://schemas.openxmlformats.org/officeDocument/2006/relationships/hyperlink" Target="https://doi.org/%2010.1021/jf403387p" TargetMode="External"/><Relationship Id="rId132" Type="http://schemas.openxmlformats.org/officeDocument/2006/relationships/hyperlink" Target="https://doi.org/10.1021/jf403387p" TargetMode="External"/><Relationship Id="rId153" Type="http://schemas.openxmlformats.org/officeDocument/2006/relationships/hyperlink" Target="https://doi.org/10.1021/jf403387p" TargetMode="External"/><Relationship Id="rId174" Type="http://schemas.openxmlformats.org/officeDocument/2006/relationships/hyperlink" Target="https://doi.org/10.1093/chemse/bjp092" TargetMode="External"/><Relationship Id="rId195" Type="http://schemas.openxmlformats.org/officeDocument/2006/relationships/hyperlink" Target="https://doi.org/10.1074/jbc.M116.718544" TargetMode="External"/><Relationship Id="rId209" Type="http://schemas.openxmlformats.org/officeDocument/2006/relationships/hyperlink" Target="https://doi.org/10.1074/jbc.M116.718544" TargetMode="External"/><Relationship Id="rId220" Type="http://schemas.openxmlformats.org/officeDocument/2006/relationships/hyperlink" Target="https://doi.org/10.1093/chemse/bjp092" TargetMode="External"/><Relationship Id="rId241" Type="http://schemas.openxmlformats.org/officeDocument/2006/relationships/hyperlink" Target="https://doi.org/10.1021/jf403387p" TargetMode="External"/><Relationship Id="rId15" Type="http://schemas.openxmlformats.org/officeDocument/2006/relationships/hyperlink" Target="https://doi.org/10.1093/chemse/bjp092" TargetMode="External"/><Relationship Id="rId36" Type="http://schemas.openxmlformats.org/officeDocument/2006/relationships/hyperlink" Target="https://doi.org/10.1093/chemse/bjp092" TargetMode="External"/><Relationship Id="rId57" Type="http://schemas.openxmlformats.org/officeDocument/2006/relationships/hyperlink" Target="https://www.jbc.org/article/S0021-9258(20)41276-1/fulltext" TargetMode="External"/><Relationship Id="rId262" Type="http://schemas.openxmlformats.org/officeDocument/2006/relationships/hyperlink" Target="https://doi.org/10.1111/cbdd.13089" TargetMode="External"/><Relationship Id="rId283" Type="http://schemas.openxmlformats.org/officeDocument/2006/relationships/hyperlink" Target="https://doi.org/10.1021/jf070503p" TargetMode="External"/><Relationship Id="rId318" Type="http://schemas.openxmlformats.org/officeDocument/2006/relationships/printerSettings" Target="../printerSettings/printerSettings1.bin"/><Relationship Id="rId78" Type="http://schemas.openxmlformats.org/officeDocument/2006/relationships/hyperlink" Target="https://doi.org/10.1021/jf070503p" TargetMode="External"/><Relationship Id="rId99" Type="http://schemas.openxmlformats.org/officeDocument/2006/relationships/hyperlink" Target="https://www.sigmaaldrich.com/catalog/search?term=64849-39-4&amp;interface=CAS%20No.&amp;N=0&amp;mode=partialmax&amp;lang=it&amp;region=IT&amp;focus=product" TargetMode="External"/><Relationship Id="rId101" Type="http://schemas.openxmlformats.org/officeDocument/2006/relationships/hyperlink" Target="https://www.sigmaaldrich.com/catalog/search?term=107-35-7&amp;interface=CAS%20No.&amp;N=0&amp;mode=partialmax&amp;lang=it&amp;region=IT&amp;focus=product" TargetMode="External"/><Relationship Id="rId122" Type="http://schemas.openxmlformats.org/officeDocument/2006/relationships/hyperlink" Target="https://doi.org/10.1021/jf403387p" TargetMode="External"/><Relationship Id="rId143" Type="http://schemas.openxmlformats.org/officeDocument/2006/relationships/hyperlink" Target="https://doi.org/10.1021/jf403387p" TargetMode="External"/><Relationship Id="rId164" Type="http://schemas.openxmlformats.org/officeDocument/2006/relationships/hyperlink" Target="https://dx.doi.org/10.1021/acsomega.0c05599?ref=pdf" TargetMode="External"/><Relationship Id="rId185" Type="http://schemas.openxmlformats.org/officeDocument/2006/relationships/hyperlink" Target="https://www.sigmaaldrich.com/catalog/search?term=76-22-2&amp;interface=CAS%20No.&amp;lang=en&amp;region=US&amp;focus=product" TargetMode="External"/><Relationship Id="rId9" Type="http://schemas.openxmlformats.org/officeDocument/2006/relationships/hyperlink" Target="https://www.sigmaaldrich.com/catalog/search?term=58-08-2&amp;interface=CAS%20No.&amp;lang=en&amp;region=US&amp;focus=product" TargetMode="External"/><Relationship Id="rId210" Type="http://schemas.openxmlformats.org/officeDocument/2006/relationships/hyperlink" Target="https://doi.org/10.1093/chemse/bjp092" TargetMode="External"/><Relationship Id="rId26" Type="http://schemas.openxmlformats.org/officeDocument/2006/relationships/hyperlink" Target="https://www.jbc.org/article/S0021-9258(20)41276-1/fulltext" TargetMode="External"/><Relationship Id="rId231" Type="http://schemas.openxmlformats.org/officeDocument/2006/relationships/hyperlink" Target="https://www.sigmaaldrich.com/catalog/search?term=484-20-8&amp;interface=CAS%20No.&amp;lang=en&amp;region=US&amp;focus=product" TargetMode="External"/><Relationship Id="rId252" Type="http://schemas.openxmlformats.org/officeDocument/2006/relationships/hyperlink" Target="https://doi.org/10.1038/ng1014" TargetMode="External"/><Relationship Id="rId273" Type="http://schemas.openxmlformats.org/officeDocument/2006/relationships/hyperlink" Target="https://doi.org/10.1021/jf070503p" TargetMode="External"/><Relationship Id="rId294" Type="http://schemas.openxmlformats.org/officeDocument/2006/relationships/hyperlink" Target="https://doi.org/10.1021/jf303146h" TargetMode="External"/><Relationship Id="rId308" Type="http://schemas.openxmlformats.org/officeDocument/2006/relationships/hyperlink" Target="https://doi.org/10.1096/fj.13-242594" TargetMode="External"/><Relationship Id="rId47" Type="http://schemas.openxmlformats.org/officeDocument/2006/relationships/hyperlink" Target="https://doi.org/10.1021/acs.jafc.8b03569" TargetMode="External"/><Relationship Id="rId68" Type="http://schemas.openxmlformats.org/officeDocument/2006/relationships/hyperlink" Target="https://doi.org/10.1021/acs.jafc.8b03569" TargetMode="External"/><Relationship Id="rId89" Type="http://schemas.openxmlformats.org/officeDocument/2006/relationships/hyperlink" Target="https://doi.org/10.1007/s12078-009-9049-1" TargetMode="External"/><Relationship Id="rId112" Type="http://schemas.openxmlformats.org/officeDocument/2006/relationships/hyperlink" Target="https://doi.org/%2010.1021/jf403387p" TargetMode="External"/><Relationship Id="rId133" Type="http://schemas.openxmlformats.org/officeDocument/2006/relationships/hyperlink" Target="https://doi.org/10.1021/jf403387p" TargetMode="External"/><Relationship Id="rId154" Type="http://schemas.openxmlformats.org/officeDocument/2006/relationships/hyperlink" Target="https://doi.org/10.1152/ajpgi.00135.2010" TargetMode="External"/><Relationship Id="rId175" Type="http://schemas.openxmlformats.org/officeDocument/2006/relationships/hyperlink" Target="https://www.sigmaaldrich.com/catalog/search?term=84692-91-1&amp;interface=CAS%20No.&amp;lang=en&amp;region=US&amp;focus=product" TargetMode="External"/><Relationship Id="rId196" Type="http://schemas.openxmlformats.org/officeDocument/2006/relationships/hyperlink" Target="https://doi.org/10.1074/jbc.M116.718544" TargetMode="External"/><Relationship Id="rId200" Type="http://schemas.openxmlformats.org/officeDocument/2006/relationships/hyperlink" Target="https://doi.org/10.1093/chemse/bjp092" TargetMode="External"/><Relationship Id="rId16" Type="http://schemas.openxmlformats.org/officeDocument/2006/relationships/hyperlink" Target="https://doi.org/10.1093/chemse/bjp092" TargetMode="External"/><Relationship Id="rId221" Type="http://schemas.openxmlformats.org/officeDocument/2006/relationships/hyperlink" Target="https://www.sigmaaldrich.com/catalog/search?term=103-90-2&amp;interface=CAS%20No.&amp;lang=en&amp;region=US&amp;focus=product" TargetMode="External"/><Relationship Id="rId242" Type="http://schemas.openxmlformats.org/officeDocument/2006/relationships/hyperlink" Target="https://www.chemicalbook.com/CASEN_6665-67-4.htm" TargetMode="External"/><Relationship Id="rId263" Type="http://schemas.openxmlformats.org/officeDocument/2006/relationships/hyperlink" Target="https://doi.org/10.1021/jf403387p" TargetMode="External"/><Relationship Id="rId284" Type="http://schemas.openxmlformats.org/officeDocument/2006/relationships/hyperlink" Target="https://doi.org/10.1111/cbdd.13089" TargetMode="External"/><Relationship Id="rId319" Type="http://schemas.openxmlformats.org/officeDocument/2006/relationships/drawing" Target="../drawings/drawing1.xml"/><Relationship Id="rId37" Type="http://schemas.openxmlformats.org/officeDocument/2006/relationships/hyperlink" Target="https://dx.doi.org/10.1021/acsomega.0c05599?ref=pdf" TargetMode="External"/><Relationship Id="rId58" Type="http://schemas.openxmlformats.org/officeDocument/2006/relationships/hyperlink" Target="https://doi.org/10.1093/chemse/bjp092" TargetMode="External"/><Relationship Id="rId79" Type="http://schemas.openxmlformats.org/officeDocument/2006/relationships/hyperlink" Target="https://www.sigmaaldrich.com/catalog/search?term=63-91-2&amp;interface=CAS%20No.&amp;N=0&amp;mode=partialmax&amp;lang=it&amp;region=IT&amp;focus=product" TargetMode="External"/><Relationship Id="rId102" Type="http://schemas.openxmlformats.org/officeDocument/2006/relationships/hyperlink" Target="https://doi.org/10.1021/jf070503p" TargetMode="External"/><Relationship Id="rId123" Type="http://schemas.openxmlformats.org/officeDocument/2006/relationships/hyperlink" Target="https://www.sigmaaldrich.com/catalog/search?term=479-13-0&amp;interface=CAS%20No.&amp;lang=en&amp;region=US&amp;focus=product" TargetMode="External"/><Relationship Id="rId144" Type="http://schemas.openxmlformats.org/officeDocument/2006/relationships/hyperlink" Target="https://doi.org/10.1021/jf403387p" TargetMode="External"/><Relationship Id="rId90" Type="http://schemas.openxmlformats.org/officeDocument/2006/relationships/hyperlink" Target="https://doi.org/10.1007/s12078-009-9049-1" TargetMode="External"/><Relationship Id="rId165" Type="http://schemas.openxmlformats.org/officeDocument/2006/relationships/hyperlink" Target="https://dx.doi.org/10.1021/acsomega.0c05599?ref=pdf" TargetMode="External"/><Relationship Id="rId186" Type="http://schemas.openxmlformats.org/officeDocument/2006/relationships/hyperlink" Target="https://doi.org/10.1093/chemse/bjp092" TargetMode="External"/><Relationship Id="rId211" Type="http://schemas.openxmlformats.org/officeDocument/2006/relationships/hyperlink" Target="https://www.sigmaaldrich.com/catalog/search?term=90-39-1&amp;interface=CAS%20No.&amp;N=0&amp;mode=partialmax&amp;lang=it&amp;region=IT&amp;focus=product" TargetMode="External"/><Relationship Id="rId232" Type="http://schemas.openxmlformats.org/officeDocument/2006/relationships/hyperlink" Target="https://doi.org/10.3390/molecules201018907" TargetMode="External"/><Relationship Id="rId253" Type="http://schemas.openxmlformats.org/officeDocument/2006/relationships/hyperlink" Target="https://doi.org/10.1021/jf403387p" TargetMode="External"/><Relationship Id="rId274" Type="http://schemas.openxmlformats.org/officeDocument/2006/relationships/hyperlink" Target="https://doi.org/10.1021/jf070503p" TargetMode="External"/><Relationship Id="rId295" Type="http://schemas.openxmlformats.org/officeDocument/2006/relationships/hyperlink" Target="https://doi.org/10.1021/jf303146h" TargetMode="External"/><Relationship Id="rId309" Type="http://schemas.openxmlformats.org/officeDocument/2006/relationships/hyperlink" Target="https://doi.org/10.1016/j.bbrc.2007.11.070" TargetMode="External"/><Relationship Id="rId27" Type="http://schemas.openxmlformats.org/officeDocument/2006/relationships/hyperlink" Target="https://doi.org/10.1093/chemse/bjp092" TargetMode="External"/><Relationship Id="rId48" Type="http://schemas.openxmlformats.org/officeDocument/2006/relationships/hyperlink" Target="https://m.chemicalbook.com/CASEN_12798-59-3.htm" TargetMode="External"/><Relationship Id="rId69" Type="http://schemas.openxmlformats.org/officeDocument/2006/relationships/hyperlink" Target="https://www.sigmaaldrich.com/catalog/search?term=481-06-1&amp;interface=CAS%20No.&amp;N=0&amp;mode=partialmax&amp;lang=it&amp;region=IT&amp;focus=product" TargetMode="External"/><Relationship Id="rId113" Type="http://schemas.openxmlformats.org/officeDocument/2006/relationships/hyperlink" Target="https://www.sigmaaldrich.com/catalog/search?term=5508-58-7&amp;interface=CAS%20No.&amp;lang=en&amp;region=US&amp;focus=product" TargetMode="External"/><Relationship Id="rId134" Type="http://schemas.openxmlformats.org/officeDocument/2006/relationships/hyperlink" Target="https://doi.org/10.1021/jf403387p" TargetMode="External"/><Relationship Id="rId80" Type="http://schemas.openxmlformats.org/officeDocument/2006/relationships/hyperlink" Target="https://onlinelibrary.wiley.com/doi/abs/10.1111/cbdd.12293" TargetMode="External"/><Relationship Id="rId155" Type="http://schemas.openxmlformats.org/officeDocument/2006/relationships/hyperlink" Target="https://doi.org/10.1021/jf403387p" TargetMode="External"/><Relationship Id="rId176" Type="http://schemas.openxmlformats.org/officeDocument/2006/relationships/hyperlink" Target="https://doi.org/10.1093/chemse/bjp092" TargetMode="External"/><Relationship Id="rId197" Type="http://schemas.openxmlformats.org/officeDocument/2006/relationships/hyperlink" Target="https://doi.org/10.1093/chemse/bjp092" TargetMode="External"/><Relationship Id="rId201" Type="http://schemas.openxmlformats.org/officeDocument/2006/relationships/hyperlink" Target="https://doi.org/10.1093/chemse/bjp092" TargetMode="External"/><Relationship Id="rId222" Type="http://schemas.openxmlformats.org/officeDocument/2006/relationships/hyperlink" Target="https://doi.org/10.1093/chemse/bjp092" TargetMode="External"/><Relationship Id="rId243" Type="http://schemas.openxmlformats.org/officeDocument/2006/relationships/hyperlink" Target="https://doi.org/10.1021/jf403387p" TargetMode="External"/><Relationship Id="rId264" Type="http://schemas.openxmlformats.org/officeDocument/2006/relationships/hyperlink" Target="https://doi.org/10.1021/jf070503p" TargetMode="External"/><Relationship Id="rId285" Type="http://schemas.openxmlformats.org/officeDocument/2006/relationships/hyperlink" Target="https://www.sigmaaldrich.com/catalog/search?term=21967-41-9&amp;interface=CAS%20No.&amp;N=0&amp;mode=partialmax&amp;lang=it&amp;region=IT&amp;focus=product" TargetMode="External"/><Relationship Id="rId17" Type="http://schemas.openxmlformats.org/officeDocument/2006/relationships/hyperlink" Target="https://doi.org/10.1074/jbc.M116.718544" TargetMode="External"/><Relationship Id="rId38" Type="http://schemas.openxmlformats.org/officeDocument/2006/relationships/hyperlink" Target="https://doi.org/10.1093/chemse/bjp092" TargetMode="External"/><Relationship Id="rId59" Type="http://schemas.openxmlformats.org/officeDocument/2006/relationships/hyperlink" Target="https://doi.org/10.1074/jbc.M116.718544" TargetMode="External"/><Relationship Id="rId103" Type="http://schemas.openxmlformats.org/officeDocument/2006/relationships/hyperlink" Target="https://doi.org/10.1021/jf301297n" TargetMode="External"/><Relationship Id="rId124" Type="http://schemas.openxmlformats.org/officeDocument/2006/relationships/hyperlink" Target="https://doi.org/10.1021/jf403387p" TargetMode="External"/><Relationship Id="rId310" Type="http://schemas.openxmlformats.org/officeDocument/2006/relationships/hyperlink" Target="https://doi.org/10.1016/j.bbrc.2007.11.070" TargetMode="External"/><Relationship Id="rId70" Type="http://schemas.openxmlformats.org/officeDocument/2006/relationships/hyperlink" Target="https://www.jbc.org/article/S0021-9258(20)41276-1/fulltext" TargetMode="External"/><Relationship Id="rId91" Type="http://schemas.openxmlformats.org/officeDocument/2006/relationships/hyperlink" Target="https://doi.org/10.1007/s12078-009-9049-1" TargetMode="External"/><Relationship Id="rId145" Type="http://schemas.openxmlformats.org/officeDocument/2006/relationships/hyperlink" Target="https://doi.org/10.3390/molecules201018907" TargetMode="External"/><Relationship Id="rId166" Type="http://schemas.openxmlformats.org/officeDocument/2006/relationships/hyperlink" Target="https://www.sigmaaldrich.com/catalog/search?term=60-01-5&amp;interface=CAS%20No.&amp;N=0&amp;mode=partialmax&amp;lang=de&amp;region=DE&amp;focus=product" TargetMode="External"/><Relationship Id="rId187" Type="http://schemas.openxmlformats.org/officeDocument/2006/relationships/hyperlink" Target="https://doi.org/10.1093/chemse/bjp092" TargetMode="External"/><Relationship Id="rId1" Type="http://schemas.openxmlformats.org/officeDocument/2006/relationships/hyperlink" Target="https://www.jbc.org/article/S0021-9258(20)41276-1/fulltext" TargetMode="External"/><Relationship Id="rId212" Type="http://schemas.openxmlformats.org/officeDocument/2006/relationships/hyperlink" Target="https://doi.org/10.1074/jbc.M116.718544" TargetMode="External"/><Relationship Id="rId233" Type="http://schemas.openxmlformats.org/officeDocument/2006/relationships/hyperlink" Target="https://www.sigmaaldrich.com/catalog/search?term=487-52-5&amp;interface=CAS%20No.&amp;lang=en&amp;region=US&amp;focus=product" TargetMode="External"/><Relationship Id="rId254" Type="http://schemas.openxmlformats.org/officeDocument/2006/relationships/hyperlink" Target="https://doi.org/10.1021/jf403387p" TargetMode="External"/><Relationship Id="rId28" Type="http://schemas.openxmlformats.org/officeDocument/2006/relationships/hyperlink" Target="https://doi.org/10.1093/chemse/bjp092" TargetMode="External"/><Relationship Id="rId49" Type="http://schemas.openxmlformats.org/officeDocument/2006/relationships/hyperlink" Target="https://doi.org/10.1021/acs.jafc.8b03569" TargetMode="External"/><Relationship Id="rId114" Type="http://schemas.openxmlformats.org/officeDocument/2006/relationships/hyperlink" Target="https://doi.org/10.1021/jf303146h" TargetMode="External"/><Relationship Id="rId275" Type="http://schemas.openxmlformats.org/officeDocument/2006/relationships/hyperlink" Target="https://doi.org/10.1021/jf070503p" TargetMode="External"/><Relationship Id="rId296" Type="http://schemas.openxmlformats.org/officeDocument/2006/relationships/hyperlink" Target="https://doi.org/10.1021/jf303146h" TargetMode="External"/><Relationship Id="rId300" Type="http://schemas.openxmlformats.org/officeDocument/2006/relationships/hyperlink" Target="https://www.sigmaaldrich.com/catalog/search?term=51059-44-0&amp;interface=CAS%20No.&amp;N=0&amp;mode=partialmax&amp;lang=it&amp;region=IT&amp;focus=product" TargetMode="External"/><Relationship Id="rId60" Type="http://schemas.openxmlformats.org/officeDocument/2006/relationships/hyperlink" Target="https://doi.org/10.1093/chemse/bjp092" TargetMode="External"/><Relationship Id="rId81" Type="http://schemas.openxmlformats.org/officeDocument/2006/relationships/hyperlink" Target="https://doi.org/10.1021/jf303146h" TargetMode="External"/><Relationship Id="rId135" Type="http://schemas.openxmlformats.org/officeDocument/2006/relationships/hyperlink" Target="https://doi.org/10.1021/jf403387p" TargetMode="External"/><Relationship Id="rId156" Type="http://schemas.openxmlformats.org/officeDocument/2006/relationships/hyperlink" Target="https://www.sigmaaldrich.com/catalog/search?term=961-29-5&amp;interface=CAS%20No.&amp;N=0&amp;mode=partialmax&amp;lang=it&amp;region=IT&amp;focus=product" TargetMode="External"/><Relationship Id="rId177" Type="http://schemas.openxmlformats.org/officeDocument/2006/relationships/hyperlink" Target="https://www.chemsrc.com/en/baike/338616.html" TargetMode="External"/><Relationship Id="rId198" Type="http://schemas.openxmlformats.org/officeDocument/2006/relationships/hyperlink" Target="https://www.sigmaaldrich.com/catalog/search?term=114-07-8&amp;interface=CAS%20No.&amp;N=0&amp;mode=partialmax&amp;lang=it&amp;region=IT&amp;focus=product" TargetMode="External"/><Relationship Id="rId202" Type="http://schemas.openxmlformats.org/officeDocument/2006/relationships/hyperlink" Target="https://doi.org/10.1093/chemse/bjp092" TargetMode="External"/><Relationship Id="rId223" Type="http://schemas.openxmlformats.org/officeDocument/2006/relationships/hyperlink" Target="https://www.sigmaaldrich.com/catalog/search?term=298-81-7&amp;interface=CAS%20No.&amp;N=0&amp;mode=partialmax&amp;lang=it&amp;region=IT&amp;focus=product" TargetMode="External"/><Relationship Id="rId244" Type="http://schemas.openxmlformats.org/officeDocument/2006/relationships/hyperlink" Target="https://doi.org/10.1021/jf403387p" TargetMode="External"/><Relationship Id="rId18" Type="http://schemas.openxmlformats.org/officeDocument/2006/relationships/hyperlink" Target="https://doi.org/10.1093/chemse/bjp092" TargetMode="External"/><Relationship Id="rId39" Type="http://schemas.openxmlformats.org/officeDocument/2006/relationships/hyperlink" Target="https://www.sigmaaldrich.com/catalog/search?term=73-22-3&amp;interface=CAS%20No.&amp;lang=en&amp;region=US&amp;focus=product" TargetMode="External"/><Relationship Id="rId265" Type="http://schemas.openxmlformats.org/officeDocument/2006/relationships/hyperlink" Target="https://doi.org/10.1021/jf070503p" TargetMode="External"/><Relationship Id="rId286" Type="http://schemas.openxmlformats.org/officeDocument/2006/relationships/hyperlink" Target="https://doi.org/10.1111/cbdd.13089" TargetMode="External"/><Relationship Id="rId50" Type="http://schemas.openxmlformats.org/officeDocument/2006/relationships/hyperlink" Target="https://doi.org/10.1021/acs.jafc.8b03569" TargetMode="External"/><Relationship Id="rId104" Type="http://schemas.openxmlformats.org/officeDocument/2006/relationships/hyperlink" Target="https://www.sigmaaldrich.com/catalog/search?term=67604-48-2&amp;interface=CAS%20No.&amp;N=0&amp;mode=partialmax&amp;lang=it&amp;region=IT&amp;focus=product" TargetMode="External"/><Relationship Id="rId125" Type="http://schemas.openxmlformats.org/officeDocument/2006/relationships/hyperlink" Target="https://doi.org/10.1021/jf403387p" TargetMode="External"/><Relationship Id="rId146" Type="http://schemas.openxmlformats.org/officeDocument/2006/relationships/hyperlink" Target="https://doi.org/10.1021/jf403387p" TargetMode="External"/><Relationship Id="rId167" Type="http://schemas.openxmlformats.org/officeDocument/2006/relationships/hyperlink" Target="https://www.sigmaaldrich.com/catalog/search?term=313-67-7&amp;interface=CAS%20No.&amp;N=0&amp;mode=partialmax&amp;lang=it&amp;region=IT&amp;focus=product" TargetMode="External"/><Relationship Id="rId188" Type="http://schemas.openxmlformats.org/officeDocument/2006/relationships/hyperlink" Target="https://www.sigmaaldrich.com/catalog/search?term=56-75-7&amp;interface=CAS%20No.&amp;lang=en&amp;region=US&amp;focus=product" TargetMode="External"/><Relationship Id="rId311" Type="http://schemas.openxmlformats.org/officeDocument/2006/relationships/hyperlink" Target="https://doi.org/10.1523/JNEUROSCI.2923-11.2011" TargetMode="External"/><Relationship Id="rId71" Type="http://schemas.openxmlformats.org/officeDocument/2006/relationships/hyperlink" Target="https://www.sigmaaldrich.com/catalog/search?term=56-41-7&amp;interface=CAS%20No.&amp;N=0&amp;mode=partialmax&amp;lang=it&amp;region=IT&amp;focus=product" TargetMode="External"/><Relationship Id="rId92" Type="http://schemas.openxmlformats.org/officeDocument/2006/relationships/hyperlink" Target="https://www.sigmaaldrich.com/catalog/search?term=6754-58-1&amp;interface=CAS%20No.&amp;N=0&amp;mode=partialmax&amp;lang=it&amp;region=IT&amp;focus=product" TargetMode="External"/><Relationship Id="rId213" Type="http://schemas.openxmlformats.org/officeDocument/2006/relationships/hyperlink" Target="https://doi.org/10.1093/chemse/bjp092" TargetMode="External"/><Relationship Id="rId234" Type="http://schemas.openxmlformats.org/officeDocument/2006/relationships/hyperlink" Target="https://doi.org/10.1021/jf403387p" TargetMode="External"/><Relationship Id="rId2" Type="http://schemas.openxmlformats.org/officeDocument/2006/relationships/hyperlink" Target="https://doi.org/10.1093/chemse/bjp092" TargetMode="External"/><Relationship Id="rId29" Type="http://schemas.openxmlformats.org/officeDocument/2006/relationships/hyperlink" Target="https://doi.org/10.1021/acs.jafc.8b03569" TargetMode="External"/><Relationship Id="rId255" Type="http://schemas.openxmlformats.org/officeDocument/2006/relationships/hyperlink" Target="https://doi.org/10.1021/jf070503p" TargetMode="External"/><Relationship Id="rId276" Type="http://schemas.openxmlformats.org/officeDocument/2006/relationships/hyperlink" Target="https://doi.org/10.1021/jf403387p" TargetMode="External"/><Relationship Id="rId297" Type="http://schemas.openxmlformats.org/officeDocument/2006/relationships/hyperlink" Target="https://doi.org/10.1021/jf303146h" TargetMode="External"/><Relationship Id="rId40" Type="http://schemas.openxmlformats.org/officeDocument/2006/relationships/hyperlink" Target="https://doi.org/10.1021/jf303146h" TargetMode="External"/><Relationship Id="rId115" Type="http://schemas.openxmlformats.org/officeDocument/2006/relationships/hyperlink" Target="https://www.sigmaaldrich.com/catalog/search?term=491-80-5&amp;interface=CAS%20No.&amp;N=0&amp;mode=partialmax&amp;lang=it&amp;region=IT&amp;focus=product" TargetMode="External"/><Relationship Id="rId136" Type="http://schemas.openxmlformats.org/officeDocument/2006/relationships/hyperlink" Target="https://doi.org/10.1021/jf403387p" TargetMode="External"/><Relationship Id="rId157" Type="http://schemas.openxmlformats.org/officeDocument/2006/relationships/hyperlink" Target="https://doi.org/10.1021/jf403387p" TargetMode="External"/><Relationship Id="rId178" Type="http://schemas.openxmlformats.org/officeDocument/2006/relationships/hyperlink" Target="https://doi.org/10.1093/chemse/bjp092" TargetMode="External"/><Relationship Id="rId301" Type="http://schemas.openxmlformats.org/officeDocument/2006/relationships/hyperlink" Target="https://doi.org/10.1111/cbdd.13089" TargetMode="External"/><Relationship Id="rId61" Type="http://schemas.openxmlformats.org/officeDocument/2006/relationships/hyperlink" Target="https://www.sigmaaldrich.com/catalog/search?term=532-32-1&amp;interface=CAS%20No.&amp;N=0&amp;mode=partialmax&amp;lang=it&amp;region=IT&amp;focus=product" TargetMode="External"/><Relationship Id="rId82" Type="http://schemas.openxmlformats.org/officeDocument/2006/relationships/hyperlink" Target="https://doi.org/10.1007/s12078-009-9049-1" TargetMode="External"/><Relationship Id="rId199" Type="http://schemas.openxmlformats.org/officeDocument/2006/relationships/hyperlink" Target="https://doi.org/10.1093/chemse/bjp092" TargetMode="External"/><Relationship Id="rId203" Type="http://schemas.openxmlformats.org/officeDocument/2006/relationships/hyperlink" Target="https://www.sigmaaldrich.com/catalog/search?term=20554-84-1&amp;interface=CAS%20No.&amp;N=0&amp;mode=partialmax&amp;lang=it&amp;region=IT&amp;focus=product" TargetMode="External"/><Relationship Id="rId19" Type="http://schemas.openxmlformats.org/officeDocument/2006/relationships/hyperlink" Target="https://doi.org/10.1074/jbc.M116.718544" TargetMode="External"/><Relationship Id="rId224" Type="http://schemas.openxmlformats.org/officeDocument/2006/relationships/hyperlink" Target="https://www.jbc.org/article/S0021-9258(20)41276-1/fulltext" TargetMode="External"/><Relationship Id="rId245" Type="http://schemas.openxmlformats.org/officeDocument/2006/relationships/hyperlink" Target="https://doi.org/10.1021/jf403387p" TargetMode="External"/><Relationship Id="rId266" Type="http://schemas.openxmlformats.org/officeDocument/2006/relationships/hyperlink" Target="https://doi.org/10.1021/jf070503p" TargetMode="External"/><Relationship Id="rId287" Type="http://schemas.openxmlformats.org/officeDocument/2006/relationships/hyperlink" Target="https://doi.org/10.1111/cbdd.13089" TargetMode="External"/><Relationship Id="rId30" Type="http://schemas.openxmlformats.org/officeDocument/2006/relationships/hyperlink" Target="https://www.jbc.org/article/S0021-9258(20)41276-1/fulltext" TargetMode="External"/><Relationship Id="rId105" Type="http://schemas.openxmlformats.org/officeDocument/2006/relationships/hyperlink" Target="https://doi.org/10.1111/cbdd.13089" TargetMode="External"/><Relationship Id="rId126" Type="http://schemas.openxmlformats.org/officeDocument/2006/relationships/hyperlink" Target="https://www.lgcstandards.com/IT/it/search?text=35730-78-0" TargetMode="External"/><Relationship Id="rId147" Type="http://schemas.openxmlformats.org/officeDocument/2006/relationships/hyperlink" Target="https://www.sigmaaldrich.com/catalog/search?term=491-70-3&amp;interface=CAS%20No.&amp;N=0&amp;mode=partialmax&amp;lang=it&amp;region=IT&amp;focus=product" TargetMode="External"/><Relationship Id="rId168" Type="http://schemas.openxmlformats.org/officeDocument/2006/relationships/hyperlink" Target="https://pubmed.ncbi.nlm.nih.gov/20022913/" TargetMode="External"/><Relationship Id="rId312" Type="http://schemas.openxmlformats.org/officeDocument/2006/relationships/hyperlink" Target="https://doi.org/10.1016/j.bbrc.2010.06.097" TargetMode="External"/><Relationship Id="rId51" Type="http://schemas.openxmlformats.org/officeDocument/2006/relationships/hyperlink" Target="https://doi.org/10.1021/acs.jafc.8b03569" TargetMode="External"/><Relationship Id="rId72" Type="http://schemas.openxmlformats.org/officeDocument/2006/relationships/hyperlink" Target="https://doi.org/10.1111/cbdd.12293" TargetMode="External"/><Relationship Id="rId93" Type="http://schemas.openxmlformats.org/officeDocument/2006/relationships/hyperlink" Target="https://doi.org/10.1007/s12078-009-9049-1" TargetMode="External"/><Relationship Id="rId189" Type="http://schemas.openxmlformats.org/officeDocument/2006/relationships/hyperlink" Target="https://doi.org/10.1093/chemse/bjp092" TargetMode="External"/><Relationship Id="rId3" Type="http://schemas.openxmlformats.org/officeDocument/2006/relationships/hyperlink" Target="https://www.lgcstandards.com/IT/it/search?text=1362-42-1" TargetMode="External"/><Relationship Id="rId214" Type="http://schemas.openxmlformats.org/officeDocument/2006/relationships/hyperlink" Target="https://doi.org/10.1074/jbc.M116.718544" TargetMode="External"/><Relationship Id="rId235" Type="http://schemas.openxmlformats.org/officeDocument/2006/relationships/hyperlink" Target="https://www.sigmaaldrich.com/catalog/search?term=614-47-1&amp;interface=CAS%20No.&amp;lang=en&amp;region=US&amp;focus=product" TargetMode="External"/><Relationship Id="rId256" Type="http://schemas.openxmlformats.org/officeDocument/2006/relationships/hyperlink" Target="https://doi.org/10.1016/j.cub.2005.06.042" TargetMode="External"/><Relationship Id="rId277" Type="http://schemas.openxmlformats.org/officeDocument/2006/relationships/hyperlink" Target="https://doi.org/10.1021/jf070503p" TargetMode="External"/><Relationship Id="rId298" Type="http://schemas.openxmlformats.org/officeDocument/2006/relationships/hyperlink" Target="https://doi.org/10.1021/jf303146h" TargetMode="External"/><Relationship Id="rId116" Type="http://schemas.openxmlformats.org/officeDocument/2006/relationships/hyperlink" Target="https://doi.org/10.1021/jf403387p" TargetMode="External"/><Relationship Id="rId137" Type="http://schemas.openxmlformats.org/officeDocument/2006/relationships/hyperlink" Target="https://doi.org/10.1021/jf403387p" TargetMode="External"/><Relationship Id="rId158" Type="http://schemas.openxmlformats.org/officeDocument/2006/relationships/hyperlink" Target="https://doi.org/10.1021/jf403387p" TargetMode="External"/><Relationship Id="rId302" Type="http://schemas.openxmlformats.org/officeDocument/2006/relationships/hyperlink" Target="https://doi.org/%2010.1021/jf304198k" TargetMode="External"/><Relationship Id="rId20" Type="http://schemas.openxmlformats.org/officeDocument/2006/relationships/hyperlink" Target="https://www.sigmaaldrich.com/catalog/search?term=29883-15-6&amp;interface=CAS%20No.&amp;N=0&amp;mode=partialmax&amp;lang=it&amp;region=IT&amp;focus=product" TargetMode="External"/><Relationship Id="rId41" Type="http://schemas.openxmlformats.org/officeDocument/2006/relationships/hyperlink" Target="https://www.sigmaaldrich.com/catalog/search?term=7786-30-3&amp;interface=CAS%20No.&amp;lang=en&amp;region=US&amp;focus=product" TargetMode="External"/><Relationship Id="rId62" Type="http://schemas.openxmlformats.org/officeDocument/2006/relationships/hyperlink" Target="https://doi.org/10.1093/chemse/bjp092" TargetMode="External"/><Relationship Id="rId83" Type="http://schemas.openxmlformats.org/officeDocument/2006/relationships/hyperlink" Target="https://doi.org/10.1007/s12078-009-9049-1" TargetMode="External"/><Relationship Id="rId179" Type="http://schemas.openxmlformats.org/officeDocument/2006/relationships/hyperlink" Target="https://www.sigmaaldrich.com/catalog/search?term=51-55-8&amp;interface=CAS%20No.&amp;N=0&amp;mode=partialmax&amp;lang=it&amp;region=IT&amp;focus=product" TargetMode="External"/><Relationship Id="rId190" Type="http://schemas.openxmlformats.org/officeDocument/2006/relationships/hyperlink" Target="https://www.sigmaaldrich.com/catalog/search?term=24394-09-0&amp;interface=CAS%20No.&amp;lang=en&amp;region=US&amp;focus=product" TargetMode="External"/><Relationship Id="rId204" Type="http://schemas.openxmlformats.org/officeDocument/2006/relationships/hyperlink" Target="https://doi.org/10.1093/chemse/bjp092" TargetMode="External"/><Relationship Id="rId225" Type="http://schemas.openxmlformats.org/officeDocument/2006/relationships/hyperlink" Target="https://doi.org/10.1093/chemse/bjp092" TargetMode="External"/><Relationship Id="rId246" Type="http://schemas.openxmlformats.org/officeDocument/2006/relationships/hyperlink" Target="https://doi.org/10.1021/jf403387p" TargetMode="External"/><Relationship Id="rId267" Type="http://schemas.openxmlformats.org/officeDocument/2006/relationships/hyperlink" Target="https://doi.org/10.1021/jf403387p" TargetMode="External"/><Relationship Id="rId288" Type="http://schemas.openxmlformats.org/officeDocument/2006/relationships/hyperlink" Target="https://doi.org/10.1111/cbdd.13089" TargetMode="External"/><Relationship Id="rId106" Type="http://schemas.openxmlformats.org/officeDocument/2006/relationships/hyperlink" Target="https://doi.org/10.1111/cbdd.13089" TargetMode="External"/><Relationship Id="rId127" Type="http://schemas.openxmlformats.org/officeDocument/2006/relationships/hyperlink" Target="https://doi.org/10.1021/jf070503p" TargetMode="External"/><Relationship Id="rId313" Type="http://schemas.openxmlformats.org/officeDocument/2006/relationships/hyperlink" Target="https://doi.org/10.1016/j.cub.2005.06.042" TargetMode="External"/><Relationship Id="rId10" Type="http://schemas.openxmlformats.org/officeDocument/2006/relationships/hyperlink" Target="https://doi.org/10.1093/chemse/bjp092" TargetMode="External"/><Relationship Id="rId31" Type="http://schemas.openxmlformats.org/officeDocument/2006/relationships/hyperlink" Target="https://doi.org/10.1016/j.bbrc.2010.10.059" TargetMode="External"/><Relationship Id="rId52" Type="http://schemas.openxmlformats.org/officeDocument/2006/relationships/hyperlink" Target="https://www.merckmillipore.com/IT/it/search/-?search=&amp;SingleResultDisplay=SFProductSearch&amp;TrackingSearchType=pdp_related_product&amp;SearchTerm=*&amp;SearchParameter=%26%40QueryTerm%3D*%26feature_cas_no_value%3D120-80-9" TargetMode="External"/><Relationship Id="rId73" Type="http://schemas.openxmlformats.org/officeDocument/2006/relationships/hyperlink" Target="https://www.sigmaaldrich.com/catalog/search?term=71-00-1&amp;interface=CAS%20No.&amp;N=0&amp;mode=partialmax&amp;lang=it&amp;region=IT&amp;focus=product" TargetMode="External"/><Relationship Id="rId94" Type="http://schemas.openxmlformats.org/officeDocument/2006/relationships/hyperlink" Target="https://www.sigmaaldrich.com/catalog/search?term=68682-02-0&amp;interface=CAS%20No.&amp;N=0&amp;mode=partialmax&amp;lang=it&amp;region=IT&amp;focus=product" TargetMode="External"/><Relationship Id="rId148" Type="http://schemas.openxmlformats.org/officeDocument/2006/relationships/hyperlink" Target="https://doi.org/10.1021/jf403387p" TargetMode="External"/><Relationship Id="rId169" Type="http://schemas.openxmlformats.org/officeDocument/2006/relationships/hyperlink" Target="https://doi.org/10.1093/chemse/bjp092" TargetMode="External"/><Relationship Id="rId4" Type="http://schemas.openxmlformats.org/officeDocument/2006/relationships/hyperlink" Target="https://doi.org/10.1093/chemse/bjp092" TargetMode="External"/><Relationship Id="rId180" Type="http://schemas.openxmlformats.org/officeDocument/2006/relationships/hyperlink" Target="https://doi.org/10.1074/jbc.M116.718544" TargetMode="External"/><Relationship Id="rId215" Type="http://schemas.openxmlformats.org/officeDocument/2006/relationships/hyperlink" Target="https://doi.org/10.1093/chemse/bjp092" TargetMode="External"/><Relationship Id="rId236" Type="http://schemas.openxmlformats.org/officeDocument/2006/relationships/hyperlink" Target="https://doi.org/10.1021/jf403387p" TargetMode="External"/><Relationship Id="rId257" Type="http://schemas.openxmlformats.org/officeDocument/2006/relationships/hyperlink" Target="https://doi.org/10.1021/jf070503p" TargetMode="External"/><Relationship Id="rId278" Type="http://schemas.openxmlformats.org/officeDocument/2006/relationships/hyperlink" Target="https://doi.org/10.1021/jf070503p" TargetMode="External"/><Relationship Id="rId303" Type="http://schemas.openxmlformats.org/officeDocument/2006/relationships/hyperlink" Target="https://doi.org/%2010.1021/jf304198k" TargetMode="External"/><Relationship Id="rId42" Type="http://schemas.openxmlformats.org/officeDocument/2006/relationships/hyperlink" Target="https://www.ncbi.nlm.nih.gov/pmc/articles/PMC6538953/" TargetMode="External"/><Relationship Id="rId84" Type="http://schemas.openxmlformats.org/officeDocument/2006/relationships/hyperlink" Target="https://doi.org/10.1007/s12078-009-9049-1" TargetMode="External"/><Relationship Id="rId138" Type="http://schemas.openxmlformats.org/officeDocument/2006/relationships/hyperlink" Target="https://doi.org/10.1021/jf403387p" TargetMode="External"/><Relationship Id="rId191" Type="http://schemas.openxmlformats.org/officeDocument/2006/relationships/hyperlink" Target="https://doi.org/10.1093/chemse/bjp092" TargetMode="External"/><Relationship Id="rId205" Type="http://schemas.openxmlformats.org/officeDocument/2006/relationships/hyperlink" Target="https://www.jbc.org/article/S0021-9258(20)41276-1/fulltext" TargetMode="External"/><Relationship Id="rId247" Type="http://schemas.openxmlformats.org/officeDocument/2006/relationships/hyperlink" Target="https://www.chemicalbook.com/Search_EN.aspx?keyword=26964-27-2" TargetMode="External"/><Relationship Id="rId107" Type="http://schemas.openxmlformats.org/officeDocument/2006/relationships/hyperlink" Target="https://m.chemsrc.com/en/baike/1393443.html" TargetMode="External"/><Relationship Id="rId289" Type="http://schemas.openxmlformats.org/officeDocument/2006/relationships/hyperlink" Target="https://doi.org/10.1111/cbdd.13089" TargetMode="External"/><Relationship Id="rId11" Type="http://schemas.openxmlformats.org/officeDocument/2006/relationships/hyperlink" Target="https://www.sigmaaldrich.com/catalog/search?term=10043-52-4&amp;interface=CAS%20No.&amp;lang=en&amp;region=US&amp;focus=product" TargetMode="External"/><Relationship Id="rId53" Type="http://schemas.openxmlformats.org/officeDocument/2006/relationships/hyperlink" Target="https://doi.org/10.1074/jbc.M116.718544" TargetMode="External"/><Relationship Id="rId149" Type="http://schemas.openxmlformats.org/officeDocument/2006/relationships/hyperlink" Target="https://doi.org/10.1021/jf403387p" TargetMode="External"/><Relationship Id="rId314" Type="http://schemas.openxmlformats.org/officeDocument/2006/relationships/hyperlink" Target="https://doi.org/10.1111/cbdd.13089" TargetMode="External"/><Relationship Id="rId95" Type="http://schemas.openxmlformats.org/officeDocument/2006/relationships/hyperlink" Target="https://link.springer.com/article/10.1007/s12078-009-9049-1" TargetMode="External"/><Relationship Id="rId160" Type="http://schemas.openxmlformats.org/officeDocument/2006/relationships/hyperlink" Target="https://doi.org/10.1016/j.cub.2005.06.042." TargetMode="External"/><Relationship Id="rId216" Type="http://schemas.openxmlformats.org/officeDocument/2006/relationships/hyperlink" Target="https://doi.org/10.1074/jbc.M116.718544" TargetMode="External"/><Relationship Id="rId258" Type="http://schemas.openxmlformats.org/officeDocument/2006/relationships/hyperlink" Target="https://doi.org/10.1021/jf303146h" TargetMode="External"/><Relationship Id="rId22" Type="http://schemas.openxmlformats.org/officeDocument/2006/relationships/hyperlink" Target="https://doi.org/10.1074/jbc.M116.718544" TargetMode="External"/><Relationship Id="rId64" Type="http://schemas.openxmlformats.org/officeDocument/2006/relationships/hyperlink" Target="https://doi.org/10.1074/jbc.M116.718544" TargetMode="External"/><Relationship Id="rId118" Type="http://schemas.openxmlformats.org/officeDocument/2006/relationships/hyperlink" Target="https://doi.org/10.1021/jf403387p" TargetMode="External"/><Relationship Id="rId171" Type="http://schemas.openxmlformats.org/officeDocument/2006/relationships/hyperlink" Target="https://doi.org/10.1093/chemse/bjp092" TargetMode="External"/><Relationship Id="rId227" Type="http://schemas.openxmlformats.org/officeDocument/2006/relationships/hyperlink" Target="https://doi.org/10.1021/jf070503p" TargetMode="External"/><Relationship Id="rId269" Type="http://schemas.openxmlformats.org/officeDocument/2006/relationships/hyperlink" Target="https://doi.org/10.1021/jf403387p" TargetMode="External"/><Relationship Id="rId33" Type="http://schemas.openxmlformats.org/officeDocument/2006/relationships/hyperlink" Target="https://doi.org/10.1021/acs.jafc.8b03569" TargetMode="External"/><Relationship Id="rId129" Type="http://schemas.openxmlformats.org/officeDocument/2006/relationships/hyperlink" Target="https://www.sigmaaldrich.com/catalog/search?term=1257-08-5&amp;interface=CAS%20No.&amp;N=0&amp;mode=partialmax&amp;lang=it&amp;region=IT&amp;focus=product" TargetMode="External"/><Relationship Id="rId280" Type="http://schemas.openxmlformats.org/officeDocument/2006/relationships/hyperlink" Target="https://doi.org/10.1021/jf070503p" TargetMode="External"/><Relationship Id="rId75" Type="http://schemas.openxmlformats.org/officeDocument/2006/relationships/hyperlink" Target="https://doi.org/10.1007/s12078-009-9049-1" TargetMode="External"/><Relationship Id="rId140" Type="http://schemas.openxmlformats.org/officeDocument/2006/relationships/hyperlink" Target="https://doi.org/10.1021/jf403387p" TargetMode="External"/><Relationship Id="rId182" Type="http://schemas.openxmlformats.org/officeDocument/2006/relationships/hyperlink" Target="https://www.jbc.org/article/S0021-9258(20)41276-1/fulltext" TargetMode="External"/><Relationship Id="rId6" Type="http://schemas.openxmlformats.org/officeDocument/2006/relationships/hyperlink" Target="https://doi.org/10.1093/chemse/bjp092" TargetMode="External"/><Relationship Id="rId238" Type="http://schemas.openxmlformats.org/officeDocument/2006/relationships/hyperlink" Target="https://m.chemsrc.com/en/baike/1282315.html" TargetMode="External"/><Relationship Id="rId291" Type="http://schemas.openxmlformats.org/officeDocument/2006/relationships/hyperlink" Target="https://doi.org/10.1111/cbdd.13089" TargetMode="External"/><Relationship Id="rId305" Type="http://schemas.openxmlformats.org/officeDocument/2006/relationships/hyperlink" Target="https://doi.org/10.1080/09168451.2016.1184558" TargetMode="External"/><Relationship Id="rId44" Type="http://schemas.openxmlformats.org/officeDocument/2006/relationships/hyperlink" Target="https://doi.org/10.1093/chemse/bjp092" TargetMode="External"/><Relationship Id="rId86" Type="http://schemas.openxmlformats.org/officeDocument/2006/relationships/hyperlink" Target="https://doi.org/10.1007/s12078-009-9049-1" TargetMode="External"/><Relationship Id="rId151" Type="http://schemas.openxmlformats.org/officeDocument/2006/relationships/hyperlink" Target="https://doi.org/10.1021/jf403387p" TargetMode="External"/><Relationship Id="rId193" Type="http://schemas.openxmlformats.org/officeDocument/2006/relationships/hyperlink" Target="https://doi.org/10.1093/chemse/bjp092" TargetMode="External"/><Relationship Id="rId207" Type="http://schemas.openxmlformats.org/officeDocument/2006/relationships/hyperlink" Target="https://doi.org/10.1093/chemse/bjp092" TargetMode="External"/><Relationship Id="rId249" Type="http://schemas.openxmlformats.org/officeDocument/2006/relationships/hyperlink" Target="https://doi.org/10.1021/jf403387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50"/>
  <sheetViews>
    <sheetView tabSelected="1" topLeftCell="B1" zoomScaleNormal="100" workbookViewId="0">
      <pane ySplit="2" topLeftCell="A3" activePane="bottomLeft" state="frozen"/>
      <selection activeCell="AS1" sqref="AS1"/>
      <selection pane="bottomLeft" activeCell="D91" sqref="D91"/>
    </sheetView>
  </sheetViews>
  <sheetFormatPr defaultColWidth="8.78515625" defaultRowHeight="14.6" x14ac:dyDescent="0.4"/>
  <cols>
    <col min="1" max="1" width="30.7109375" customWidth="1"/>
    <col min="2" max="2" width="9.0703125"/>
    <col min="3" max="3" width="22.92578125" customWidth="1"/>
    <col min="4" max="4" width="26.640625" customWidth="1"/>
    <col min="5" max="5" width="32.5703125" style="91"/>
    <col min="6" max="6" width="32.5703125" style="99"/>
    <col min="7" max="7" width="14.5703125" style="91"/>
    <col min="8" max="32" width="8"/>
    <col min="33" max="33" width="8.5703125"/>
    <col min="34" max="57" width="10.42578125"/>
    <col min="58" max="58" width="7.5703125"/>
    <col min="59" max="59" width="8.5703125"/>
    <col min="60" max="60" width="78.5703125" style="64"/>
    <col min="61" max="1017" width="13.0703125"/>
  </cols>
  <sheetData>
    <row r="1" spans="1:60" ht="15" customHeight="1" x14ac:dyDescent="0.4">
      <c r="C1" s="1"/>
      <c r="D1" s="1"/>
      <c r="F1" s="91"/>
      <c r="H1" s="138" t="s">
        <v>0</v>
      </c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2"/>
      <c r="AH1" s="139" t="s">
        <v>1</v>
      </c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3"/>
      <c r="BG1" s="4"/>
      <c r="BH1" s="61" t="s">
        <v>1066</v>
      </c>
    </row>
    <row r="2" spans="1:60" ht="88.5" customHeight="1" x14ac:dyDescent="0.35">
      <c r="A2" s="7" t="s">
        <v>2</v>
      </c>
      <c r="B2" s="5" t="s">
        <v>1113</v>
      </c>
      <c r="C2" s="6" t="s">
        <v>1114</v>
      </c>
      <c r="D2" s="128" t="s">
        <v>1136</v>
      </c>
      <c r="E2" s="92" t="s">
        <v>3</v>
      </c>
      <c r="F2" s="92" t="s">
        <v>4</v>
      </c>
      <c r="G2" s="100" t="s">
        <v>5</v>
      </c>
      <c r="H2" s="8">
        <v>1</v>
      </c>
      <c r="I2" s="8">
        <v>3</v>
      </c>
      <c r="J2" s="8">
        <v>4</v>
      </c>
      <c r="K2" s="8">
        <v>5</v>
      </c>
      <c r="L2" s="8">
        <v>7</v>
      </c>
      <c r="M2" s="8">
        <v>8</v>
      </c>
      <c r="N2" s="8">
        <v>9</v>
      </c>
      <c r="O2" s="8">
        <v>10</v>
      </c>
      <c r="P2" s="8">
        <v>13</v>
      </c>
      <c r="Q2" s="8">
        <v>14</v>
      </c>
      <c r="R2" s="8">
        <v>16</v>
      </c>
      <c r="S2" s="9">
        <v>19</v>
      </c>
      <c r="T2" s="9">
        <v>20</v>
      </c>
      <c r="U2" s="9">
        <v>30</v>
      </c>
      <c r="V2" s="9">
        <v>31</v>
      </c>
      <c r="W2" s="9">
        <v>38</v>
      </c>
      <c r="X2" s="9">
        <v>39</v>
      </c>
      <c r="Y2" s="9">
        <v>40</v>
      </c>
      <c r="Z2" s="9">
        <v>41</v>
      </c>
      <c r="AA2" s="9">
        <v>42</v>
      </c>
      <c r="AB2" s="9">
        <v>43</v>
      </c>
      <c r="AC2" s="8">
        <v>45</v>
      </c>
      <c r="AD2" s="9">
        <v>46</v>
      </c>
      <c r="AE2" s="9">
        <v>50</v>
      </c>
      <c r="AF2" s="9">
        <v>60</v>
      </c>
      <c r="AG2" s="10">
        <v>1</v>
      </c>
      <c r="AH2" s="10">
        <v>3</v>
      </c>
      <c r="AI2" s="10">
        <v>4</v>
      </c>
      <c r="AJ2" s="10">
        <v>5</v>
      </c>
      <c r="AK2" s="10">
        <v>7</v>
      </c>
      <c r="AL2" s="10">
        <v>8</v>
      </c>
      <c r="AM2" s="10">
        <v>9</v>
      </c>
      <c r="AN2" s="10">
        <v>10</v>
      </c>
      <c r="AO2" s="10">
        <v>13</v>
      </c>
      <c r="AP2" s="10">
        <v>14</v>
      </c>
      <c r="AQ2" s="10">
        <v>16</v>
      </c>
      <c r="AR2" s="11">
        <v>19</v>
      </c>
      <c r="AS2" s="11">
        <v>20</v>
      </c>
      <c r="AT2" s="11">
        <v>30</v>
      </c>
      <c r="AU2" s="11">
        <v>31</v>
      </c>
      <c r="AV2" s="11">
        <v>38</v>
      </c>
      <c r="AW2" s="11">
        <v>39</v>
      </c>
      <c r="AX2" s="11">
        <v>40</v>
      </c>
      <c r="AY2" s="11">
        <v>41</v>
      </c>
      <c r="AZ2" s="11">
        <v>42</v>
      </c>
      <c r="BA2" s="11">
        <v>43</v>
      </c>
      <c r="BB2" s="10">
        <v>45</v>
      </c>
      <c r="BC2" s="11">
        <v>46</v>
      </c>
      <c r="BD2" s="11">
        <v>50</v>
      </c>
      <c r="BE2" s="11">
        <v>60</v>
      </c>
      <c r="BF2" s="12" t="s">
        <v>6</v>
      </c>
      <c r="BG2" s="13" t="s">
        <v>7</v>
      </c>
      <c r="BH2" s="59"/>
    </row>
    <row r="3" spans="1:60" ht="16.95" customHeight="1" x14ac:dyDescent="0.4">
      <c r="A3" s="15" t="s">
        <v>10</v>
      </c>
      <c r="B3" s="14" t="s">
        <v>18</v>
      </c>
      <c r="C3" s="14" t="s">
        <v>9</v>
      </c>
      <c r="D3" s="21" t="s">
        <v>1140</v>
      </c>
      <c r="E3" s="95" t="s">
        <v>12</v>
      </c>
      <c r="F3" s="95" t="s">
        <v>13</v>
      </c>
      <c r="G3" s="94" t="s">
        <v>14</v>
      </c>
      <c r="H3" s="16" t="s">
        <v>15</v>
      </c>
      <c r="I3" s="16" t="s">
        <v>15</v>
      </c>
      <c r="J3" s="16" t="s">
        <v>16</v>
      </c>
      <c r="K3" s="16" t="s">
        <v>16</v>
      </c>
      <c r="L3" s="16" t="s">
        <v>15</v>
      </c>
      <c r="M3" s="16" t="s">
        <v>15</v>
      </c>
      <c r="N3" s="16" t="s">
        <v>15</v>
      </c>
      <c r="O3" s="16" t="s">
        <v>15</v>
      </c>
      <c r="P3" s="16" t="s">
        <v>15</v>
      </c>
      <c r="Q3" s="16" t="s">
        <v>16</v>
      </c>
      <c r="R3" s="16" t="s">
        <v>15</v>
      </c>
      <c r="S3" s="16" t="s">
        <v>15</v>
      </c>
      <c r="T3" s="16" t="s">
        <v>15</v>
      </c>
      <c r="U3" s="16" t="s">
        <v>15</v>
      </c>
      <c r="V3" s="16" t="s">
        <v>15</v>
      </c>
      <c r="W3" s="16" t="s">
        <v>15</v>
      </c>
      <c r="X3" s="16" t="s">
        <v>16</v>
      </c>
      <c r="Y3" s="16" t="s">
        <v>15</v>
      </c>
      <c r="Z3" s="16" t="s">
        <v>15</v>
      </c>
      <c r="AA3" s="16" t="s">
        <v>15</v>
      </c>
      <c r="AB3" s="16" t="s">
        <v>15</v>
      </c>
      <c r="AC3" s="16" t="s">
        <v>15</v>
      </c>
      <c r="AD3" s="16" t="s">
        <v>15</v>
      </c>
      <c r="AE3" s="16" t="s">
        <v>15</v>
      </c>
      <c r="AF3" s="16" t="s">
        <v>15</v>
      </c>
      <c r="AG3" s="16" t="s">
        <v>15</v>
      </c>
      <c r="AH3" s="16" t="s">
        <v>15</v>
      </c>
      <c r="AI3" s="16">
        <v>2000</v>
      </c>
      <c r="AJ3" s="16">
        <v>1000</v>
      </c>
      <c r="AK3" s="16" t="s">
        <v>15</v>
      </c>
      <c r="AL3" s="16" t="s">
        <v>15</v>
      </c>
      <c r="AM3" s="16" t="s">
        <v>15</v>
      </c>
      <c r="AN3" s="57" t="s">
        <v>15</v>
      </c>
      <c r="AO3" s="57" t="s">
        <v>15</v>
      </c>
      <c r="AP3" s="58" t="s">
        <v>17</v>
      </c>
      <c r="AQ3" s="57" t="s">
        <v>15</v>
      </c>
      <c r="AR3" s="57" t="s">
        <v>15</v>
      </c>
      <c r="AS3" s="57" t="s">
        <v>15</v>
      </c>
      <c r="AT3" s="57" t="s">
        <v>15</v>
      </c>
      <c r="AU3" s="57" t="s">
        <v>15</v>
      </c>
      <c r="AV3" s="57" t="s">
        <v>15</v>
      </c>
      <c r="AW3" s="57">
        <v>1000</v>
      </c>
      <c r="AX3" s="57" t="s">
        <v>15</v>
      </c>
      <c r="AY3" s="57" t="s">
        <v>15</v>
      </c>
      <c r="AZ3" s="16" t="s">
        <v>15</v>
      </c>
      <c r="BA3" s="57" t="s">
        <v>15</v>
      </c>
      <c r="BB3" s="57" t="s">
        <v>15</v>
      </c>
      <c r="BC3" s="57" t="s">
        <v>15</v>
      </c>
      <c r="BD3" s="57" t="s">
        <v>15</v>
      </c>
      <c r="BE3" s="57" t="s">
        <v>15</v>
      </c>
      <c r="BF3" s="76"/>
      <c r="BG3" s="77"/>
      <c r="BH3" s="66" t="s">
        <v>1067</v>
      </c>
    </row>
    <row r="4" spans="1:60" x14ac:dyDescent="0.4">
      <c r="A4" s="15" t="s">
        <v>19</v>
      </c>
      <c r="B4" s="14" t="s">
        <v>18</v>
      </c>
      <c r="C4" s="18" t="s">
        <v>9</v>
      </c>
      <c r="D4" s="21" t="s">
        <v>1140</v>
      </c>
      <c r="E4" s="95" t="s">
        <v>21</v>
      </c>
      <c r="F4" s="95" t="s">
        <v>22</v>
      </c>
      <c r="G4" s="94" t="s">
        <v>23</v>
      </c>
      <c r="H4" s="16" t="s">
        <v>15</v>
      </c>
      <c r="I4" s="16" t="s">
        <v>15</v>
      </c>
      <c r="J4" s="16" t="s">
        <v>15</v>
      </c>
      <c r="K4" s="16" t="s">
        <v>15</v>
      </c>
      <c r="L4" s="16" t="s">
        <v>15</v>
      </c>
      <c r="M4" s="16" t="s">
        <v>15</v>
      </c>
      <c r="N4" s="16" t="s">
        <v>15</v>
      </c>
      <c r="O4" s="16" t="s">
        <v>16</v>
      </c>
      <c r="P4" s="16" t="s">
        <v>15</v>
      </c>
      <c r="Q4" s="16">
        <v>17.12</v>
      </c>
      <c r="R4" s="16" t="s">
        <v>15</v>
      </c>
      <c r="S4" s="16" t="s">
        <v>15</v>
      </c>
      <c r="T4" s="16" t="s">
        <v>15</v>
      </c>
      <c r="U4" s="16" t="s">
        <v>15</v>
      </c>
      <c r="V4" s="16" t="s">
        <v>15</v>
      </c>
      <c r="W4" s="16" t="s">
        <v>15</v>
      </c>
      <c r="X4" s="16" t="s">
        <v>15</v>
      </c>
      <c r="Y4" s="16" t="s">
        <v>15</v>
      </c>
      <c r="Z4" s="16" t="s">
        <v>15</v>
      </c>
      <c r="AA4" s="16" t="s">
        <v>15</v>
      </c>
      <c r="AB4" s="16" t="s">
        <v>15</v>
      </c>
      <c r="AC4" s="16" t="s">
        <v>15</v>
      </c>
      <c r="AD4" s="16" t="s">
        <v>15</v>
      </c>
      <c r="AE4" s="16" t="s">
        <v>15</v>
      </c>
      <c r="AF4" s="16" t="s">
        <v>15</v>
      </c>
      <c r="AG4" s="16" t="s">
        <v>15</v>
      </c>
      <c r="AH4" s="16" t="s">
        <v>15</v>
      </c>
      <c r="AI4" s="16" t="s">
        <v>15</v>
      </c>
      <c r="AJ4" s="16" t="s">
        <v>15</v>
      </c>
      <c r="AK4" s="16" t="s">
        <v>15</v>
      </c>
      <c r="AL4" s="16" t="s">
        <v>15</v>
      </c>
      <c r="AM4" s="16" t="s">
        <v>15</v>
      </c>
      <c r="AN4" s="57">
        <v>100</v>
      </c>
      <c r="AO4" s="57" t="s">
        <v>15</v>
      </c>
      <c r="AP4" s="57">
        <v>3</v>
      </c>
      <c r="AQ4" s="57" t="s">
        <v>15</v>
      </c>
      <c r="AR4" s="57" t="s">
        <v>15</v>
      </c>
      <c r="AS4" s="57" t="s">
        <v>15</v>
      </c>
      <c r="AT4" s="57" t="s">
        <v>15</v>
      </c>
      <c r="AU4" s="57" t="s">
        <v>15</v>
      </c>
      <c r="AV4" s="57" t="s">
        <v>15</v>
      </c>
      <c r="AW4" s="57" t="s">
        <v>15</v>
      </c>
      <c r="AX4" s="57" t="s">
        <v>15</v>
      </c>
      <c r="AY4" s="57" t="s">
        <v>15</v>
      </c>
      <c r="AZ4" s="16" t="s">
        <v>15</v>
      </c>
      <c r="BA4" s="57" t="s">
        <v>15</v>
      </c>
      <c r="BB4" s="57" t="s">
        <v>15</v>
      </c>
      <c r="BC4" s="57" t="s">
        <v>15</v>
      </c>
      <c r="BD4" s="57" t="s">
        <v>15</v>
      </c>
      <c r="BE4" s="57" t="s">
        <v>15</v>
      </c>
      <c r="BF4" s="76"/>
      <c r="BG4" s="77">
        <v>300</v>
      </c>
      <c r="BH4" s="78" t="s">
        <v>1068</v>
      </c>
    </row>
    <row r="5" spans="1:60" x14ac:dyDescent="0.4">
      <c r="A5" s="15" t="s">
        <v>24</v>
      </c>
      <c r="B5" s="14" t="s">
        <v>18</v>
      </c>
      <c r="C5" s="14" t="s">
        <v>9</v>
      </c>
      <c r="D5" s="21" t="s">
        <v>1140</v>
      </c>
      <c r="E5" s="95" t="s">
        <v>25</v>
      </c>
      <c r="F5" s="95" t="s">
        <v>26</v>
      </c>
      <c r="G5" s="94" t="s">
        <v>27</v>
      </c>
      <c r="H5" s="16" t="s">
        <v>15</v>
      </c>
      <c r="I5" s="16" t="s">
        <v>15</v>
      </c>
      <c r="J5" s="16" t="s">
        <v>15</v>
      </c>
      <c r="K5" s="16" t="s">
        <v>15</v>
      </c>
      <c r="L5" s="16" t="s">
        <v>15</v>
      </c>
      <c r="M5" s="16" t="s">
        <v>15</v>
      </c>
      <c r="N5" s="16" t="s">
        <v>15</v>
      </c>
      <c r="O5" s="16" t="s">
        <v>16</v>
      </c>
      <c r="P5" s="16" t="s">
        <v>15</v>
      </c>
      <c r="Q5" s="16" t="s">
        <v>16</v>
      </c>
      <c r="R5" s="16" t="s">
        <v>15</v>
      </c>
      <c r="S5" s="16" t="s">
        <v>15</v>
      </c>
      <c r="T5" s="16" t="s">
        <v>15</v>
      </c>
      <c r="U5" s="16">
        <v>0.4</v>
      </c>
      <c r="V5" s="16" t="s">
        <v>15</v>
      </c>
      <c r="W5" s="16" t="s">
        <v>15</v>
      </c>
      <c r="X5" s="16" t="s">
        <v>15</v>
      </c>
      <c r="Y5" s="16" t="s">
        <v>15</v>
      </c>
      <c r="Z5" s="16" t="s">
        <v>15</v>
      </c>
      <c r="AA5" s="16" t="s">
        <v>15</v>
      </c>
      <c r="AB5" s="16" t="s">
        <v>15</v>
      </c>
      <c r="AC5" s="16" t="s">
        <v>15</v>
      </c>
      <c r="AD5" s="16">
        <v>9.9</v>
      </c>
      <c r="AE5" s="16" t="s">
        <v>15</v>
      </c>
      <c r="AF5" s="16" t="s">
        <v>15</v>
      </c>
      <c r="AG5" s="16" t="s">
        <v>15</v>
      </c>
      <c r="AH5" s="16" t="s">
        <v>15</v>
      </c>
      <c r="AI5" s="16" t="s">
        <v>15</v>
      </c>
      <c r="AJ5" s="16" t="s">
        <v>15</v>
      </c>
      <c r="AK5" s="16" t="s">
        <v>15</v>
      </c>
      <c r="AL5" s="16" t="s">
        <v>15</v>
      </c>
      <c r="AM5" s="16" t="s">
        <v>15</v>
      </c>
      <c r="AN5" s="57">
        <v>100</v>
      </c>
      <c r="AO5" s="57" t="s">
        <v>15</v>
      </c>
      <c r="AP5" s="57">
        <v>100</v>
      </c>
      <c r="AQ5" s="57" t="s">
        <v>15</v>
      </c>
      <c r="AR5" s="57" t="s">
        <v>15</v>
      </c>
      <c r="AS5" s="57" t="s">
        <v>15</v>
      </c>
      <c r="AT5" s="57" t="s">
        <v>28</v>
      </c>
      <c r="AU5" s="57" t="s">
        <v>15</v>
      </c>
      <c r="AV5" s="57" t="s">
        <v>15</v>
      </c>
      <c r="AW5" s="57" t="s">
        <v>15</v>
      </c>
      <c r="AX5" s="57" t="s">
        <v>15</v>
      </c>
      <c r="AY5" s="57" t="s">
        <v>15</v>
      </c>
      <c r="AZ5" s="16" t="s">
        <v>15</v>
      </c>
      <c r="BA5" s="57" t="s">
        <v>15</v>
      </c>
      <c r="BB5" s="57" t="s">
        <v>15</v>
      </c>
      <c r="BC5" s="57">
        <v>1</v>
      </c>
      <c r="BD5" s="57" t="s">
        <v>15</v>
      </c>
      <c r="BE5" s="57" t="s">
        <v>15</v>
      </c>
      <c r="BF5" s="76"/>
      <c r="BG5" s="77">
        <v>100</v>
      </c>
      <c r="BH5" s="65" t="s">
        <v>1069</v>
      </c>
    </row>
    <row r="6" spans="1:60" x14ac:dyDescent="0.4">
      <c r="A6" s="15" t="s">
        <v>29</v>
      </c>
      <c r="B6" s="14" t="s">
        <v>18</v>
      </c>
      <c r="C6" s="14" t="s">
        <v>9</v>
      </c>
      <c r="D6" s="21" t="s">
        <v>1140</v>
      </c>
      <c r="E6" s="95" t="s">
        <v>30</v>
      </c>
      <c r="F6" s="95" t="s">
        <v>31</v>
      </c>
      <c r="G6" s="94" t="s">
        <v>32</v>
      </c>
      <c r="H6" s="16" t="s">
        <v>15</v>
      </c>
      <c r="I6" s="16" t="s">
        <v>15</v>
      </c>
      <c r="J6" s="16" t="s">
        <v>15</v>
      </c>
      <c r="K6" s="16" t="s">
        <v>15</v>
      </c>
      <c r="L6" s="16" t="s">
        <v>15</v>
      </c>
      <c r="M6" s="16" t="s">
        <v>15</v>
      </c>
      <c r="N6" s="16" t="s">
        <v>15</v>
      </c>
      <c r="O6" s="16" t="s">
        <v>15</v>
      </c>
      <c r="P6" s="16" t="s">
        <v>15</v>
      </c>
      <c r="Q6" s="16" t="s">
        <v>15</v>
      </c>
      <c r="R6" s="16" t="s">
        <v>15</v>
      </c>
      <c r="S6" s="16" t="s">
        <v>15</v>
      </c>
      <c r="T6" s="16" t="s">
        <v>15</v>
      </c>
      <c r="U6" s="16" t="s">
        <v>15</v>
      </c>
      <c r="V6" s="16" t="s">
        <v>15</v>
      </c>
      <c r="W6" s="16" t="s">
        <v>16</v>
      </c>
      <c r="X6" s="16" t="s">
        <v>15</v>
      </c>
      <c r="Y6" s="16" t="s">
        <v>15</v>
      </c>
      <c r="Z6" s="16" t="s">
        <v>15</v>
      </c>
      <c r="AA6" s="16" t="s">
        <v>15</v>
      </c>
      <c r="AB6" s="16" t="s">
        <v>15</v>
      </c>
      <c r="AC6" s="16" t="s">
        <v>15</v>
      </c>
      <c r="AD6" s="16" t="s">
        <v>15</v>
      </c>
      <c r="AE6" s="16" t="s">
        <v>15</v>
      </c>
      <c r="AF6" s="16" t="s">
        <v>15</v>
      </c>
      <c r="AG6" s="16" t="s">
        <v>15</v>
      </c>
      <c r="AH6" s="16" t="s">
        <v>15</v>
      </c>
      <c r="AI6" s="16" t="s">
        <v>15</v>
      </c>
      <c r="AJ6" s="16" t="s">
        <v>15</v>
      </c>
      <c r="AK6" s="16" t="s">
        <v>15</v>
      </c>
      <c r="AL6" s="16" t="s">
        <v>15</v>
      </c>
      <c r="AM6" s="16" t="s">
        <v>15</v>
      </c>
      <c r="AN6" s="57" t="s">
        <v>15</v>
      </c>
      <c r="AO6" s="57" t="s">
        <v>15</v>
      </c>
      <c r="AP6" s="57" t="s">
        <v>15</v>
      </c>
      <c r="AQ6" s="57" t="s">
        <v>15</v>
      </c>
      <c r="AR6" s="57" t="s">
        <v>15</v>
      </c>
      <c r="AS6" s="57" t="s">
        <v>15</v>
      </c>
      <c r="AT6" s="57" t="s">
        <v>15</v>
      </c>
      <c r="AU6" s="57" t="s">
        <v>15</v>
      </c>
      <c r="AV6" s="57">
        <v>10</v>
      </c>
      <c r="AW6" s="57" t="s">
        <v>15</v>
      </c>
      <c r="AX6" s="57" t="s">
        <v>15</v>
      </c>
      <c r="AY6" s="57" t="s">
        <v>15</v>
      </c>
      <c r="AZ6" s="16" t="s">
        <v>15</v>
      </c>
      <c r="BA6" s="57" t="s">
        <v>15</v>
      </c>
      <c r="BB6" s="57" t="s">
        <v>15</v>
      </c>
      <c r="BC6" s="57" t="s">
        <v>15</v>
      </c>
      <c r="BD6" s="57" t="s">
        <v>15</v>
      </c>
      <c r="BE6" s="57" t="s">
        <v>15</v>
      </c>
      <c r="BF6" s="76"/>
      <c r="BG6" s="77">
        <v>300</v>
      </c>
      <c r="BH6" s="65" t="s">
        <v>1069</v>
      </c>
    </row>
    <row r="7" spans="1:60" x14ac:dyDescent="0.4">
      <c r="A7" s="20" t="s">
        <v>33</v>
      </c>
      <c r="B7" s="14" t="s">
        <v>18</v>
      </c>
      <c r="C7" s="14" t="s">
        <v>9</v>
      </c>
      <c r="D7" s="21" t="s">
        <v>1140</v>
      </c>
      <c r="E7" s="95" t="s">
        <v>34</v>
      </c>
      <c r="F7" s="95" t="s">
        <v>35</v>
      </c>
      <c r="G7" s="94" t="s">
        <v>36</v>
      </c>
      <c r="H7" s="16" t="s">
        <v>16</v>
      </c>
      <c r="I7" s="16" t="s">
        <v>15</v>
      </c>
      <c r="J7" s="16" t="s">
        <v>16</v>
      </c>
      <c r="K7" s="16" t="s">
        <v>15</v>
      </c>
      <c r="L7" s="16" t="s">
        <v>15</v>
      </c>
      <c r="M7" s="16" t="s">
        <v>15</v>
      </c>
      <c r="N7" s="16" t="s">
        <v>15</v>
      </c>
      <c r="O7" s="16" t="s">
        <v>16</v>
      </c>
      <c r="P7" s="16" t="s">
        <v>15</v>
      </c>
      <c r="Q7" s="16" t="s">
        <v>15</v>
      </c>
      <c r="R7" s="16" t="s">
        <v>15</v>
      </c>
      <c r="S7" s="16" t="s">
        <v>15</v>
      </c>
      <c r="T7" s="16" t="s">
        <v>15</v>
      </c>
      <c r="U7" s="16" t="s">
        <v>16</v>
      </c>
      <c r="V7" s="16" t="s">
        <v>15</v>
      </c>
      <c r="W7" s="16" t="s">
        <v>15</v>
      </c>
      <c r="X7" s="16" t="s">
        <v>16</v>
      </c>
      <c r="Y7" s="16" t="s">
        <v>15</v>
      </c>
      <c r="Z7" s="16" t="s">
        <v>15</v>
      </c>
      <c r="AA7" s="16" t="s">
        <v>15</v>
      </c>
      <c r="AB7" s="16">
        <v>75</v>
      </c>
      <c r="AC7" s="16" t="s">
        <v>15</v>
      </c>
      <c r="AD7" s="16">
        <v>65</v>
      </c>
      <c r="AE7" s="16" t="s">
        <v>16</v>
      </c>
      <c r="AF7" s="16" t="s">
        <v>15</v>
      </c>
      <c r="AG7" s="16">
        <v>30</v>
      </c>
      <c r="AH7" s="16" t="s">
        <v>15</v>
      </c>
      <c r="AI7" s="16">
        <v>300</v>
      </c>
      <c r="AJ7" s="16" t="s">
        <v>15</v>
      </c>
      <c r="AK7" s="16" t="s">
        <v>15</v>
      </c>
      <c r="AL7" s="16" t="s">
        <v>15</v>
      </c>
      <c r="AM7" s="16" t="s">
        <v>15</v>
      </c>
      <c r="AN7" s="57" t="s">
        <v>15</v>
      </c>
      <c r="AO7" s="57" t="s">
        <v>15</v>
      </c>
      <c r="AP7" s="57" t="s">
        <v>15</v>
      </c>
      <c r="AQ7" s="57" t="s">
        <v>15</v>
      </c>
      <c r="AR7" s="57" t="s">
        <v>15</v>
      </c>
      <c r="AS7" s="57" t="s">
        <v>15</v>
      </c>
      <c r="AT7" s="57">
        <v>3</v>
      </c>
      <c r="AU7" s="57" t="s">
        <v>15</v>
      </c>
      <c r="AV7" s="57" t="s">
        <v>15</v>
      </c>
      <c r="AW7" s="57">
        <v>300</v>
      </c>
      <c r="AX7" s="57" t="s">
        <v>15</v>
      </c>
      <c r="AY7" s="57" t="s">
        <v>15</v>
      </c>
      <c r="AZ7" s="16" t="s">
        <v>15</v>
      </c>
      <c r="BA7" s="57">
        <v>30</v>
      </c>
      <c r="BB7" s="57" t="s">
        <v>15</v>
      </c>
      <c r="BC7" s="57">
        <v>10</v>
      </c>
      <c r="BD7" s="57">
        <v>100</v>
      </c>
      <c r="BE7" s="57" t="s">
        <v>15</v>
      </c>
      <c r="BF7" s="76"/>
      <c r="BG7" s="77">
        <v>1000</v>
      </c>
      <c r="BH7" s="65" t="s">
        <v>1069</v>
      </c>
    </row>
    <row r="8" spans="1:60" x14ac:dyDescent="0.4">
      <c r="A8" s="22" t="s">
        <v>37</v>
      </c>
      <c r="B8" s="14" t="s">
        <v>18</v>
      </c>
      <c r="C8" s="14" t="s">
        <v>9</v>
      </c>
      <c r="D8" s="21" t="s">
        <v>1140</v>
      </c>
      <c r="E8" s="95" t="s">
        <v>38</v>
      </c>
      <c r="F8" s="95" t="s">
        <v>39</v>
      </c>
      <c r="G8" s="94" t="s">
        <v>40</v>
      </c>
      <c r="H8" s="16" t="s">
        <v>15</v>
      </c>
      <c r="I8" s="16" t="s">
        <v>15</v>
      </c>
      <c r="J8" s="16" t="s">
        <v>15</v>
      </c>
      <c r="K8" s="16" t="s">
        <v>15</v>
      </c>
      <c r="L8" s="16" t="s">
        <v>15</v>
      </c>
      <c r="M8" s="16" t="s">
        <v>15</v>
      </c>
      <c r="N8" s="16" t="s">
        <v>15</v>
      </c>
      <c r="O8" s="16" t="s">
        <v>15</v>
      </c>
      <c r="P8" s="16" t="s">
        <v>15</v>
      </c>
      <c r="Q8" s="16" t="s">
        <v>15</v>
      </c>
      <c r="R8" s="23" t="s">
        <v>16</v>
      </c>
      <c r="S8" s="16" t="s">
        <v>15</v>
      </c>
      <c r="T8" s="16" t="s">
        <v>15</v>
      </c>
      <c r="U8" s="16" t="s">
        <v>15</v>
      </c>
      <c r="V8" s="16" t="s">
        <v>15</v>
      </c>
      <c r="W8" s="16" t="s">
        <v>15</v>
      </c>
      <c r="X8" s="16" t="s">
        <v>15</v>
      </c>
      <c r="Y8" s="16" t="s">
        <v>15</v>
      </c>
      <c r="Z8" s="16" t="s">
        <v>15</v>
      </c>
      <c r="AA8" s="16" t="s">
        <v>15</v>
      </c>
      <c r="AB8" s="16" t="s">
        <v>15</v>
      </c>
      <c r="AC8" s="16" t="s">
        <v>15</v>
      </c>
      <c r="AD8" s="16" t="s">
        <v>15</v>
      </c>
      <c r="AE8" s="16" t="s">
        <v>15</v>
      </c>
      <c r="AF8" s="16" t="s">
        <v>15</v>
      </c>
      <c r="AG8" s="16" t="s">
        <v>15</v>
      </c>
      <c r="AH8" s="16" t="s">
        <v>15</v>
      </c>
      <c r="AI8" s="16" t="s">
        <v>15</v>
      </c>
      <c r="AJ8" s="16" t="s">
        <v>15</v>
      </c>
      <c r="AK8" s="16" t="s">
        <v>15</v>
      </c>
      <c r="AL8" s="16" t="s">
        <v>15</v>
      </c>
      <c r="AM8" s="16" t="s">
        <v>15</v>
      </c>
      <c r="AN8" s="57" t="s">
        <v>15</v>
      </c>
      <c r="AO8" s="57" t="s">
        <v>15</v>
      </c>
      <c r="AP8" s="57" t="s">
        <v>15</v>
      </c>
      <c r="AQ8" s="57">
        <v>700</v>
      </c>
      <c r="AR8" s="57" t="s">
        <v>15</v>
      </c>
      <c r="AS8" s="57" t="s">
        <v>15</v>
      </c>
      <c r="AT8" s="57" t="s">
        <v>15</v>
      </c>
      <c r="AU8" s="57" t="s">
        <v>15</v>
      </c>
      <c r="AV8" s="57" t="s">
        <v>15</v>
      </c>
      <c r="AW8" s="57" t="s">
        <v>15</v>
      </c>
      <c r="AX8" s="57" t="s">
        <v>15</v>
      </c>
      <c r="AY8" s="57" t="s">
        <v>15</v>
      </c>
      <c r="AZ8" s="16" t="s">
        <v>15</v>
      </c>
      <c r="BA8" s="57" t="s">
        <v>15</v>
      </c>
      <c r="BB8" s="57" t="s">
        <v>15</v>
      </c>
      <c r="BC8" s="57" t="s">
        <v>15</v>
      </c>
      <c r="BD8" s="57" t="s">
        <v>15</v>
      </c>
      <c r="BE8" s="57" t="s">
        <v>15</v>
      </c>
      <c r="BF8" s="76"/>
      <c r="BG8" s="77">
        <v>30000</v>
      </c>
      <c r="BH8" s="78" t="s">
        <v>1070</v>
      </c>
    </row>
    <row r="9" spans="1:60" x14ac:dyDescent="0.4">
      <c r="A9" s="22" t="s">
        <v>41</v>
      </c>
      <c r="B9" s="14" t="s">
        <v>18</v>
      </c>
      <c r="C9" s="14" t="s">
        <v>9</v>
      </c>
      <c r="D9" s="21" t="s">
        <v>1140</v>
      </c>
      <c r="E9" s="95" t="s">
        <v>42</v>
      </c>
      <c r="F9" s="95" t="s">
        <v>43</v>
      </c>
      <c r="G9" s="94" t="s">
        <v>44</v>
      </c>
      <c r="H9" s="16" t="s">
        <v>15</v>
      </c>
      <c r="I9" s="16" t="s">
        <v>15</v>
      </c>
      <c r="J9" s="16" t="s">
        <v>15</v>
      </c>
      <c r="K9" s="16" t="s">
        <v>15</v>
      </c>
      <c r="L9" s="16" t="s">
        <v>16</v>
      </c>
      <c r="M9" s="16" t="s">
        <v>15</v>
      </c>
      <c r="N9" s="16" t="s">
        <v>15</v>
      </c>
      <c r="O9" s="16" t="s">
        <v>16</v>
      </c>
      <c r="P9" s="16" t="s">
        <v>15</v>
      </c>
      <c r="Q9" s="16" t="s">
        <v>16</v>
      </c>
      <c r="R9" s="16" t="s">
        <v>15</v>
      </c>
      <c r="S9" s="16" t="s">
        <v>15</v>
      </c>
      <c r="T9" s="16" t="s">
        <v>15</v>
      </c>
      <c r="U9" s="16" t="s">
        <v>15</v>
      </c>
      <c r="V9" s="16" t="s">
        <v>15</v>
      </c>
      <c r="W9" s="16" t="s">
        <v>15</v>
      </c>
      <c r="X9" s="16" t="s">
        <v>15</v>
      </c>
      <c r="Y9" s="16" t="s">
        <v>15</v>
      </c>
      <c r="Z9" s="16" t="s">
        <v>15</v>
      </c>
      <c r="AA9" s="16" t="s">
        <v>15</v>
      </c>
      <c r="AB9" s="16" t="s">
        <v>16</v>
      </c>
      <c r="AC9" s="16" t="s">
        <v>15</v>
      </c>
      <c r="AD9" s="16" t="s">
        <v>16</v>
      </c>
      <c r="AE9" s="16" t="s">
        <v>15</v>
      </c>
      <c r="AF9" s="16" t="s">
        <v>15</v>
      </c>
      <c r="AG9" s="16" t="s">
        <v>15</v>
      </c>
      <c r="AH9" s="16" t="s">
        <v>15</v>
      </c>
      <c r="AI9" s="16" t="s">
        <v>15</v>
      </c>
      <c r="AJ9" s="16" t="s">
        <v>15</v>
      </c>
      <c r="AK9" s="16">
        <v>300</v>
      </c>
      <c r="AL9" s="16" t="s">
        <v>15</v>
      </c>
      <c r="AM9" s="16" t="s">
        <v>15</v>
      </c>
      <c r="AN9" s="57">
        <v>300</v>
      </c>
      <c r="AO9" s="57" t="s">
        <v>15</v>
      </c>
      <c r="AP9" s="57">
        <v>300</v>
      </c>
      <c r="AQ9" s="57" t="s">
        <v>15</v>
      </c>
      <c r="AR9" s="57" t="s">
        <v>15</v>
      </c>
      <c r="AS9" s="57" t="s">
        <v>15</v>
      </c>
      <c r="AT9" s="57" t="s">
        <v>15</v>
      </c>
      <c r="AU9" s="57" t="s">
        <v>15</v>
      </c>
      <c r="AV9" s="57" t="s">
        <v>15</v>
      </c>
      <c r="AW9" s="57" t="s">
        <v>15</v>
      </c>
      <c r="AX9" s="57" t="s">
        <v>15</v>
      </c>
      <c r="AY9" s="57" t="s">
        <v>15</v>
      </c>
      <c r="AZ9" s="16" t="s">
        <v>15</v>
      </c>
      <c r="BA9" s="57">
        <v>300</v>
      </c>
      <c r="BB9" s="57" t="s">
        <v>15</v>
      </c>
      <c r="BC9" s="57">
        <v>300</v>
      </c>
      <c r="BD9" s="57" t="s">
        <v>15</v>
      </c>
      <c r="BE9" s="57" t="s">
        <v>15</v>
      </c>
      <c r="BF9" s="76"/>
      <c r="BG9" s="77">
        <v>300</v>
      </c>
      <c r="BH9" s="65" t="s">
        <v>1071</v>
      </c>
    </row>
    <row r="10" spans="1:60" ht="16.3" x14ac:dyDescent="0.5">
      <c r="A10" s="22" t="s">
        <v>45</v>
      </c>
      <c r="B10" s="14" t="s">
        <v>18</v>
      </c>
      <c r="C10" s="14" t="s">
        <v>9</v>
      </c>
      <c r="D10" s="21" t="s">
        <v>1140</v>
      </c>
      <c r="E10" s="95" t="s">
        <v>46</v>
      </c>
      <c r="F10" s="95" t="s">
        <v>47</v>
      </c>
      <c r="G10" s="94" t="s">
        <v>48</v>
      </c>
      <c r="H10" s="16"/>
      <c r="I10" s="16"/>
      <c r="J10" s="16"/>
      <c r="K10" s="16"/>
      <c r="L10" s="16" t="s">
        <v>16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>
        <v>30000</v>
      </c>
      <c r="AL10" s="16"/>
      <c r="AM10" s="16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16"/>
      <c r="BA10" s="57"/>
      <c r="BB10" s="57"/>
      <c r="BC10" s="57"/>
      <c r="BD10" s="57"/>
      <c r="BE10" s="57"/>
      <c r="BF10" s="76"/>
      <c r="BG10" s="77"/>
      <c r="BH10" s="65" t="s">
        <v>1072</v>
      </c>
    </row>
    <row r="11" spans="1:60" x14ac:dyDescent="0.4">
      <c r="A11" s="22" t="s">
        <v>49</v>
      </c>
      <c r="B11" s="14" t="s">
        <v>18</v>
      </c>
      <c r="C11" s="14" t="s">
        <v>9</v>
      </c>
      <c r="D11" s="21" t="s">
        <v>1140</v>
      </c>
      <c r="E11" s="95" t="s">
        <v>50</v>
      </c>
      <c r="F11" s="95" t="s">
        <v>51</v>
      </c>
      <c r="G11" s="94" t="s">
        <v>52</v>
      </c>
      <c r="H11" s="16" t="s">
        <v>15</v>
      </c>
      <c r="I11" s="16" t="s">
        <v>15</v>
      </c>
      <c r="J11" s="16" t="s">
        <v>15</v>
      </c>
      <c r="K11" s="16" t="s">
        <v>15</v>
      </c>
      <c r="L11" s="16">
        <v>4.4400000000000004</v>
      </c>
      <c r="M11" s="16" t="s">
        <v>15</v>
      </c>
      <c r="N11" s="16" t="s">
        <v>15</v>
      </c>
      <c r="O11" s="16" t="s">
        <v>15</v>
      </c>
      <c r="P11" s="16" t="s">
        <v>15</v>
      </c>
      <c r="Q11" s="16" t="s">
        <v>15</v>
      </c>
      <c r="R11" s="16" t="s">
        <v>15</v>
      </c>
      <c r="S11" s="16" t="s">
        <v>15</v>
      </c>
      <c r="T11" s="16" t="s">
        <v>15</v>
      </c>
      <c r="U11" s="16" t="s">
        <v>15</v>
      </c>
      <c r="V11" s="16" t="s">
        <v>15</v>
      </c>
      <c r="W11" s="16" t="s">
        <v>15</v>
      </c>
      <c r="X11" s="16" t="s">
        <v>15</v>
      </c>
      <c r="Y11" s="16" t="s">
        <v>15</v>
      </c>
      <c r="Z11" s="16" t="s">
        <v>15</v>
      </c>
      <c r="AA11" s="16" t="s">
        <v>15</v>
      </c>
      <c r="AB11" s="16" t="s">
        <v>15</v>
      </c>
      <c r="AC11" s="16" t="s">
        <v>15</v>
      </c>
      <c r="AD11" s="16" t="s">
        <v>15</v>
      </c>
      <c r="AE11" s="16" t="s">
        <v>15</v>
      </c>
      <c r="AF11" s="16" t="s">
        <v>15</v>
      </c>
      <c r="AG11" s="16" t="s">
        <v>15</v>
      </c>
      <c r="AH11" s="16" t="s">
        <v>15</v>
      </c>
      <c r="AI11" s="16" t="s">
        <v>15</v>
      </c>
      <c r="AJ11" s="16" t="s">
        <v>15</v>
      </c>
      <c r="AK11" s="16">
        <v>100</v>
      </c>
      <c r="AL11" s="16" t="s">
        <v>15</v>
      </c>
      <c r="AM11" s="16" t="s">
        <v>15</v>
      </c>
      <c r="AN11" s="57" t="s">
        <v>15</v>
      </c>
      <c r="AO11" s="57" t="s">
        <v>15</v>
      </c>
      <c r="AP11" s="57" t="s">
        <v>15</v>
      </c>
      <c r="AQ11" s="57" t="s">
        <v>15</v>
      </c>
      <c r="AR11" s="57" t="s">
        <v>15</v>
      </c>
      <c r="AS11" s="57" t="s">
        <v>15</v>
      </c>
      <c r="AT11" s="57" t="s">
        <v>15</v>
      </c>
      <c r="AU11" s="57" t="s">
        <v>15</v>
      </c>
      <c r="AV11" s="57" t="s">
        <v>15</v>
      </c>
      <c r="AW11" s="57" t="s">
        <v>15</v>
      </c>
      <c r="AX11" s="57" t="s">
        <v>15</v>
      </c>
      <c r="AY11" s="57" t="s">
        <v>15</v>
      </c>
      <c r="AZ11" s="16" t="s">
        <v>15</v>
      </c>
      <c r="BA11" s="57" t="s">
        <v>15</v>
      </c>
      <c r="BB11" s="57" t="s">
        <v>15</v>
      </c>
      <c r="BC11" s="57" t="s">
        <v>15</v>
      </c>
      <c r="BD11" s="57" t="s">
        <v>15</v>
      </c>
      <c r="BE11" s="57" t="s">
        <v>15</v>
      </c>
      <c r="BF11" s="76"/>
      <c r="BG11" s="77">
        <v>100</v>
      </c>
      <c r="BH11" s="65" t="s">
        <v>1073</v>
      </c>
    </row>
    <row r="12" spans="1:60" ht="15.75" customHeight="1" x14ac:dyDescent="0.4">
      <c r="A12" s="22" t="s">
        <v>53</v>
      </c>
      <c r="B12" s="14" t="s">
        <v>18</v>
      </c>
      <c r="C12" s="14" t="s">
        <v>9</v>
      </c>
      <c r="D12" s="21" t="s">
        <v>1140</v>
      </c>
      <c r="E12" s="95" t="s">
        <v>54</v>
      </c>
      <c r="F12" s="95" t="s">
        <v>55</v>
      </c>
      <c r="G12" s="94" t="s">
        <v>56</v>
      </c>
      <c r="H12" s="16" t="s">
        <v>15</v>
      </c>
      <c r="I12" s="16" t="s">
        <v>15</v>
      </c>
      <c r="J12" s="16" t="s">
        <v>15</v>
      </c>
      <c r="K12" s="16" t="s">
        <v>15</v>
      </c>
      <c r="L12" s="16" t="s">
        <v>15</v>
      </c>
      <c r="M12" s="16" t="s">
        <v>15</v>
      </c>
      <c r="N12" s="16" t="s">
        <v>15</v>
      </c>
      <c r="O12" s="16" t="s">
        <v>16</v>
      </c>
      <c r="P12" s="16" t="s">
        <v>15</v>
      </c>
      <c r="Q12" s="16" t="s">
        <v>16</v>
      </c>
      <c r="R12" s="16" t="s">
        <v>15</v>
      </c>
      <c r="S12" s="16" t="s">
        <v>15</v>
      </c>
      <c r="T12" s="16" t="s">
        <v>15</v>
      </c>
      <c r="U12" s="16" t="s">
        <v>15</v>
      </c>
      <c r="V12" s="16" t="s">
        <v>15</v>
      </c>
      <c r="W12" s="16" t="s">
        <v>15</v>
      </c>
      <c r="X12" s="16" t="s">
        <v>15</v>
      </c>
      <c r="Y12" s="16" t="s">
        <v>15</v>
      </c>
      <c r="Z12" s="16" t="s">
        <v>15</v>
      </c>
      <c r="AA12" s="16" t="s">
        <v>15</v>
      </c>
      <c r="AB12" s="16" t="s">
        <v>15</v>
      </c>
      <c r="AC12" s="16" t="s">
        <v>15</v>
      </c>
      <c r="AD12" s="16" t="s">
        <v>15</v>
      </c>
      <c r="AE12" s="16" t="s">
        <v>15</v>
      </c>
      <c r="AF12" s="16" t="s">
        <v>15</v>
      </c>
      <c r="AG12" s="16" t="s">
        <v>15</v>
      </c>
      <c r="AH12" s="16" t="s">
        <v>15</v>
      </c>
      <c r="AI12" s="16" t="s">
        <v>15</v>
      </c>
      <c r="AJ12" s="16" t="s">
        <v>15</v>
      </c>
      <c r="AK12" s="16" t="s">
        <v>15</v>
      </c>
      <c r="AL12" s="16" t="s">
        <v>15</v>
      </c>
      <c r="AM12" s="16" t="s">
        <v>15</v>
      </c>
      <c r="AN12" s="57">
        <v>300</v>
      </c>
      <c r="AO12" s="57" t="s">
        <v>15</v>
      </c>
      <c r="AP12" s="57">
        <v>300</v>
      </c>
      <c r="AQ12" s="57" t="s">
        <v>15</v>
      </c>
      <c r="AR12" s="57" t="s">
        <v>15</v>
      </c>
      <c r="AS12" s="57" t="s">
        <v>15</v>
      </c>
      <c r="AT12" s="57" t="s">
        <v>15</v>
      </c>
      <c r="AU12" s="57" t="s">
        <v>15</v>
      </c>
      <c r="AV12" s="57" t="s">
        <v>15</v>
      </c>
      <c r="AW12" s="57" t="s">
        <v>15</v>
      </c>
      <c r="AX12" s="57" t="s">
        <v>15</v>
      </c>
      <c r="AY12" s="57" t="s">
        <v>15</v>
      </c>
      <c r="AZ12" s="16" t="s">
        <v>15</v>
      </c>
      <c r="BA12" s="57" t="s">
        <v>15</v>
      </c>
      <c r="BB12" s="57" t="s">
        <v>15</v>
      </c>
      <c r="BC12" s="57" t="s">
        <v>15</v>
      </c>
      <c r="BD12" s="57" t="s">
        <v>15</v>
      </c>
      <c r="BE12" s="57" t="s">
        <v>15</v>
      </c>
      <c r="BF12" s="76"/>
      <c r="BG12" s="77"/>
      <c r="BH12" s="65" t="s">
        <v>1074</v>
      </c>
    </row>
    <row r="13" spans="1:60" x14ac:dyDescent="0.4">
      <c r="A13" s="15" t="s">
        <v>57</v>
      </c>
      <c r="B13" s="14" t="s">
        <v>18</v>
      </c>
      <c r="C13" s="14" t="s">
        <v>9</v>
      </c>
      <c r="D13" s="21" t="s">
        <v>1140</v>
      </c>
      <c r="E13" s="95" t="s">
        <v>58</v>
      </c>
      <c r="F13" s="95" t="s">
        <v>59</v>
      </c>
      <c r="G13" s="94" t="s">
        <v>60</v>
      </c>
      <c r="H13" s="16" t="s">
        <v>15</v>
      </c>
      <c r="I13" s="16" t="s">
        <v>15</v>
      </c>
      <c r="J13" s="16" t="s">
        <v>15</v>
      </c>
      <c r="K13" s="16" t="s">
        <v>15</v>
      </c>
      <c r="L13" s="16" t="s">
        <v>15</v>
      </c>
      <c r="M13" s="16" t="s">
        <v>15</v>
      </c>
      <c r="N13" s="16" t="s">
        <v>15</v>
      </c>
      <c r="O13" s="16">
        <v>6.3</v>
      </c>
      <c r="P13" s="16" t="s">
        <v>15</v>
      </c>
      <c r="Q13" s="16" t="s">
        <v>16</v>
      </c>
      <c r="R13" s="16" t="s">
        <v>15</v>
      </c>
      <c r="S13" s="16" t="s">
        <v>15</v>
      </c>
      <c r="T13" s="16" t="s">
        <v>15</v>
      </c>
      <c r="U13" s="16" t="s">
        <v>15</v>
      </c>
      <c r="V13" s="16" t="s">
        <v>15</v>
      </c>
      <c r="W13" s="16" t="s">
        <v>15</v>
      </c>
      <c r="X13" s="16" t="s">
        <v>15</v>
      </c>
      <c r="Y13" s="16" t="s">
        <v>15</v>
      </c>
      <c r="Z13" s="16" t="s">
        <v>15</v>
      </c>
      <c r="AA13" s="16" t="s">
        <v>15</v>
      </c>
      <c r="AB13" s="16" t="s">
        <v>15</v>
      </c>
      <c r="AC13" s="16" t="s">
        <v>15</v>
      </c>
      <c r="AD13" s="16" t="s">
        <v>15</v>
      </c>
      <c r="AE13" s="16" t="s">
        <v>15</v>
      </c>
      <c r="AF13" s="16" t="s">
        <v>15</v>
      </c>
      <c r="AG13" s="16" t="s">
        <v>15</v>
      </c>
      <c r="AH13" s="16" t="s">
        <v>15</v>
      </c>
      <c r="AI13" s="16" t="s">
        <v>15</v>
      </c>
      <c r="AJ13" s="16" t="s">
        <v>15</v>
      </c>
      <c r="AK13" s="16" t="s">
        <v>15</v>
      </c>
      <c r="AL13" s="16" t="s">
        <v>15</v>
      </c>
      <c r="AM13" s="16" t="s">
        <v>15</v>
      </c>
      <c r="AN13" s="57">
        <v>0.01</v>
      </c>
      <c r="AO13" s="57" t="s">
        <v>15</v>
      </c>
      <c r="AP13" s="57">
        <v>100</v>
      </c>
      <c r="AQ13" s="57" t="s">
        <v>15</v>
      </c>
      <c r="AR13" s="57" t="s">
        <v>15</v>
      </c>
      <c r="AS13" s="57" t="s">
        <v>15</v>
      </c>
      <c r="AT13" s="57" t="s">
        <v>15</v>
      </c>
      <c r="AU13" s="57" t="s">
        <v>15</v>
      </c>
      <c r="AV13" s="57" t="s">
        <v>15</v>
      </c>
      <c r="AW13" s="57" t="s">
        <v>15</v>
      </c>
      <c r="AX13" s="57" t="s">
        <v>15</v>
      </c>
      <c r="AY13" s="57" t="s">
        <v>15</v>
      </c>
      <c r="AZ13" s="16" t="s">
        <v>15</v>
      </c>
      <c r="BA13" s="57" t="s">
        <v>15</v>
      </c>
      <c r="BB13" s="57" t="s">
        <v>15</v>
      </c>
      <c r="BC13" s="57" t="s">
        <v>15</v>
      </c>
      <c r="BD13" s="57" t="s">
        <v>15</v>
      </c>
      <c r="BE13" s="57" t="s">
        <v>15</v>
      </c>
      <c r="BF13" s="76"/>
      <c r="BG13" s="77">
        <v>100</v>
      </c>
      <c r="BH13" s="78" t="s">
        <v>1075</v>
      </c>
    </row>
    <row r="14" spans="1:60" ht="15.75" customHeight="1" x14ac:dyDescent="0.4">
      <c r="A14" s="15" t="s">
        <v>61</v>
      </c>
      <c r="B14" s="14" t="s">
        <v>18</v>
      </c>
      <c r="C14" s="14" t="s">
        <v>9</v>
      </c>
      <c r="D14" s="21" t="s">
        <v>1140</v>
      </c>
      <c r="E14" s="95" t="s">
        <v>62</v>
      </c>
      <c r="F14" s="95" t="s">
        <v>63</v>
      </c>
      <c r="G14" s="94" t="s">
        <v>64</v>
      </c>
      <c r="H14" s="16" t="s">
        <v>15</v>
      </c>
      <c r="I14" s="16" t="s">
        <v>15</v>
      </c>
      <c r="J14" s="16" t="s">
        <v>15</v>
      </c>
      <c r="K14" s="16" t="s">
        <v>15</v>
      </c>
      <c r="L14" s="16" t="s">
        <v>15</v>
      </c>
      <c r="M14" s="16" t="s">
        <v>15</v>
      </c>
      <c r="N14" s="16" t="s">
        <v>15</v>
      </c>
      <c r="O14" s="16" t="s">
        <v>16</v>
      </c>
      <c r="P14" s="16" t="s">
        <v>15</v>
      </c>
      <c r="Q14" s="16" t="s">
        <v>15</v>
      </c>
      <c r="R14" s="16" t="s">
        <v>15</v>
      </c>
      <c r="S14" s="16" t="s">
        <v>15</v>
      </c>
      <c r="T14" s="16" t="s">
        <v>15</v>
      </c>
      <c r="U14" s="16" t="s">
        <v>15</v>
      </c>
      <c r="V14" s="16" t="s">
        <v>15</v>
      </c>
      <c r="W14" s="16" t="s">
        <v>15</v>
      </c>
      <c r="X14" s="16" t="s">
        <v>15</v>
      </c>
      <c r="Y14" s="16" t="s">
        <v>15</v>
      </c>
      <c r="Z14" s="16" t="s">
        <v>15</v>
      </c>
      <c r="AA14" s="16" t="s">
        <v>15</v>
      </c>
      <c r="AB14" s="16" t="s">
        <v>15</v>
      </c>
      <c r="AC14" s="16" t="s">
        <v>15</v>
      </c>
      <c r="AD14" s="16" t="s">
        <v>16</v>
      </c>
      <c r="AE14" s="16" t="s">
        <v>15</v>
      </c>
      <c r="AF14" s="16" t="s">
        <v>15</v>
      </c>
      <c r="AG14" s="16" t="s">
        <v>15</v>
      </c>
      <c r="AH14" s="16" t="s">
        <v>15</v>
      </c>
      <c r="AI14" s="16" t="s">
        <v>15</v>
      </c>
      <c r="AJ14" s="16" t="s">
        <v>15</v>
      </c>
      <c r="AK14" s="16" t="s">
        <v>15</v>
      </c>
      <c r="AL14" s="16" t="s">
        <v>15</v>
      </c>
      <c r="AM14" s="16" t="s">
        <v>15</v>
      </c>
      <c r="AN14" s="57">
        <v>300</v>
      </c>
      <c r="AO14" s="57" t="s">
        <v>15</v>
      </c>
      <c r="AP14" s="57" t="s">
        <v>15</v>
      </c>
      <c r="AQ14" s="57" t="s">
        <v>15</v>
      </c>
      <c r="AR14" s="57" t="s">
        <v>15</v>
      </c>
      <c r="AS14" s="57" t="s">
        <v>15</v>
      </c>
      <c r="AT14" s="57" t="s">
        <v>15</v>
      </c>
      <c r="AU14" s="57" t="s">
        <v>15</v>
      </c>
      <c r="AV14" s="57" t="s">
        <v>15</v>
      </c>
      <c r="AW14" s="57" t="s">
        <v>15</v>
      </c>
      <c r="AX14" s="57" t="s">
        <v>15</v>
      </c>
      <c r="AY14" s="57" t="s">
        <v>15</v>
      </c>
      <c r="AZ14" s="16" t="s">
        <v>15</v>
      </c>
      <c r="BA14" s="57" t="s">
        <v>15</v>
      </c>
      <c r="BB14" s="57" t="s">
        <v>15</v>
      </c>
      <c r="BC14" s="57">
        <v>300</v>
      </c>
      <c r="BD14" s="57" t="s">
        <v>15</v>
      </c>
      <c r="BE14" s="57" t="s">
        <v>15</v>
      </c>
      <c r="BF14" s="76"/>
      <c r="BG14" s="77"/>
      <c r="BH14" s="65" t="s">
        <v>1076</v>
      </c>
    </row>
    <row r="15" spans="1:60" ht="15.75" customHeight="1" x14ac:dyDescent="0.4">
      <c r="A15" s="15" t="s">
        <v>65</v>
      </c>
      <c r="B15" s="14" t="s">
        <v>18</v>
      </c>
      <c r="C15" s="14" t="s">
        <v>9</v>
      </c>
      <c r="D15" s="21" t="s">
        <v>1140</v>
      </c>
      <c r="E15" s="95" t="s">
        <v>66</v>
      </c>
      <c r="F15" s="95" t="s">
        <v>67</v>
      </c>
      <c r="G15" s="94" t="s">
        <v>68</v>
      </c>
      <c r="H15" s="16" t="s">
        <v>15</v>
      </c>
      <c r="I15" s="16" t="s">
        <v>15</v>
      </c>
      <c r="J15" s="16" t="s">
        <v>15</v>
      </c>
      <c r="K15" s="16" t="s">
        <v>15</v>
      </c>
      <c r="L15" s="16" t="s">
        <v>15</v>
      </c>
      <c r="M15" s="16" t="s">
        <v>15</v>
      </c>
      <c r="N15" s="16" t="s">
        <v>15</v>
      </c>
      <c r="O15" s="16" t="s">
        <v>16</v>
      </c>
      <c r="P15" s="16" t="s">
        <v>15</v>
      </c>
      <c r="Q15" s="16" t="s">
        <v>15</v>
      </c>
      <c r="R15" s="16" t="s">
        <v>15</v>
      </c>
      <c r="S15" s="16" t="s">
        <v>15</v>
      </c>
      <c r="T15" s="16" t="s">
        <v>15</v>
      </c>
      <c r="U15" s="16" t="s">
        <v>15</v>
      </c>
      <c r="V15" s="16" t="s">
        <v>15</v>
      </c>
      <c r="W15" s="16" t="s">
        <v>15</v>
      </c>
      <c r="X15" s="16" t="s">
        <v>15</v>
      </c>
      <c r="Y15" s="16" t="s">
        <v>15</v>
      </c>
      <c r="Z15" s="16" t="s">
        <v>15</v>
      </c>
      <c r="AA15" s="16" t="s">
        <v>15</v>
      </c>
      <c r="AB15" s="16" t="s">
        <v>15</v>
      </c>
      <c r="AC15" s="16" t="s">
        <v>15</v>
      </c>
      <c r="AD15" s="16" t="s">
        <v>15</v>
      </c>
      <c r="AE15" s="16" t="s">
        <v>15</v>
      </c>
      <c r="AF15" s="16" t="s">
        <v>15</v>
      </c>
      <c r="AG15" s="16" t="s">
        <v>15</v>
      </c>
      <c r="AH15" s="16" t="s">
        <v>15</v>
      </c>
      <c r="AI15" s="16" t="s">
        <v>15</v>
      </c>
      <c r="AJ15" s="16" t="s">
        <v>15</v>
      </c>
      <c r="AK15" s="16" t="s">
        <v>15</v>
      </c>
      <c r="AL15" s="16" t="s">
        <v>15</v>
      </c>
      <c r="AM15" s="16" t="s">
        <v>15</v>
      </c>
      <c r="AN15" s="58">
        <v>0.01</v>
      </c>
      <c r="AO15" s="57" t="s">
        <v>15</v>
      </c>
      <c r="AP15" s="57" t="s">
        <v>15</v>
      </c>
      <c r="AQ15" s="57" t="s">
        <v>15</v>
      </c>
      <c r="AR15" s="57" t="s">
        <v>15</v>
      </c>
      <c r="AS15" s="57" t="s">
        <v>15</v>
      </c>
      <c r="AT15" s="57" t="s">
        <v>15</v>
      </c>
      <c r="AU15" s="57" t="s">
        <v>15</v>
      </c>
      <c r="AV15" s="57" t="s">
        <v>15</v>
      </c>
      <c r="AW15" s="57" t="s">
        <v>15</v>
      </c>
      <c r="AX15" s="57" t="s">
        <v>15</v>
      </c>
      <c r="AY15" s="57" t="s">
        <v>15</v>
      </c>
      <c r="AZ15" s="16" t="s">
        <v>15</v>
      </c>
      <c r="BA15" s="57" t="s">
        <v>15</v>
      </c>
      <c r="BB15" s="57" t="s">
        <v>15</v>
      </c>
      <c r="BC15" s="57" t="s">
        <v>15</v>
      </c>
      <c r="BD15" s="57" t="s">
        <v>15</v>
      </c>
      <c r="BE15" s="57" t="s">
        <v>15</v>
      </c>
      <c r="BF15" s="76"/>
      <c r="BG15" s="77">
        <v>100</v>
      </c>
      <c r="BH15" s="65" t="s">
        <v>1074</v>
      </c>
    </row>
    <row r="16" spans="1:60" ht="15.75" customHeight="1" x14ac:dyDescent="0.4">
      <c r="A16" s="15" t="s">
        <v>69</v>
      </c>
      <c r="B16" s="14" t="s">
        <v>18</v>
      </c>
      <c r="C16" s="14" t="s">
        <v>9</v>
      </c>
      <c r="D16" s="21" t="s">
        <v>1140</v>
      </c>
      <c r="E16" s="95" t="s">
        <v>70</v>
      </c>
      <c r="F16" s="95" t="s">
        <v>71</v>
      </c>
      <c r="G16" s="94" t="s">
        <v>72</v>
      </c>
      <c r="H16" s="16" t="s">
        <v>15</v>
      </c>
      <c r="I16" s="16" t="s">
        <v>15</v>
      </c>
      <c r="J16" s="16" t="s">
        <v>15</v>
      </c>
      <c r="K16" s="16" t="s">
        <v>15</v>
      </c>
      <c r="L16" s="16" t="s">
        <v>15</v>
      </c>
      <c r="M16" s="16" t="s">
        <v>15</v>
      </c>
      <c r="N16" s="16" t="s">
        <v>15</v>
      </c>
      <c r="O16" s="16" t="s">
        <v>16</v>
      </c>
      <c r="P16" s="16" t="s">
        <v>15</v>
      </c>
      <c r="Q16" s="16" t="s">
        <v>15</v>
      </c>
      <c r="R16" s="16" t="s">
        <v>15</v>
      </c>
      <c r="S16" s="16" t="s">
        <v>15</v>
      </c>
      <c r="T16" s="16" t="s">
        <v>15</v>
      </c>
      <c r="U16" s="16" t="s">
        <v>15</v>
      </c>
      <c r="V16" s="16" t="s">
        <v>15</v>
      </c>
      <c r="W16" s="16" t="s">
        <v>15</v>
      </c>
      <c r="X16" s="16" t="s">
        <v>15</v>
      </c>
      <c r="Y16" s="16" t="s">
        <v>15</v>
      </c>
      <c r="Z16" s="16" t="s">
        <v>15</v>
      </c>
      <c r="AA16" s="16" t="s">
        <v>15</v>
      </c>
      <c r="AB16" s="16" t="s">
        <v>15</v>
      </c>
      <c r="AC16" s="16" t="s">
        <v>15</v>
      </c>
      <c r="AD16" s="16" t="s">
        <v>16</v>
      </c>
      <c r="AE16" s="16" t="s">
        <v>15</v>
      </c>
      <c r="AF16" s="16" t="s">
        <v>15</v>
      </c>
      <c r="AG16" s="16" t="s">
        <v>15</v>
      </c>
      <c r="AH16" s="16" t="s">
        <v>15</v>
      </c>
      <c r="AI16" s="16" t="s">
        <v>15</v>
      </c>
      <c r="AJ16" s="16" t="s">
        <v>15</v>
      </c>
      <c r="AK16" s="16" t="s">
        <v>15</v>
      </c>
      <c r="AL16" s="16" t="s">
        <v>15</v>
      </c>
      <c r="AM16" s="16" t="s">
        <v>15</v>
      </c>
      <c r="AN16" s="16">
        <v>150</v>
      </c>
      <c r="AO16" s="16" t="s">
        <v>15</v>
      </c>
      <c r="AP16" s="16" t="s">
        <v>15</v>
      </c>
      <c r="AQ16" s="16" t="s">
        <v>15</v>
      </c>
      <c r="AR16" s="16" t="s">
        <v>15</v>
      </c>
      <c r="AS16" s="16" t="s">
        <v>15</v>
      </c>
      <c r="AT16" s="16" t="s">
        <v>15</v>
      </c>
      <c r="AU16" s="16" t="s">
        <v>15</v>
      </c>
      <c r="AV16" s="16" t="s">
        <v>15</v>
      </c>
      <c r="AW16" s="16" t="s">
        <v>15</v>
      </c>
      <c r="AX16" s="16" t="s">
        <v>15</v>
      </c>
      <c r="AY16" s="16" t="s">
        <v>15</v>
      </c>
      <c r="AZ16" s="16" t="s">
        <v>15</v>
      </c>
      <c r="BA16" s="57" t="s">
        <v>15</v>
      </c>
      <c r="BB16" s="57" t="s">
        <v>15</v>
      </c>
      <c r="BC16" s="57">
        <v>150</v>
      </c>
      <c r="BD16" s="57" t="s">
        <v>15</v>
      </c>
      <c r="BE16" s="57" t="s">
        <v>15</v>
      </c>
      <c r="BF16" s="76"/>
      <c r="BG16" s="77"/>
      <c r="BH16" s="65" t="s">
        <v>1076</v>
      </c>
    </row>
    <row r="17" spans="1:60" ht="15.75" customHeight="1" x14ac:dyDescent="0.4">
      <c r="A17" s="15" t="s">
        <v>73</v>
      </c>
      <c r="B17" s="14" t="s">
        <v>18</v>
      </c>
      <c r="C17" s="14" t="s">
        <v>9</v>
      </c>
      <c r="D17" s="21" t="s">
        <v>1140</v>
      </c>
      <c r="E17" s="95" t="s">
        <v>74</v>
      </c>
      <c r="F17" s="95" t="s">
        <v>75</v>
      </c>
      <c r="G17" s="94" t="s">
        <v>76</v>
      </c>
      <c r="H17" s="16" t="s">
        <v>15</v>
      </c>
      <c r="I17" s="16" t="s">
        <v>15</v>
      </c>
      <c r="J17" s="16" t="s">
        <v>15</v>
      </c>
      <c r="K17" s="16" t="s">
        <v>15</v>
      </c>
      <c r="L17" s="16" t="s">
        <v>15</v>
      </c>
      <c r="M17" s="16" t="s">
        <v>15</v>
      </c>
      <c r="N17" s="16" t="s">
        <v>15</v>
      </c>
      <c r="O17" s="16" t="s">
        <v>15</v>
      </c>
      <c r="P17" s="16" t="s">
        <v>15</v>
      </c>
      <c r="Q17" s="16" t="s">
        <v>15</v>
      </c>
      <c r="R17" s="16" t="s">
        <v>16</v>
      </c>
      <c r="S17" s="16" t="s">
        <v>15</v>
      </c>
      <c r="T17" s="16" t="s">
        <v>15</v>
      </c>
      <c r="U17" s="16" t="s">
        <v>15</v>
      </c>
      <c r="V17" s="16" t="s">
        <v>15</v>
      </c>
      <c r="W17" s="16" t="s">
        <v>15</v>
      </c>
      <c r="X17" s="16" t="s">
        <v>15</v>
      </c>
      <c r="Y17" s="16" t="s">
        <v>15</v>
      </c>
      <c r="Z17" s="16" t="s">
        <v>15</v>
      </c>
      <c r="AA17" s="16" t="s">
        <v>15</v>
      </c>
      <c r="AB17" s="16" t="s">
        <v>15</v>
      </c>
      <c r="AC17" s="16" t="s">
        <v>15</v>
      </c>
      <c r="AD17" s="16" t="s">
        <v>15</v>
      </c>
      <c r="AE17" s="16" t="s">
        <v>15</v>
      </c>
      <c r="AF17" s="16" t="s">
        <v>15</v>
      </c>
      <c r="AG17" s="16" t="s">
        <v>15</v>
      </c>
      <c r="AH17" s="16" t="s">
        <v>15</v>
      </c>
      <c r="AI17" s="16" t="s">
        <v>15</v>
      </c>
      <c r="AJ17" s="16" t="s">
        <v>15</v>
      </c>
      <c r="AK17" s="16" t="s">
        <v>15</v>
      </c>
      <c r="AL17" s="16" t="s">
        <v>15</v>
      </c>
      <c r="AM17" s="16" t="s">
        <v>15</v>
      </c>
      <c r="AN17" s="16" t="s">
        <v>15</v>
      </c>
      <c r="AO17" s="16" t="s">
        <v>15</v>
      </c>
      <c r="AP17" s="16" t="s">
        <v>15</v>
      </c>
      <c r="AQ17" s="16">
        <v>3200</v>
      </c>
      <c r="AR17" s="16" t="s">
        <v>15</v>
      </c>
      <c r="AS17" s="16" t="s">
        <v>15</v>
      </c>
      <c r="AT17" s="16" t="s">
        <v>15</v>
      </c>
      <c r="AU17" s="16" t="s">
        <v>15</v>
      </c>
      <c r="AV17" s="16" t="s">
        <v>15</v>
      </c>
      <c r="AW17" s="16" t="s">
        <v>15</v>
      </c>
      <c r="AX17" s="16" t="s">
        <v>15</v>
      </c>
      <c r="AY17" s="16" t="s">
        <v>15</v>
      </c>
      <c r="AZ17" s="16" t="s">
        <v>15</v>
      </c>
      <c r="BA17" s="57" t="s">
        <v>15</v>
      </c>
      <c r="BB17" s="57" t="s">
        <v>15</v>
      </c>
      <c r="BC17" s="57" t="s">
        <v>15</v>
      </c>
      <c r="BD17" s="57" t="s">
        <v>15</v>
      </c>
      <c r="BE17" s="57" t="s">
        <v>15</v>
      </c>
      <c r="BF17" s="76"/>
      <c r="BG17" s="77">
        <v>30000</v>
      </c>
      <c r="BH17" s="65" t="s">
        <v>1069</v>
      </c>
    </row>
    <row r="18" spans="1:60" ht="15.75" customHeight="1" x14ac:dyDescent="0.4">
      <c r="A18" s="24" t="s">
        <v>77</v>
      </c>
      <c r="B18" s="14" t="s">
        <v>18</v>
      </c>
      <c r="C18" s="14" t="s">
        <v>9</v>
      </c>
      <c r="D18" s="21" t="s">
        <v>1140</v>
      </c>
      <c r="E18" s="95" t="s">
        <v>78</v>
      </c>
      <c r="F18" s="95" t="s">
        <v>79</v>
      </c>
      <c r="G18" s="94" t="s">
        <v>80</v>
      </c>
      <c r="H18" s="25" t="s">
        <v>15</v>
      </c>
      <c r="I18" s="25" t="s">
        <v>15</v>
      </c>
      <c r="J18" s="25" t="s">
        <v>15</v>
      </c>
      <c r="K18" s="25" t="s">
        <v>15</v>
      </c>
      <c r="L18" s="25" t="s">
        <v>15</v>
      </c>
      <c r="M18" s="25" t="s">
        <v>15</v>
      </c>
      <c r="N18" s="25" t="s">
        <v>15</v>
      </c>
      <c r="O18" s="25" t="s">
        <v>15</v>
      </c>
      <c r="P18" s="25" t="s">
        <v>15</v>
      </c>
      <c r="Q18" s="25" t="s">
        <v>16</v>
      </c>
      <c r="R18" s="25" t="s">
        <v>15</v>
      </c>
      <c r="S18" s="25" t="s">
        <v>15</v>
      </c>
      <c r="T18" s="25" t="s">
        <v>15</v>
      </c>
      <c r="U18" s="25" t="s">
        <v>15</v>
      </c>
      <c r="V18" s="25" t="s">
        <v>15</v>
      </c>
      <c r="W18" s="25" t="s">
        <v>15</v>
      </c>
      <c r="X18" s="25" t="s">
        <v>15</v>
      </c>
      <c r="Y18" s="25" t="s">
        <v>15</v>
      </c>
      <c r="Z18" s="25" t="s">
        <v>15</v>
      </c>
      <c r="AA18" s="25" t="s">
        <v>15</v>
      </c>
      <c r="AB18" s="25" t="s">
        <v>15</v>
      </c>
      <c r="AC18" s="25" t="s">
        <v>15</v>
      </c>
      <c r="AD18" s="25" t="s">
        <v>15</v>
      </c>
      <c r="AE18" s="25" t="s">
        <v>15</v>
      </c>
      <c r="AF18" s="16" t="s">
        <v>15</v>
      </c>
      <c r="AG18" s="25" t="s">
        <v>15</v>
      </c>
      <c r="AH18" s="25" t="s">
        <v>15</v>
      </c>
      <c r="AI18" s="25" t="s">
        <v>15</v>
      </c>
      <c r="AJ18" s="25" t="s">
        <v>15</v>
      </c>
      <c r="AK18" s="25" t="s">
        <v>15</v>
      </c>
      <c r="AL18" s="25" t="s">
        <v>15</v>
      </c>
      <c r="AM18" s="25" t="s">
        <v>15</v>
      </c>
      <c r="AN18" s="25" t="s">
        <v>15</v>
      </c>
      <c r="AO18" s="25" t="s">
        <v>15</v>
      </c>
      <c r="AP18" s="25">
        <v>30</v>
      </c>
      <c r="AQ18" s="25" t="s">
        <v>15</v>
      </c>
      <c r="AR18" s="25" t="s">
        <v>15</v>
      </c>
      <c r="AS18" s="25" t="s">
        <v>15</v>
      </c>
      <c r="AT18" s="25" t="s">
        <v>15</v>
      </c>
      <c r="AU18" s="25" t="s">
        <v>15</v>
      </c>
      <c r="AV18" s="25" t="s">
        <v>15</v>
      </c>
      <c r="AW18" s="25" t="s">
        <v>15</v>
      </c>
      <c r="AX18" s="25" t="s">
        <v>15</v>
      </c>
      <c r="AY18" s="25" t="s">
        <v>15</v>
      </c>
      <c r="AZ18" s="25" t="s">
        <v>15</v>
      </c>
      <c r="BA18" s="79" t="s">
        <v>15</v>
      </c>
      <c r="BB18" s="79" t="s">
        <v>15</v>
      </c>
      <c r="BC18" s="79" t="s">
        <v>15</v>
      </c>
      <c r="BD18" s="79" t="s">
        <v>15</v>
      </c>
      <c r="BE18" s="57" t="s">
        <v>15</v>
      </c>
      <c r="BF18" s="76"/>
      <c r="BG18" s="77"/>
      <c r="BH18" s="65" t="s">
        <v>1076</v>
      </c>
    </row>
    <row r="19" spans="1:60" s="75" customFormat="1" ht="15.75" customHeight="1" x14ac:dyDescent="0.4">
      <c r="A19" s="89" t="s">
        <v>81</v>
      </c>
      <c r="B19" s="14" t="s">
        <v>18</v>
      </c>
      <c r="C19" s="88" t="s">
        <v>9</v>
      </c>
      <c r="D19" s="21" t="s">
        <v>1140</v>
      </c>
      <c r="E19" s="103" t="s">
        <v>82</v>
      </c>
      <c r="F19" s="103" t="s">
        <v>83</v>
      </c>
      <c r="G19" s="94" t="s">
        <v>84</v>
      </c>
      <c r="H19" s="80" t="s">
        <v>16</v>
      </c>
      <c r="I19" s="80" t="s">
        <v>15</v>
      </c>
      <c r="J19" s="80" t="s">
        <v>15</v>
      </c>
      <c r="K19" s="80" t="s">
        <v>15</v>
      </c>
      <c r="L19" s="80" t="s">
        <v>15</v>
      </c>
      <c r="M19" s="80" t="s">
        <v>15</v>
      </c>
      <c r="N19" s="80" t="s">
        <v>15</v>
      </c>
      <c r="O19" s="80" t="s">
        <v>15</v>
      </c>
      <c r="P19" s="80" t="s">
        <v>15</v>
      </c>
      <c r="Q19" s="80" t="s">
        <v>15</v>
      </c>
      <c r="R19" s="80" t="s">
        <v>15</v>
      </c>
      <c r="S19" s="80" t="s">
        <v>15</v>
      </c>
      <c r="T19" s="80" t="s">
        <v>15</v>
      </c>
      <c r="U19" s="80" t="s">
        <v>15</v>
      </c>
      <c r="V19" s="80" t="s">
        <v>15</v>
      </c>
      <c r="W19" s="80" t="s">
        <v>15</v>
      </c>
      <c r="X19" s="80" t="s">
        <v>16</v>
      </c>
      <c r="Y19" s="80" t="s">
        <v>15</v>
      </c>
      <c r="Z19" s="80" t="s">
        <v>15</v>
      </c>
      <c r="AA19" s="80" t="s">
        <v>15</v>
      </c>
      <c r="AB19" s="80" t="s">
        <v>15</v>
      </c>
      <c r="AC19" s="80" t="s">
        <v>15</v>
      </c>
      <c r="AD19" s="80" t="s">
        <v>15</v>
      </c>
      <c r="AE19" s="80" t="s">
        <v>15</v>
      </c>
      <c r="AF19" s="80" t="s">
        <v>15</v>
      </c>
      <c r="AG19" s="80" t="s">
        <v>16</v>
      </c>
      <c r="AH19" s="80" t="s">
        <v>15</v>
      </c>
      <c r="AI19" s="80" t="s">
        <v>15</v>
      </c>
      <c r="AJ19" s="80" t="s">
        <v>15</v>
      </c>
      <c r="AK19" s="80" t="s">
        <v>15</v>
      </c>
      <c r="AL19" s="80" t="s">
        <v>15</v>
      </c>
      <c r="AM19" s="80" t="s">
        <v>15</v>
      </c>
      <c r="AN19" s="80" t="s">
        <v>15</v>
      </c>
      <c r="AO19" s="80" t="s">
        <v>15</v>
      </c>
      <c r="AP19" s="80" t="s">
        <v>15</v>
      </c>
      <c r="AQ19" s="80" t="s">
        <v>15</v>
      </c>
      <c r="AR19" s="80" t="s">
        <v>15</v>
      </c>
      <c r="AS19" s="80" t="s">
        <v>15</v>
      </c>
      <c r="AT19" s="80" t="s">
        <v>15</v>
      </c>
      <c r="AU19" s="80" t="s">
        <v>15</v>
      </c>
      <c r="AV19" s="80" t="s">
        <v>15</v>
      </c>
      <c r="AW19" s="80" t="s">
        <v>16</v>
      </c>
      <c r="AX19" s="80" t="s">
        <v>15</v>
      </c>
      <c r="AY19" s="80" t="s">
        <v>15</v>
      </c>
      <c r="AZ19" s="80" t="s">
        <v>15</v>
      </c>
      <c r="BA19" s="80" t="s">
        <v>15</v>
      </c>
      <c r="BB19" s="80" t="s">
        <v>15</v>
      </c>
      <c r="BC19" s="80" t="s">
        <v>15</v>
      </c>
      <c r="BD19" s="80" t="s">
        <v>15</v>
      </c>
      <c r="BE19" s="80" t="s">
        <v>15</v>
      </c>
      <c r="BF19" s="81"/>
      <c r="BG19" s="82"/>
      <c r="BH19" s="65" t="s">
        <v>1086</v>
      </c>
    </row>
    <row r="20" spans="1:60" ht="15.75" customHeight="1" x14ac:dyDescent="0.4">
      <c r="A20" s="22" t="s">
        <v>85</v>
      </c>
      <c r="B20" s="14" t="s">
        <v>18</v>
      </c>
      <c r="C20" s="14" t="s">
        <v>9</v>
      </c>
      <c r="D20" s="21" t="s">
        <v>1140</v>
      </c>
      <c r="E20" s="95" t="s">
        <v>86</v>
      </c>
      <c r="F20" s="95" t="s">
        <v>87</v>
      </c>
      <c r="G20" s="94" t="s">
        <v>88</v>
      </c>
      <c r="H20" s="16" t="s">
        <v>15</v>
      </c>
      <c r="I20" s="16" t="s">
        <v>15</v>
      </c>
      <c r="J20" s="16" t="s">
        <v>16</v>
      </c>
      <c r="K20" s="16" t="s">
        <v>89</v>
      </c>
      <c r="L20" s="16" t="s">
        <v>15</v>
      </c>
      <c r="M20" s="16" t="s">
        <v>15</v>
      </c>
      <c r="N20" s="16" t="s">
        <v>15</v>
      </c>
      <c r="O20" s="16" t="s">
        <v>15</v>
      </c>
      <c r="P20" s="16" t="s">
        <v>15</v>
      </c>
      <c r="Q20" s="16" t="s">
        <v>16</v>
      </c>
      <c r="R20" s="16" t="s">
        <v>15</v>
      </c>
      <c r="S20" s="16" t="s">
        <v>15</v>
      </c>
      <c r="T20" s="16" t="s">
        <v>15</v>
      </c>
      <c r="U20" s="16" t="s">
        <v>16</v>
      </c>
      <c r="V20" s="16" t="s">
        <v>15</v>
      </c>
      <c r="W20" s="16" t="s">
        <v>15</v>
      </c>
      <c r="X20" s="23" t="s">
        <v>90</v>
      </c>
      <c r="Y20" s="16" t="s">
        <v>15</v>
      </c>
      <c r="Z20" s="16" t="s">
        <v>15</v>
      </c>
      <c r="AA20" s="16" t="s">
        <v>15</v>
      </c>
      <c r="AB20" s="16">
        <v>16.72</v>
      </c>
      <c r="AC20" s="16" t="s">
        <v>15</v>
      </c>
      <c r="AD20" s="16" t="s">
        <v>15</v>
      </c>
      <c r="AE20" s="16" t="s">
        <v>15</v>
      </c>
      <c r="AF20" s="16" t="s">
        <v>15</v>
      </c>
      <c r="AG20" s="16" t="s">
        <v>15</v>
      </c>
      <c r="AH20" s="16" t="s">
        <v>15</v>
      </c>
      <c r="AI20" s="16" t="s">
        <v>91</v>
      </c>
      <c r="AJ20" s="16" t="s">
        <v>91</v>
      </c>
      <c r="AK20" s="16" t="s">
        <v>15</v>
      </c>
      <c r="AL20" s="16" t="s">
        <v>15</v>
      </c>
      <c r="AM20" s="16" t="s">
        <v>15</v>
      </c>
      <c r="AN20" s="16" t="s">
        <v>15</v>
      </c>
      <c r="AO20" s="16" t="s">
        <v>15</v>
      </c>
      <c r="AP20" s="16" t="s">
        <v>92</v>
      </c>
      <c r="AQ20" s="16" t="s">
        <v>15</v>
      </c>
      <c r="AR20" s="16" t="s">
        <v>15</v>
      </c>
      <c r="AS20" s="16" t="s">
        <v>15</v>
      </c>
      <c r="AT20" s="16" t="s">
        <v>91</v>
      </c>
      <c r="AU20" s="16" t="s">
        <v>15</v>
      </c>
      <c r="AV20" s="16" t="s">
        <v>15</v>
      </c>
      <c r="AW20" s="23" t="s">
        <v>93</v>
      </c>
      <c r="AX20" s="16" t="s">
        <v>15</v>
      </c>
      <c r="AY20" s="16" t="s">
        <v>15</v>
      </c>
      <c r="AZ20" s="16" t="s">
        <v>15</v>
      </c>
      <c r="BA20" s="57">
        <v>100</v>
      </c>
      <c r="BB20" s="57" t="s">
        <v>15</v>
      </c>
      <c r="BC20" s="57" t="s">
        <v>15</v>
      </c>
      <c r="BD20" s="57" t="s">
        <v>15</v>
      </c>
      <c r="BE20" s="57" t="s">
        <v>15</v>
      </c>
      <c r="BF20" s="76"/>
      <c r="BG20" s="77">
        <v>100</v>
      </c>
      <c r="BH20" s="66" t="s">
        <v>1077</v>
      </c>
    </row>
    <row r="21" spans="1:60" x14ac:dyDescent="0.4">
      <c r="A21" s="22" t="s">
        <v>94</v>
      </c>
      <c r="B21" s="14" t="s">
        <v>18</v>
      </c>
      <c r="C21" s="14" t="s">
        <v>9</v>
      </c>
      <c r="D21" s="21" t="s">
        <v>1140</v>
      </c>
      <c r="E21" s="95" t="s">
        <v>95</v>
      </c>
      <c r="F21" s="95" t="s">
        <v>96</v>
      </c>
      <c r="G21" s="94" t="s">
        <v>97</v>
      </c>
      <c r="H21" s="16" t="s">
        <v>15</v>
      </c>
      <c r="I21" s="16" t="s">
        <v>15</v>
      </c>
      <c r="J21" s="16" t="s">
        <v>15</v>
      </c>
      <c r="K21" s="16" t="s">
        <v>15</v>
      </c>
      <c r="L21" s="16" t="s">
        <v>15</v>
      </c>
      <c r="M21" s="16" t="s">
        <v>15</v>
      </c>
      <c r="N21" s="16" t="s">
        <v>15</v>
      </c>
      <c r="O21" s="16" t="s">
        <v>15</v>
      </c>
      <c r="P21" s="16" t="s">
        <v>15</v>
      </c>
      <c r="Q21" s="16" t="s">
        <v>15</v>
      </c>
      <c r="R21" s="16" t="s">
        <v>15</v>
      </c>
      <c r="S21" s="16" t="s">
        <v>15</v>
      </c>
      <c r="T21" s="16" t="s">
        <v>15</v>
      </c>
      <c r="U21" s="16" t="s">
        <v>15</v>
      </c>
      <c r="V21" s="16" t="s">
        <v>15</v>
      </c>
      <c r="W21" s="16" t="s">
        <v>98</v>
      </c>
      <c r="X21" s="16" t="s">
        <v>15</v>
      </c>
      <c r="Y21" s="16" t="s">
        <v>15</v>
      </c>
      <c r="Z21" s="16" t="s">
        <v>15</v>
      </c>
      <c r="AA21" s="16" t="s">
        <v>15</v>
      </c>
      <c r="AB21" s="16" t="s">
        <v>15</v>
      </c>
      <c r="AC21" s="16" t="s">
        <v>15</v>
      </c>
      <c r="AD21" s="16" t="s">
        <v>15</v>
      </c>
      <c r="AE21" s="16" t="s">
        <v>15</v>
      </c>
      <c r="AF21" s="16" t="s">
        <v>15</v>
      </c>
      <c r="AG21" s="16" t="s">
        <v>15</v>
      </c>
      <c r="AH21" s="16" t="s">
        <v>15</v>
      </c>
      <c r="AI21" s="16" t="s">
        <v>15</v>
      </c>
      <c r="AJ21" s="16" t="s">
        <v>15</v>
      </c>
      <c r="AK21" s="16" t="s">
        <v>15</v>
      </c>
      <c r="AL21" s="16" t="s">
        <v>15</v>
      </c>
      <c r="AM21" s="16" t="s">
        <v>15</v>
      </c>
      <c r="AN21" s="16" t="s">
        <v>15</v>
      </c>
      <c r="AO21" s="16" t="s">
        <v>15</v>
      </c>
      <c r="AP21" s="16" t="s">
        <v>15</v>
      </c>
      <c r="AQ21" s="16" t="s">
        <v>15</v>
      </c>
      <c r="AR21" s="16" t="s">
        <v>15</v>
      </c>
      <c r="AS21" s="16" t="s">
        <v>15</v>
      </c>
      <c r="AT21" s="16" t="s">
        <v>15</v>
      </c>
      <c r="AU21" s="16" t="s">
        <v>15</v>
      </c>
      <c r="AV21" s="16" t="s">
        <v>99</v>
      </c>
      <c r="AW21" s="16" t="s">
        <v>15</v>
      </c>
      <c r="AX21" s="16" t="s">
        <v>15</v>
      </c>
      <c r="AY21" s="16" t="s">
        <v>15</v>
      </c>
      <c r="AZ21" s="16" t="s">
        <v>15</v>
      </c>
      <c r="BA21" s="57" t="s">
        <v>15</v>
      </c>
      <c r="BB21" s="57" t="s">
        <v>15</v>
      </c>
      <c r="BC21" s="57" t="s">
        <v>15</v>
      </c>
      <c r="BD21" s="57" t="s">
        <v>15</v>
      </c>
      <c r="BE21" s="57" t="s">
        <v>15</v>
      </c>
      <c r="BF21" s="76"/>
      <c r="BG21" s="77">
        <v>30000</v>
      </c>
      <c r="BH21" s="65" t="s">
        <v>1074</v>
      </c>
    </row>
    <row r="22" spans="1:60" ht="15.75" customHeight="1" x14ac:dyDescent="0.4">
      <c r="A22" s="22" t="s">
        <v>100</v>
      </c>
      <c r="B22" s="14" t="s">
        <v>18</v>
      </c>
      <c r="C22" s="14" t="s">
        <v>9</v>
      </c>
      <c r="D22" s="21" t="s">
        <v>1140</v>
      </c>
      <c r="E22" s="95" t="s">
        <v>101</v>
      </c>
      <c r="F22" s="95" t="s">
        <v>102</v>
      </c>
      <c r="G22" s="94" t="s">
        <v>103</v>
      </c>
      <c r="H22" s="16" t="s">
        <v>15</v>
      </c>
      <c r="I22" s="16" t="s">
        <v>15</v>
      </c>
      <c r="J22" s="16" t="s">
        <v>15</v>
      </c>
      <c r="K22" s="16" t="s">
        <v>15</v>
      </c>
      <c r="L22" s="16" t="s">
        <v>15</v>
      </c>
      <c r="M22" s="16" t="s">
        <v>15</v>
      </c>
      <c r="N22" s="16" t="s">
        <v>15</v>
      </c>
      <c r="O22" s="16" t="s">
        <v>15</v>
      </c>
      <c r="P22" s="16" t="s">
        <v>15</v>
      </c>
      <c r="Q22" s="16" t="s">
        <v>16</v>
      </c>
      <c r="R22" s="16" t="s">
        <v>15</v>
      </c>
      <c r="S22" s="16" t="s">
        <v>15</v>
      </c>
      <c r="T22" s="16" t="s">
        <v>15</v>
      </c>
      <c r="U22" s="16" t="s">
        <v>15</v>
      </c>
      <c r="V22" s="16" t="s">
        <v>15</v>
      </c>
      <c r="W22" s="16" t="s">
        <v>15</v>
      </c>
      <c r="X22" s="16" t="s">
        <v>15</v>
      </c>
      <c r="Y22" s="16" t="s">
        <v>15</v>
      </c>
      <c r="Z22" s="16" t="s">
        <v>15</v>
      </c>
      <c r="AA22" s="16" t="s">
        <v>15</v>
      </c>
      <c r="AB22" s="16" t="s">
        <v>16</v>
      </c>
      <c r="AC22" s="16" t="s">
        <v>15</v>
      </c>
      <c r="AD22" s="16" t="s">
        <v>15</v>
      </c>
      <c r="AE22" s="16" t="s">
        <v>15</v>
      </c>
      <c r="AF22" s="16" t="s">
        <v>15</v>
      </c>
      <c r="AG22" s="16" t="s">
        <v>15</v>
      </c>
      <c r="AH22" s="16" t="s">
        <v>15</v>
      </c>
      <c r="AI22" s="16" t="s">
        <v>15</v>
      </c>
      <c r="AJ22" s="16" t="s">
        <v>15</v>
      </c>
      <c r="AK22" s="16" t="s">
        <v>15</v>
      </c>
      <c r="AL22" s="16" t="s">
        <v>15</v>
      </c>
      <c r="AM22" s="16" t="s">
        <v>15</v>
      </c>
      <c r="AN22" s="16" t="s">
        <v>15</v>
      </c>
      <c r="AO22" s="16" t="s">
        <v>15</v>
      </c>
      <c r="AP22" s="16">
        <v>100</v>
      </c>
      <c r="AQ22" s="16" t="s">
        <v>15</v>
      </c>
      <c r="AR22" s="16" t="s">
        <v>15</v>
      </c>
      <c r="AS22" s="16" t="s">
        <v>15</v>
      </c>
      <c r="AT22" s="16" t="s">
        <v>15</v>
      </c>
      <c r="AU22" s="16" t="s">
        <v>15</v>
      </c>
      <c r="AV22" s="16" t="s">
        <v>15</v>
      </c>
      <c r="AW22" s="16" t="s">
        <v>15</v>
      </c>
      <c r="AX22" s="16" t="s">
        <v>15</v>
      </c>
      <c r="AY22" s="16" t="s">
        <v>15</v>
      </c>
      <c r="AZ22" s="16" t="s">
        <v>15</v>
      </c>
      <c r="BA22" s="57">
        <v>100</v>
      </c>
      <c r="BB22" s="57" t="s">
        <v>15</v>
      </c>
      <c r="BC22" s="57" t="s">
        <v>15</v>
      </c>
      <c r="BD22" s="57" t="s">
        <v>15</v>
      </c>
      <c r="BE22" s="57" t="s">
        <v>15</v>
      </c>
      <c r="BF22" s="76"/>
      <c r="BG22" s="77">
        <v>100</v>
      </c>
      <c r="BH22" s="65" t="s">
        <v>1074</v>
      </c>
    </row>
    <row r="23" spans="1:60" ht="15.75" customHeight="1" x14ac:dyDescent="0.4">
      <c r="A23" s="15" t="s">
        <v>104</v>
      </c>
      <c r="B23" s="14" t="s">
        <v>18</v>
      </c>
      <c r="C23" s="14" t="s">
        <v>9</v>
      </c>
      <c r="D23" s="21" t="s">
        <v>1140</v>
      </c>
      <c r="E23" s="95" t="s">
        <v>105</v>
      </c>
      <c r="F23" s="95" t="s">
        <v>106</v>
      </c>
      <c r="G23" s="94" t="s">
        <v>107</v>
      </c>
      <c r="H23" s="16" t="s">
        <v>15</v>
      </c>
      <c r="I23" s="16" t="s">
        <v>15</v>
      </c>
      <c r="J23" s="16" t="s">
        <v>15</v>
      </c>
      <c r="K23" s="16" t="s">
        <v>15</v>
      </c>
      <c r="L23" s="16" t="s">
        <v>15</v>
      </c>
      <c r="M23" s="16" t="s">
        <v>15</v>
      </c>
      <c r="N23" s="16" t="s">
        <v>15</v>
      </c>
      <c r="O23" s="16" t="s">
        <v>15</v>
      </c>
      <c r="P23" s="16" t="s">
        <v>15</v>
      </c>
      <c r="Q23" s="16">
        <v>66.650000000000006</v>
      </c>
      <c r="R23" s="16" t="s">
        <v>15</v>
      </c>
      <c r="S23" s="16" t="s">
        <v>15</v>
      </c>
      <c r="T23" s="16" t="s">
        <v>15</v>
      </c>
      <c r="U23" s="16" t="s">
        <v>15</v>
      </c>
      <c r="V23" s="16" t="s">
        <v>15</v>
      </c>
      <c r="W23" s="16" t="s">
        <v>15</v>
      </c>
      <c r="X23" s="16" t="s">
        <v>15</v>
      </c>
      <c r="Y23" s="16" t="s">
        <v>15</v>
      </c>
      <c r="Z23" s="16" t="s">
        <v>15</v>
      </c>
      <c r="AA23" s="16" t="s">
        <v>15</v>
      </c>
      <c r="AB23" s="16" t="s">
        <v>15</v>
      </c>
      <c r="AC23" s="16" t="s">
        <v>15</v>
      </c>
      <c r="AD23" s="16" t="s">
        <v>15</v>
      </c>
      <c r="AE23" s="16" t="s">
        <v>15</v>
      </c>
      <c r="AF23" s="16" t="s">
        <v>15</v>
      </c>
      <c r="AG23" s="16" t="s">
        <v>15</v>
      </c>
      <c r="AH23" s="16" t="s">
        <v>15</v>
      </c>
      <c r="AI23" s="16" t="s">
        <v>15</v>
      </c>
      <c r="AJ23" s="16" t="s">
        <v>15</v>
      </c>
      <c r="AK23" s="16" t="s">
        <v>15</v>
      </c>
      <c r="AL23" s="16" t="s">
        <v>15</v>
      </c>
      <c r="AM23" s="16" t="s">
        <v>15</v>
      </c>
      <c r="AN23" s="16" t="s">
        <v>15</v>
      </c>
      <c r="AO23" s="16" t="s">
        <v>15</v>
      </c>
      <c r="AP23" s="16">
        <v>100</v>
      </c>
      <c r="AQ23" s="16" t="s">
        <v>15</v>
      </c>
      <c r="AR23" s="16" t="s">
        <v>15</v>
      </c>
      <c r="AS23" s="16" t="s">
        <v>15</v>
      </c>
      <c r="AT23" s="16" t="s">
        <v>15</v>
      </c>
      <c r="AU23" s="16" t="s">
        <v>15</v>
      </c>
      <c r="AV23" s="16" t="s">
        <v>15</v>
      </c>
      <c r="AW23" s="16" t="s">
        <v>15</v>
      </c>
      <c r="AX23" s="16" t="s">
        <v>15</v>
      </c>
      <c r="AY23" s="16" t="s">
        <v>15</v>
      </c>
      <c r="AZ23" s="16" t="s">
        <v>15</v>
      </c>
      <c r="BA23" s="57" t="s">
        <v>15</v>
      </c>
      <c r="BB23" s="57" t="s">
        <v>15</v>
      </c>
      <c r="BC23" s="57" t="s">
        <v>15</v>
      </c>
      <c r="BD23" s="57" t="s">
        <v>15</v>
      </c>
      <c r="BE23" s="57" t="s">
        <v>15</v>
      </c>
      <c r="BF23" s="76">
        <v>100</v>
      </c>
      <c r="BG23" s="77"/>
      <c r="BH23" s="65" t="s">
        <v>1073</v>
      </c>
    </row>
    <row r="24" spans="1:60" ht="15.75" customHeight="1" x14ac:dyDescent="0.4">
      <c r="A24" s="15" t="s">
        <v>108</v>
      </c>
      <c r="B24" s="14" t="s">
        <v>18</v>
      </c>
      <c r="C24" s="14" t="s">
        <v>9</v>
      </c>
      <c r="D24" s="21" t="s">
        <v>1140</v>
      </c>
      <c r="E24" s="95" t="s">
        <v>109</v>
      </c>
      <c r="F24" s="95" t="s">
        <v>110</v>
      </c>
      <c r="G24" s="94" t="s">
        <v>111</v>
      </c>
      <c r="H24" s="16" t="s">
        <v>15</v>
      </c>
      <c r="I24" s="16" t="s">
        <v>15</v>
      </c>
      <c r="J24" s="16" t="s">
        <v>15</v>
      </c>
      <c r="K24" s="16" t="s">
        <v>15</v>
      </c>
      <c r="L24" s="16" t="s">
        <v>15</v>
      </c>
      <c r="M24" s="16" t="s">
        <v>15</v>
      </c>
      <c r="N24" s="16" t="s">
        <v>15</v>
      </c>
      <c r="O24" s="16" t="s">
        <v>15</v>
      </c>
      <c r="P24" s="16" t="s">
        <v>15</v>
      </c>
      <c r="Q24" s="16">
        <v>28.9</v>
      </c>
      <c r="R24" s="16" t="s">
        <v>15</v>
      </c>
      <c r="S24" s="16" t="s">
        <v>15</v>
      </c>
      <c r="T24" s="16" t="s">
        <v>15</v>
      </c>
      <c r="U24" s="16" t="s">
        <v>15</v>
      </c>
      <c r="V24" s="16" t="s">
        <v>15</v>
      </c>
      <c r="W24" s="16" t="s">
        <v>15</v>
      </c>
      <c r="X24" s="16">
        <v>49.4</v>
      </c>
      <c r="Y24" s="16" t="s">
        <v>15</v>
      </c>
      <c r="Z24" s="16" t="s">
        <v>15</v>
      </c>
      <c r="AA24" s="16" t="s">
        <v>15</v>
      </c>
      <c r="AB24" s="16" t="s">
        <v>15</v>
      </c>
      <c r="AC24" s="16" t="s">
        <v>15</v>
      </c>
      <c r="AD24" s="16" t="s">
        <v>15</v>
      </c>
      <c r="AE24" s="16" t="s">
        <v>15</v>
      </c>
      <c r="AF24" s="16" t="s">
        <v>15</v>
      </c>
      <c r="AG24" s="16" t="s">
        <v>15</v>
      </c>
      <c r="AH24" s="16" t="s">
        <v>15</v>
      </c>
      <c r="AI24" s="16" t="s">
        <v>15</v>
      </c>
      <c r="AJ24" s="16" t="s">
        <v>15</v>
      </c>
      <c r="AK24" s="16" t="s">
        <v>15</v>
      </c>
      <c r="AL24" s="16" t="s">
        <v>15</v>
      </c>
      <c r="AM24" s="16" t="s">
        <v>15</v>
      </c>
      <c r="AN24" s="16" t="s">
        <v>15</v>
      </c>
      <c r="AO24" s="16" t="s">
        <v>15</v>
      </c>
      <c r="AP24" s="16">
        <v>10</v>
      </c>
      <c r="AQ24" s="16" t="s">
        <v>15</v>
      </c>
      <c r="AR24" s="16" t="s">
        <v>15</v>
      </c>
      <c r="AS24" s="16" t="s">
        <v>15</v>
      </c>
      <c r="AT24" s="16" t="s">
        <v>15</v>
      </c>
      <c r="AU24" s="16" t="s">
        <v>15</v>
      </c>
      <c r="AV24" s="16" t="s">
        <v>15</v>
      </c>
      <c r="AW24" s="16">
        <v>8</v>
      </c>
      <c r="AX24" s="16" t="s">
        <v>15</v>
      </c>
      <c r="AY24" s="16" t="s">
        <v>15</v>
      </c>
      <c r="AZ24" s="16" t="s">
        <v>15</v>
      </c>
      <c r="BA24" s="57" t="s">
        <v>15</v>
      </c>
      <c r="BB24" s="57" t="s">
        <v>15</v>
      </c>
      <c r="BC24" s="57" t="s">
        <v>15</v>
      </c>
      <c r="BD24" s="57" t="s">
        <v>15</v>
      </c>
      <c r="BE24" s="57" t="s">
        <v>15</v>
      </c>
      <c r="BF24" s="76"/>
      <c r="BG24" s="77"/>
      <c r="BH24" s="66" t="s">
        <v>1078</v>
      </c>
    </row>
    <row r="25" spans="1:60" ht="15.75" customHeight="1" x14ac:dyDescent="0.4">
      <c r="A25" s="15" t="s">
        <v>112</v>
      </c>
      <c r="B25" s="14" t="s">
        <v>18</v>
      </c>
      <c r="C25" s="14" t="s">
        <v>9</v>
      </c>
      <c r="D25" s="21" t="s">
        <v>1140</v>
      </c>
      <c r="E25" s="95" t="s">
        <v>113</v>
      </c>
      <c r="F25" s="95" t="s">
        <v>114</v>
      </c>
      <c r="G25" s="94" t="s">
        <v>115</v>
      </c>
      <c r="H25" s="16" t="s">
        <v>15</v>
      </c>
      <c r="I25" s="16" t="s">
        <v>15</v>
      </c>
      <c r="J25" s="16" t="s">
        <v>15</v>
      </c>
      <c r="K25" s="16" t="s">
        <v>15</v>
      </c>
      <c r="L25" s="16" t="s">
        <v>15</v>
      </c>
      <c r="M25" s="16" t="s">
        <v>15</v>
      </c>
      <c r="N25" s="16" t="s">
        <v>15</v>
      </c>
      <c r="O25" s="16" t="s">
        <v>15</v>
      </c>
      <c r="P25" s="16" t="s">
        <v>15</v>
      </c>
      <c r="Q25" s="16" t="s">
        <v>15</v>
      </c>
      <c r="R25" s="16">
        <v>3840</v>
      </c>
      <c r="S25" s="16" t="s">
        <v>15</v>
      </c>
      <c r="T25" s="16" t="s">
        <v>15</v>
      </c>
      <c r="U25" s="16" t="s">
        <v>15</v>
      </c>
      <c r="V25" s="16" t="s">
        <v>15</v>
      </c>
      <c r="W25" s="16" t="s">
        <v>15</v>
      </c>
      <c r="X25" s="16" t="s">
        <v>15</v>
      </c>
      <c r="Y25" s="16" t="s">
        <v>15</v>
      </c>
      <c r="Z25" s="16" t="s">
        <v>15</v>
      </c>
      <c r="AA25" s="16" t="s">
        <v>15</v>
      </c>
      <c r="AB25" s="16" t="s">
        <v>15</v>
      </c>
      <c r="AC25" s="16" t="s">
        <v>15</v>
      </c>
      <c r="AD25" s="16" t="s">
        <v>15</v>
      </c>
      <c r="AE25" s="16" t="s">
        <v>15</v>
      </c>
      <c r="AF25" s="16" t="s">
        <v>15</v>
      </c>
      <c r="AG25" s="16" t="s">
        <v>15</v>
      </c>
      <c r="AH25" s="16" t="s">
        <v>15</v>
      </c>
      <c r="AI25" s="16" t="s">
        <v>15</v>
      </c>
      <c r="AJ25" s="16" t="s">
        <v>15</v>
      </c>
      <c r="AK25" s="16" t="s">
        <v>15</v>
      </c>
      <c r="AL25" s="16" t="s">
        <v>15</v>
      </c>
      <c r="AM25" s="16" t="s">
        <v>15</v>
      </c>
      <c r="AN25" s="16" t="s">
        <v>15</v>
      </c>
      <c r="AO25" s="16" t="s">
        <v>15</v>
      </c>
      <c r="AP25" s="16" t="s">
        <v>15</v>
      </c>
      <c r="AQ25" s="16" t="s">
        <v>16</v>
      </c>
      <c r="AR25" s="16" t="s">
        <v>15</v>
      </c>
      <c r="AS25" s="16" t="s">
        <v>15</v>
      </c>
      <c r="AT25" s="16" t="s">
        <v>15</v>
      </c>
      <c r="AU25" s="16" t="s">
        <v>15</v>
      </c>
      <c r="AV25" s="16" t="s">
        <v>15</v>
      </c>
      <c r="AW25" s="16" t="s">
        <v>15</v>
      </c>
      <c r="AX25" s="16" t="s">
        <v>15</v>
      </c>
      <c r="AY25" s="16" t="s">
        <v>15</v>
      </c>
      <c r="AZ25" s="16" t="s">
        <v>15</v>
      </c>
      <c r="BA25" s="57" t="s">
        <v>15</v>
      </c>
      <c r="BB25" s="57" t="s">
        <v>15</v>
      </c>
      <c r="BC25" s="57" t="s">
        <v>15</v>
      </c>
      <c r="BD25" s="57" t="s">
        <v>15</v>
      </c>
      <c r="BE25" s="57" t="s">
        <v>15</v>
      </c>
      <c r="BF25" s="76"/>
      <c r="BG25" s="77">
        <v>30000</v>
      </c>
      <c r="BH25" s="65" t="s">
        <v>1079</v>
      </c>
    </row>
    <row r="26" spans="1:60" ht="15.75" customHeight="1" x14ac:dyDescent="0.4">
      <c r="A26" s="15" t="s">
        <v>116</v>
      </c>
      <c r="B26" s="14" t="s">
        <v>18</v>
      </c>
      <c r="C26" s="14" t="s">
        <v>9</v>
      </c>
      <c r="D26" s="21" t="s">
        <v>1140</v>
      </c>
      <c r="E26" s="95" t="s">
        <v>117</v>
      </c>
      <c r="F26" s="95" t="s">
        <v>118</v>
      </c>
      <c r="G26" s="94" t="s">
        <v>119</v>
      </c>
      <c r="H26" s="16" t="s">
        <v>15</v>
      </c>
      <c r="I26" s="16" t="s">
        <v>15</v>
      </c>
      <c r="J26" s="16" t="s">
        <v>15</v>
      </c>
      <c r="K26" s="16" t="s">
        <v>15</v>
      </c>
      <c r="L26" s="16" t="s">
        <v>15</v>
      </c>
      <c r="M26" s="16" t="s">
        <v>15</v>
      </c>
      <c r="N26" s="16" t="s">
        <v>15</v>
      </c>
      <c r="O26" s="16" t="s">
        <v>15</v>
      </c>
      <c r="P26" s="16" t="s">
        <v>15</v>
      </c>
      <c r="Q26" s="16" t="s">
        <v>15</v>
      </c>
      <c r="R26" s="16" t="s">
        <v>16</v>
      </c>
      <c r="S26" s="16" t="s">
        <v>15</v>
      </c>
      <c r="T26" s="16" t="s">
        <v>15</v>
      </c>
      <c r="U26" s="16" t="s">
        <v>15</v>
      </c>
      <c r="V26" s="16" t="s">
        <v>15</v>
      </c>
      <c r="W26" s="16" t="s">
        <v>15</v>
      </c>
      <c r="X26" s="16" t="s">
        <v>15</v>
      </c>
      <c r="Y26" s="16" t="s">
        <v>15</v>
      </c>
      <c r="Z26" s="16" t="s">
        <v>15</v>
      </c>
      <c r="AA26" s="16" t="s">
        <v>15</v>
      </c>
      <c r="AB26" s="16" t="s">
        <v>15</v>
      </c>
      <c r="AC26" s="16" t="s">
        <v>15</v>
      </c>
      <c r="AD26" s="16" t="s">
        <v>15</v>
      </c>
      <c r="AE26" s="16" t="s">
        <v>15</v>
      </c>
      <c r="AF26" s="16" t="s">
        <v>15</v>
      </c>
      <c r="AG26" s="16" t="s">
        <v>15</v>
      </c>
      <c r="AH26" s="16" t="s">
        <v>15</v>
      </c>
      <c r="AI26" s="16" t="s">
        <v>15</v>
      </c>
      <c r="AJ26" s="16" t="s">
        <v>15</v>
      </c>
      <c r="AK26" s="16" t="s">
        <v>15</v>
      </c>
      <c r="AL26" s="16" t="s">
        <v>15</v>
      </c>
      <c r="AM26" s="16" t="s">
        <v>15</v>
      </c>
      <c r="AN26" s="16" t="s">
        <v>15</v>
      </c>
      <c r="AO26" s="16" t="s">
        <v>15</v>
      </c>
      <c r="AP26" s="16" t="s">
        <v>15</v>
      </c>
      <c r="AQ26" s="16">
        <v>4500</v>
      </c>
      <c r="AR26" s="16" t="s">
        <v>15</v>
      </c>
      <c r="AS26" s="16" t="s">
        <v>15</v>
      </c>
      <c r="AT26" s="16" t="s">
        <v>15</v>
      </c>
      <c r="AU26" s="16" t="s">
        <v>15</v>
      </c>
      <c r="AV26" s="16" t="s">
        <v>15</v>
      </c>
      <c r="AW26" s="16" t="s">
        <v>15</v>
      </c>
      <c r="AX26" s="16" t="s">
        <v>15</v>
      </c>
      <c r="AY26" s="16" t="s">
        <v>15</v>
      </c>
      <c r="AZ26" s="16" t="s">
        <v>15</v>
      </c>
      <c r="BA26" s="57" t="s">
        <v>15</v>
      </c>
      <c r="BB26" s="57" t="s">
        <v>15</v>
      </c>
      <c r="BC26" s="57" t="s">
        <v>15</v>
      </c>
      <c r="BD26" s="57" t="s">
        <v>15</v>
      </c>
      <c r="BE26" s="57" t="s">
        <v>15</v>
      </c>
      <c r="BF26" s="76"/>
      <c r="BG26" s="77">
        <v>1000</v>
      </c>
      <c r="BH26" s="83" t="s">
        <v>120</v>
      </c>
    </row>
    <row r="27" spans="1:60" ht="15.75" customHeight="1" x14ac:dyDescent="0.4">
      <c r="A27" s="15" t="s">
        <v>121</v>
      </c>
      <c r="B27" s="14" t="s">
        <v>18</v>
      </c>
      <c r="C27" s="14" t="s">
        <v>9</v>
      </c>
      <c r="D27" s="21" t="s">
        <v>1140</v>
      </c>
      <c r="E27" s="95" t="s">
        <v>122</v>
      </c>
      <c r="F27" s="95" t="s">
        <v>123</v>
      </c>
      <c r="G27" s="94" t="s">
        <v>124</v>
      </c>
      <c r="H27" s="16" t="s">
        <v>15</v>
      </c>
      <c r="I27" s="16" t="s">
        <v>15</v>
      </c>
      <c r="J27" s="16" t="s">
        <v>15</v>
      </c>
      <c r="K27" s="16" t="s">
        <v>15</v>
      </c>
      <c r="L27" s="16">
        <v>2.4300000000000002</v>
      </c>
      <c r="M27" s="16" t="s">
        <v>15</v>
      </c>
      <c r="N27" s="16" t="s">
        <v>15</v>
      </c>
      <c r="O27" s="16" t="s">
        <v>15</v>
      </c>
      <c r="P27" s="16" t="s">
        <v>15</v>
      </c>
      <c r="Q27" s="16" t="s">
        <v>15</v>
      </c>
      <c r="R27" s="16" t="s">
        <v>15</v>
      </c>
      <c r="S27" s="16" t="s">
        <v>15</v>
      </c>
      <c r="T27" s="16" t="s">
        <v>15</v>
      </c>
      <c r="U27" s="16" t="s">
        <v>15</v>
      </c>
      <c r="V27" s="16" t="s">
        <v>15</v>
      </c>
      <c r="W27" s="16" t="s">
        <v>15</v>
      </c>
      <c r="X27" s="16" t="s">
        <v>15</v>
      </c>
      <c r="Y27" s="16" t="s">
        <v>15</v>
      </c>
      <c r="Z27" s="16" t="s">
        <v>15</v>
      </c>
      <c r="AA27" s="16" t="s">
        <v>15</v>
      </c>
      <c r="AB27" s="16" t="s">
        <v>15</v>
      </c>
      <c r="AC27" s="16" t="s">
        <v>15</v>
      </c>
      <c r="AD27" s="16" t="s">
        <v>15</v>
      </c>
      <c r="AE27" s="16" t="s">
        <v>15</v>
      </c>
      <c r="AF27" s="16" t="s">
        <v>15</v>
      </c>
      <c r="AG27" s="16" t="s">
        <v>15</v>
      </c>
      <c r="AH27" s="16" t="s">
        <v>15</v>
      </c>
      <c r="AI27" s="16" t="s">
        <v>15</v>
      </c>
      <c r="AJ27" s="16" t="s">
        <v>15</v>
      </c>
      <c r="AK27" s="16">
        <v>100</v>
      </c>
      <c r="AL27" s="16" t="s">
        <v>15</v>
      </c>
      <c r="AM27" s="16" t="s">
        <v>15</v>
      </c>
      <c r="AN27" s="16" t="s">
        <v>15</v>
      </c>
      <c r="AO27" s="16" t="s">
        <v>15</v>
      </c>
      <c r="AP27" s="16" t="s">
        <v>15</v>
      </c>
      <c r="AQ27" s="16" t="s">
        <v>15</v>
      </c>
      <c r="AR27" s="16" t="s">
        <v>15</v>
      </c>
      <c r="AS27" s="16" t="s">
        <v>15</v>
      </c>
      <c r="AT27" s="16" t="s">
        <v>15</v>
      </c>
      <c r="AU27" s="16" t="s">
        <v>15</v>
      </c>
      <c r="AV27" s="16" t="s">
        <v>15</v>
      </c>
      <c r="AW27" s="16" t="s">
        <v>15</v>
      </c>
      <c r="AX27" s="16" t="s">
        <v>15</v>
      </c>
      <c r="AY27" s="16" t="s">
        <v>15</v>
      </c>
      <c r="AZ27" s="16" t="s">
        <v>15</v>
      </c>
      <c r="BA27" s="57" t="s">
        <v>15</v>
      </c>
      <c r="BB27" s="57" t="s">
        <v>15</v>
      </c>
      <c r="BC27" s="57" t="s">
        <v>15</v>
      </c>
      <c r="BD27" s="57" t="s">
        <v>15</v>
      </c>
      <c r="BE27" s="57" t="s">
        <v>15</v>
      </c>
      <c r="BF27" s="76">
        <v>100</v>
      </c>
      <c r="BG27" s="77"/>
      <c r="BH27" s="65" t="s">
        <v>1073</v>
      </c>
    </row>
    <row r="28" spans="1:60" ht="15.75" customHeight="1" x14ac:dyDescent="0.4">
      <c r="A28" s="15" t="s">
        <v>125</v>
      </c>
      <c r="B28" s="14" t="s">
        <v>18</v>
      </c>
      <c r="C28" s="14" t="s">
        <v>9</v>
      </c>
      <c r="D28" s="21" t="s">
        <v>1140</v>
      </c>
      <c r="E28" s="95" t="s">
        <v>126</v>
      </c>
      <c r="F28" s="95" t="s">
        <v>127</v>
      </c>
      <c r="G28" s="94" t="s">
        <v>128</v>
      </c>
      <c r="H28" s="26" t="s">
        <v>15</v>
      </c>
      <c r="I28" s="26" t="s">
        <v>15</v>
      </c>
      <c r="J28" s="26" t="s">
        <v>15</v>
      </c>
      <c r="K28" s="26" t="s">
        <v>15</v>
      </c>
      <c r="L28" s="26" t="s">
        <v>15</v>
      </c>
      <c r="M28" s="26" t="s">
        <v>15</v>
      </c>
      <c r="N28" s="26" t="s">
        <v>15</v>
      </c>
      <c r="O28" s="26" t="s">
        <v>15</v>
      </c>
      <c r="P28" s="26" t="s">
        <v>15</v>
      </c>
      <c r="Q28" s="26" t="s">
        <v>15</v>
      </c>
      <c r="R28" s="26" t="s">
        <v>15</v>
      </c>
      <c r="S28" s="16" t="s">
        <v>15</v>
      </c>
      <c r="T28" s="26" t="s">
        <v>15</v>
      </c>
      <c r="U28" s="26" t="s">
        <v>15</v>
      </c>
      <c r="V28" s="16" t="s">
        <v>15</v>
      </c>
      <c r="W28" s="16" t="s">
        <v>15</v>
      </c>
      <c r="X28" s="16" t="s">
        <v>15</v>
      </c>
      <c r="Y28" s="16" t="s">
        <v>15</v>
      </c>
      <c r="Z28" s="16" t="s">
        <v>15</v>
      </c>
      <c r="AA28" s="16" t="s">
        <v>15</v>
      </c>
      <c r="AB28" s="16" t="s">
        <v>16</v>
      </c>
      <c r="AC28" s="16" t="s">
        <v>15</v>
      </c>
      <c r="AD28" s="16" t="s">
        <v>16</v>
      </c>
      <c r="AE28" s="16" t="s">
        <v>15</v>
      </c>
      <c r="AF28" s="16" t="s">
        <v>15</v>
      </c>
      <c r="AG28" s="16" t="s">
        <v>15</v>
      </c>
      <c r="AH28" s="16" t="s">
        <v>15</v>
      </c>
      <c r="AI28" s="16" t="s">
        <v>15</v>
      </c>
      <c r="AJ28" s="16" t="s">
        <v>15</v>
      </c>
      <c r="AK28" s="16" t="s">
        <v>15</v>
      </c>
      <c r="AL28" s="16" t="s">
        <v>15</v>
      </c>
      <c r="AM28" s="16" t="s">
        <v>15</v>
      </c>
      <c r="AN28" s="16" t="s">
        <v>15</v>
      </c>
      <c r="AO28" s="16" t="s">
        <v>15</v>
      </c>
      <c r="AP28" s="16" t="s">
        <v>15</v>
      </c>
      <c r="AQ28" s="16" t="s">
        <v>15</v>
      </c>
      <c r="AR28" s="16" t="s">
        <v>15</v>
      </c>
      <c r="AS28" s="16" t="s">
        <v>15</v>
      </c>
      <c r="AT28" s="16" t="s">
        <v>15</v>
      </c>
      <c r="AU28" s="16" t="s">
        <v>15</v>
      </c>
      <c r="AV28" s="16" t="s">
        <v>15</v>
      </c>
      <c r="AW28" s="16" t="s">
        <v>15</v>
      </c>
      <c r="AX28" s="16" t="s">
        <v>15</v>
      </c>
      <c r="AY28" s="16" t="s">
        <v>15</v>
      </c>
      <c r="AZ28" s="16" t="s">
        <v>15</v>
      </c>
      <c r="BA28" s="57">
        <v>100</v>
      </c>
      <c r="BB28" s="57" t="s">
        <v>15</v>
      </c>
      <c r="BC28" s="57">
        <v>1</v>
      </c>
      <c r="BD28" s="57" t="s">
        <v>15</v>
      </c>
      <c r="BE28" s="57" t="s">
        <v>15</v>
      </c>
      <c r="BF28" s="76"/>
      <c r="BG28" s="77">
        <v>100</v>
      </c>
      <c r="BH28" s="65" t="s">
        <v>1074</v>
      </c>
    </row>
    <row r="29" spans="1:60" ht="15.75" customHeight="1" x14ac:dyDescent="0.4">
      <c r="A29" s="90" t="s">
        <v>1039</v>
      </c>
      <c r="B29" s="14" t="s">
        <v>18</v>
      </c>
      <c r="C29" s="14" t="s">
        <v>9</v>
      </c>
      <c r="D29" s="21" t="s">
        <v>1140</v>
      </c>
      <c r="E29" s="95" t="s">
        <v>129</v>
      </c>
      <c r="F29" s="95" t="s">
        <v>130</v>
      </c>
      <c r="G29" s="94" t="s">
        <v>131</v>
      </c>
      <c r="H29" s="16" t="s">
        <v>132</v>
      </c>
      <c r="I29" s="16" t="s">
        <v>15</v>
      </c>
      <c r="J29" s="16" t="s">
        <v>15</v>
      </c>
      <c r="K29" s="16" t="s">
        <v>15</v>
      </c>
      <c r="L29" s="16" t="s">
        <v>15</v>
      </c>
      <c r="M29" s="16" t="s">
        <v>15</v>
      </c>
      <c r="N29" s="16" t="s">
        <v>15</v>
      </c>
      <c r="O29" s="16" t="s">
        <v>15</v>
      </c>
      <c r="P29" s="16" t="s">
        <v>15</v>
      </c>
      <c r="Q29" s="16" t="s">
        <v>16</v>
      </c>
      <c r="R29" s="16" t="s">
        <v>15</v>
      </c>
      <c r="S29" s="16" t="s">
        <v>15</v>
      </c>
      <c r="T29" s="16" t="s">
        <v>15</v>
      </c>
      <c r="U29" s="16" t="s">
        <v>15</v>
      </c>
      <c r="V29" s="16" t="s">
        <v>15</v>
      </c>
      <c r="W29" s="16" t="s">
        <v>15</v>
      </c>
      <c r="X29" s="16" t="s">
        <v>15</v>
      </c>
      <c r="Y29" s="16" t="s">
        <v>133</v>
      </c>
      <c r="Z29" s="16" t="s">
        <v>15</v>
      </c>
      <c r="AA29" s="16" t="s">
        <v>15</v>
      </c>
      <c r="AB29" s="16" t="s">
        <v>15</v>
      </c>
      <c r="AC29" s="16" t="s">
        <v>15</v>
      </c>
      <c r="AD29" s="16" t="s">
        <v>15</v>
      </c>
      <c r="AE29" s="16" t="s">
        <v>15</v>
      </c>
      <c r="AF29" s="16" t="s">
        <v>15</v>
      </c>
      <c r="AG29" s="23" t="s">
        <v>134</v>
      </c>
      <c r="AH29" s="16" t="s">
        <v>15</v>
      </c>
      <c r="AI29" s="16" t="s">
        <v>15</v>
      </c>
      <c r="AJ29" s="16" t="s">
        <v>15</v>
      </c>
      <c r="AK29" s="16" t="s">
        <v>15</v>
      </c>
      <c r="AL29" s="16" t="s">
        <v>15</v>
      </c>
      <c r="AM29" s="16" t="s">
        <v>15</v>
      </c>
      <c r="AN29" s="16" t="s">
        <v>15</v>
      </c>
      <c r="AO29" s="16" t="s">
        <v>15</v>
      </c>
      <c r="AP29" s="16">
        <v>0.01</v>
      </c>
      <c r="AQ29" s="16" t="s">
        <v>15</v>
      </c>
      <c r="AR29" s="16" t="s">
        <v>15</v>
      </c>
      <c r="AS29" s="16" t="s">
        <v>15</v>
      </c>
      <c r="AT29" s="16" t="s">
        <v>15</v>
      </c>
      <c r="AU29" s="16" t="s">
        <v>15</v>
      </c>
      <c r="AV29" s="16" t="s">
        <v>15</v>
      </c>
      <c r="AW29" s="16" t="s">
        <v>15</v>
      </c>
      <c r="AX29" s="23" t="s">
        <v>135</v>
      </c>
      <c r="AY29" s="16" t="s">
        <v>15</v>
      </c>
      <c r="AZ29" s="16" t="s">
        <v>15</v>
      </c>
      <c r="BA29" s="57" t="s">
        <v>15</v>
      </c>
      <c r="BB29" s="57" t="s">
        <v>15</v>
      </c>
      <c r="BC29" s="57" t="s">
        <v>15</v>
      </c>
      <c r="BD29" s="57" t="s">
        <v>15</v>
      </c>
      <c r="BE29" s="57" t="s">
        <v>15</v>
      </c>
      <c r="BF29" s="76"/>
      <c r="BG29" s="77">
        <v>300</v>
      </c>
      <c r="BH29" s="78" t="s">
        <v>1080</v>
      </c>
    </row>
    <row r="30" spans="1:60" ht="15.75" customHeight="1" x14ac:dyDescent="0.4">
      <c r="A30" s="15" t="s">
        <v>136</v>
      </c>
      <c r="B30" s="14" t="s">
        <v>18</v>
      </c>
      <c r="C30" s="14" t="s">
        <v>9</v>
      </c>
      <c r="D30" s="21" t="s">
        <v>1140</v>
      </c>
      <c r="E30" s="95" t="s">
        <v>137</v>
      </c>
      <c r="F30" s="95" t="s">
        <v>138</v>
      </c>
      <c r="G30" s="94" t="s">
        <v>1120</v>
      </c>
      <c r="H30" s="16" t="s">
        <v>15</v>
      </c>
      <c r="I30" s="16" t="s">
        <v>15</v>
      </c>
      <c r="J30" s="16" t="s">
        <v>15</v>
      </c>
      <c r="K30" s="16" t="s">
        <v>15</v>
      </c>
      <c r="L30" s="16" t="s">
        <v>15</v>
      </c>
      <c r="M30" s="16" t="s">
        <v>15</v>
      </c>
      <c r="N30" s="16" t="s">
        <v>15</v>
      </c>
      <c r="O30" s="16" t="s">
        <v>15</v>
      </c>
      <c r="P30" s="16" t="s">
        <v>15</v>
      </c>
      <c r="Q30" s="16" t="s">
        <v>15</v>
      </c>
      <c r="R30" s="16" t="s">
        <v>15</v>
      </c>
      <c r="S30" s="16" t="s">
        <v>15</v>
      </c>
      <c r="T30" s="16" t="s">
        <v>15</v>
      </c>
      <c r="U30" s="16" t="s">
        <v>15</v>
      </c>
      <c r="V30" s="16" t="s">
        <v>15</v>
      </c>
      <c r="W30" s="16" t="s">
        <v>15</v>
      </c>
      <c r="X30" s="16" t="s">
        <v>15</v>
      </c>
      <c r="Y30" s="16" t="s">
        <v>15</v>
      </c>
      <c r="Z30" s="16" t="s">
        <v>15</v>
      </c>
      <c r="AA30" s="16" t="s">
        <v>15</v>
      </c>
      <c r="AB30" s="16" t="s">
        <v>15</v>
      </c>
      <c r="AC30" s="16" t="s">
        <v>15</v>
      </c>
      <c r="AD30" s="16">
        <v>16.600000000000001</v>
      </c>
      <c r="AE30" s="16" t="s">
        <v>15</v>
      </c>
      <c r="AF30" s="16" t="s">
        <v>15</v>
      </c>
      <c r="AG30" s="16" t="s">
        <v>15</v>
      </c>
      <c r="AH30" s="16" t="s">
        <v>15</v>
      </c>
      <c r="AI30" s="16" t="s">
        <v>15</v>
      </c>
      <c r="AJ30" s="16" t="s">
        <v>15</v>
      </c>
      <c r="AK30" s="16" t="s">
        <v>15</v>
      </c>
      <c r="AL30" s="16" t="s">
        <v>15</v>
      </c>
      <c r="AM30" s="16" t="s">
        <v>15</v>
      </c>
      <c r="AN30" s="16" t="s">
        <v>15</v>
      </c>
      <c r="AO30" s="16" t="s">
        <v>15</v>
      </c>
      <c r="AP30" s="16" t="s">
        <v>15</v>
      </c>
      <c r="AQ30" s="16" t="s">
        <v>15</v>
      </c>
      <c r="AR30" s="16" t="s">
        <v>15</v>
      </c>
      <c r="AS30" s="16" t="s">
        <v>15</v>
      </c>
      <c r="AT30" s="16" t="s">
        <v>15</v>
      </c>
      <c r="AU30" s="16" t="s">
        <v>15</v>
      </c>
      <c r="AV30" s="16" t="s">
        <v>15</v>
      </c>
      <c r="AW30" s="16" t="s">
        <v>15</v>
      </c>
      <c r="AX30" s="16" t="s">
        <v>15</v>
      </c>
      <c r="AY30" s="16" t="s">
        <v>15</v>
      </c>
      <c r="AZ30" s="16" t="s">
        <v>15</v>
      </c>
      <c r="BA30" s="57" t="s">
        <v>15</v>
      </c>
      <c r="BB30" s="57" t="s">
        <v>15</v>
      </c>
      <c r="BC30" s="57">
        <v>1</v>
      </c>
      <c r="BD30" s="57" t="s">
        <v>15</v>
      </c>
      <c r="BE30" s="57" t="s">
        <v>15</v>
      </c>
      <c r="BF30" s="76"/>
      <c r="BG30" s="77"/>
      <c r="BH30" s="66" t="s">
        <v>139</v>
      </c>
    </row>
    <row r="31" spans="1:60" ht="15.75" customHeight="1" x14ac:dyDescent="0.4">
      <c r="A31" s="15" t="s">
        <v>140</v>
      </c>
      <c r="B31" s="14" t="s">
        <v>18</v>
      </c>
      <c r="C31" s="14" t="s">
        <v>9</v>
      </c>
      <c r="D31" s="21" t="s">
        <v>1140</v>
      </c>
      <c r="E31" s="95" t="s">
        <v>141</v>
      </c>
      <c r="F31" s="95" t="s">
        <v>142</v>
      </c>
      <c r="G31" s="94" t="s">
        <v>143</v>
      </c>
      <c r="H31" s="26" t="s">
        <v>15</v>
      </c>
      <c r="I31" s="26" t="s">
        <v>15</v>
      </c>
      <c r="J31" s="26" t="s">
        <v>15</v>
      </c>
      <c r="K31" s="26" t="s">
        <v>15</v>
      </c>
      <c r="L31" s="26" t="s">
        <v>15</v>
      </c>
      <c r="M31" s="26" t="s">
        <v>15</v>
      </c>
      <c r="N31" s="26" t="s">
        <v>15</v>
      </c>
      <c r="O31" s="26" t="s">
        <v>15</v>
      </c>
      <c r="P31" s="26" t="s">
        <v>15</v>
      </c>
      <c r="Q31" s="26" t="s">
        <v>15</v>
      </c>
      <c r="R31" s="26" t="s">
        <v>15</v>
      </c>
      <c r="S31" s="16" t="s">
        <v>15</v>
      </c>
      <c r="T31" s="26" t="s">
        <v>15</v>
      </c>
      <c r="U31" s="26" t="s">
        <v>15</v>
      </c>
      <c r="V31" s="26" t="s">
        <v>15</v>
      </c>
      <c r="W31" s="26" t="s">
        <v>16</v>
      </c>
      <c r="X31" s="26" t="s">
        <v>15</v>
      </c>
      <c r="Y31" s="26" t="s">
        <v>15</v>
      </c>
      <c r="Z31" s="26" t="s">
        <v>15</v>
      </c>
      <c r="AA31" s="26" t="s">
        <v>15</v>
      </c>
      <c r="AB31" s="26" t="s">
        <v>15</v>
      </c>
      <c r="AC31" s="26" t="s">
        <v>15</v>
      </c>
      <c r="AD31" s="26" t="s">
        <v>15</v>
      </c>
      <c r="AE31" s="16" t="s">
        <v>15</v>
      </c>
      <c r="AF31" s="16" t="s">
        <v>15</v>
      </c>
      <c r="AG31" s="16" t="s">
        <v>15</v>
      </c>
      <c r="AH31" s="16" t="s">
        <v>15</v>
      </c>
      <c r="AI31" s="16" t="s">
        <v>15</v>
      </c>
      <c r="AJ31" s="16" t="s">
        <v>15</v>
      </c>
      <c r="AK31" s="16" t="s">
        <v>15</v>
      </c>
      <c r="AL31" s="16" t="s">
        <v>15</v>
      </c>
      <c r="AM31" s="16" t="s">
        <v>15</v>
      </c>
      <c r="AN31" s="16" t="s">
        <v>15</v>
      </c>
      <c r="AO31" s="16" t="s">
        <v>15</v>
      </c>
      <c r="AP31" s="16" t="s">
        <v>15</v>
      </c>
      <c r="AQ31" s="16" t="s">
        <v>15</v>
      </c>
      <c r="AR31" s="16" t="s">
        <v>15</v>
      </c>
      <c r="AS31" s="16" t="s">
        <v>15</v>
      </c>
      <c r="AT31" s="16" t="s">
        <v>15</v>
      </c>
      <c r="AU31" s="16" t="s">
        <v>15</v>
      </c>
      <c r="AV31" s="16">
        <v>100</v>
      </c>
      <c r="AW31" s="16" t="s">
        <v>15</v>
      </c>
      <c r="AX31" s="16" t="s">
        <v>15</v>
      </c>
      <c r="AY31" s="16" t="s">
        <v>15</v>
      </c>
      <c r="AZ31" s="16" t="s">
        <v>15</v>
      </c>
      <c r="BA31" s="57" t="s">
        <v>15</v>
      </c>
      <c r="BB31" s="57" t="s">
        <v>15</v>
      </c>
      <c r="BC31" s="57" t="s">
        <v>15</v>
      </c>
      <c r="BD31" s="57" t="s">
        <v>15</v>
      </c>
      <c r="BE31" s="57" t="s">
        <v>15</v>
      </c>
      <c r="BF31" s="76"/>
      <c r="BG31" s="77">
        <v>300</v>
      </c>
      <c r="BH31" s="65" t="s">
        <v>1074</v>
      </c>
    </row>
    <row r="32" spans="1:60" ht="15.75" customHeight="1" x14ac:dyDescent="0.4">
      <c r="A32" s="15" t="s">
        <v>144</v>
      </c>
      <c r="B32" s="14" t="s">
        <v>18</v>
      </c>
      <c r="C32" s="14" t="s">
        <v>9</v>
      </c>
      <c r="D32" s="21" t="s">
        <v>1140</v>
      </c>
      <c r="E32" s="95" t="s">
        <v>145</v>
      </c>
      <c r="F32" s="95" t="s">
        <v>146</v>
      </c>
      <c r="G32" s="94" t="s">
        <v>147</v>
      </c>
      <c r="H32" s="16" t="s">
        <v>15</v>
      </c>
      <c r="I32" s="16" t="s">
        <v>15</v>
      </c>
      <c r="J32" s="16" t="s">
        <v>16</v>
      </c>
      <c r="K32" s="16" t="s">
        <v>15</v>
      </c>
      <c r="L32" s="16" t="s">
        <v>15</v>
      </c>
      <c r="M32" s="16" t="s">
        <v>15</v>
      </c>
      <c r="N32" s="16" t="s">
        <v>15</v>
      </c>
      <c r="O32" s="16" t="s">
        <v>15</v>
      </c>
      <c r="P32" s="16" t="s">
        <v>15</v>
      </c>
      <c r="Q32" s="16" t="s">
        <v>15</v>
      </c>
      <c r="R32" s="16" t="s">
        <v>15</v>
      </c>
      <c r="S32" s="16" t="s">
        <v>15</v>
      </c>
      <c r="T32" s="16" t="s">
        <v>16</v>
      </c>
      <c r="U32" s="16" t="s">
        <v>15</v>
      </c>
      <c r="V32" s="16" t="s">
        <v>15</v>
      </c>
      <c r="W32" s="16" t="s">
        <v>15</v>
      </c>
      <c r="X32" s="16" t="s">
        <v>16</v>
      </c>
      <c r="Y32" s="16" t="s">
        <v>15</v>
      </c>
      <c r="Z32" s="16" t="s">
        <v>15</v>
      </c>
      <c r="AA32" s="16" t="s">
        <v>15</v>
      </c>
      <c r="AB32" s="16" t="s">
        <v>16</v>
      </c>
      <c r="AC32" s="16" t="s">
        <v>15</v>
      </c>
      <c r="AD32" s="16" t="s">
        <v>15</v>
      </c>
      <c r="AE32" s="16" t="s">
        <v>15</v>
      </c>
      <c r="AF32" s="16" t="s">
        <v>15</v>
      </c>
      <c r="AG32" s="16" t="s">
        <v>15</v>
      </c>
      <c r="AH32" s="16" t="s">
        <v>15</v>
      </c>
      <c r="AI32" s="16">
        <v>10000</v>
      </c>
      <c r="AJ32" s="17" t="s">
        <v>15</v>
      </c>
      <c r="AK32" s="17" t="s">
        <v>15</v>
      </c>
      <c r="AL32" s="17" t="s">
        <v>15</v>
      </c>
      <c r="AM32" s="17" t="s">
        <v>15</v>
      </c>
      <c r="AN32" s="17" t="s">
        <v>15</v>
      </c>
      <c r="AO32" s="17" t="s">
        <v>15</v>
      </c>
      <c r="AP32" s="17" t="s">
        <v>15</v>
      </c>
      <c r="AQ32" s="17" t="s">
        <v>15</v>
      </c>
      <c r="AR32" s="16"/>
      <c r="AS32" s="16" t="s">
        <v>16</v>
      </c>
      <c r="AT32" s="17" t="s">
        <v>15</v>
      </c>
      <c r="AU32" s="17" t="s">
        <v>15</v>
      </c>
      <c r="AV32" s="17" t="s">
        <v>15</v>
      </c>
      <c r="AW32" s="16" t="s">
        <v>16</v>
      </c>
      <c r="AX32" s="17" t="s">
        <v>15</v>
      </c>
      <c r="AY32" s="17" t="s">
        <v>15</v>
      </c>
      <c r="AZ32" s="17" t="s">
        <v>15</v>
      </c>
      <c r="BA32" s="57" t="s">
        <v>16</v>
      </c>
      <c r="BB32" s="76" t="s">
        <v>15</v>
      </c>
      <c r="BC32" s="76" t="s">
        <v>15</v>
      </c>
      <c r="BD32" s="76" t="s">
        <v>15</v>
      </c>
      <c r="BE32" s="57" t="s">
        <v>15</v>
      </c>
      <c r="BF32" s="76"/>
      <c r="BG32" s="77"/>
      <c r="BH32" s="78" t="s">
        <v>1081</v>
      </c>
    </row>
    <row r="33" spans="1:60" ht="15.75" customHeight="1" x14ac:dyDescent="0.5">
      <c r="A33" s="15" t="s">
        <v>148</v>
      </c>
      <c r="B33" s="14" t="s">
        <v>18</v>
      </c>
      <c r="C33" s="14" t="s">
        <v>9</v>
      </c>
      <c r="D33" s="21" t="s">
        <v>1140</v>
      </c>
      <c r="E33" s="95" t="s">
        <v>149</v>
      </c>
      <c r="F33" s="95" t="s">
        <v>150</v>
      </c>
      <c r="G33" s="94" t="s">
        <v>151</v>
      </c>
      <c r="H33" s="16"/>
      <c r="I33" s="16"/>
      <c r="J33" s="16"/>
      <c r="K33" s="16"/>
      <c r="L33" s="16" t="s">
        <v>16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v>30000</v>
      </c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57"/>
      <c r="BB33" s="57"/>
      <c r="BC33" s="57"/>
      <c r="BD33" s="57"/>
      <c r="BE33" s="57"/>
      <c r="BF33" s="76"/>
      <c r="BG33" s="77"/>
      <c r="BH33" s="67" t="s">
        <v>152</v>
      </c>
    </row>
    <row r="34" spans="1:60" ht="15.75" customHeight="1" x14ac:dyDescent="0.4">
      <c r="A34" s="15" t="s">
        <v>153</v>
      </c>
      <c r="B34" s="14" t="s">
        <v>18</v>
      </c>
      <c r="C34" s="14" t="s">
        <v>9</v>
      </c>
      <c r="D34" s="21" t="s">
        <v>1140</v>
      </c>
      <c r="E34" s="95" t="s">
        <v>154</v>
      </c>
      <c r="F34" s="95" t="s">
        <v>155</v>
      </c>
      <c r="G34" s="94" t="s">
        <v>156</v>
      </c>
      <c r="H34" s="16" t="s">
        <v>15</v>
      </c>
      <c r="I34" s="16" t="s">
        <v>15</v>
      </c>
      <c r="J34" s="16" t="s">
        <v>15</v>
      </c>
      <c r="K34" s="16" t="s">
        <v>15</v>
      </c>
      <c r="L34" s="16" t="s">
        <v>15</v>
      </c>
      <c r="M34" s="16" t="s">
        <v>15</v>
      </c>
      <c r="N34" s="16" t="s">
        <v>15</v>
      </c>
      <c r="O34" s="16" t="s">
        <v>15</v>
      </c>
      <c r="P34" s="16" t="s">
        <v>15</v>
      </c>
      <c r="Q34" s="16" t="s">
        <v>16</v>
      </c>
      <c r="R34" s="16" t="s">
        <v>15</v>
      </c>
      <c r="S34" s="16" t="s">
        <v>15</v>
      </c>
      <c r="T34" s="16" t="s">
        <v>15</v>
      </c>
      <c r="U34" s="16" t="s">
        <v>15</v>
      </c>
      <c r="V34" s="16" t="s">
        <v>16</v>
      </c>
      <c r="W34" s="16" t="s">
        <v>15</v>
      </c>
      <c r="X34" s="16" t="s">
        <v>15</v>
      </c>
      <c r="Y34" s="16" t="s">
        <v>16</v>
      </c>
      <c r="Z34" s="16" t="s">
        <v>15</v>
      </c>
      <c r="AA34" s="16" t="s">
        <v>15</v>
      </c>
      <c r="AB34" s="16" t="s">
        <v>16</v>
      </c>
      <c r="AC34" s="16" t="s">
        <v>15</v>
      </c>
      <c r="AD34" s="16" t="s">
        <v>15</v>
      </c>
      <c r="AE34" s="16" t="s">
        <v>15</v>
      </c>
      <c r="AF34" s="16" t="s">
        <v>15</v>
      </c>
      <c r="AG34" s="16" t="s">
        <v>15</v>
      </c>
      <c r="AH34" s="16" t="s">
        <v>15</v>
      </c>
      <c r="AI34" s="16" t="s">
        <v>15</v>
      </c>
      <c r="AJ34" s="16" t="s">
        <v>15</v>
      </c>
      <c r="AK34" s="16" t="s">
        <v>15</v>
      </c>
      <c r="AL34" s="16" t="s">
        <v>15</v>
      </c>
      <c r="AM34" s="16" t="s">
        <v>15</v>
      </c>
      <c r="AN34" s="16" t="s">
        <v>15</v>
      </c>
      <c r="AO34" s="16" t="s">
        <v>15</v>
      </c>
      <c r="AP34" s="16">
        <v>1000</v>
      </c>
      <c r="AQ34" s="16" t="s">
        <v>15</v>
      </c>
      <c r="AR34" s="16" t="s">
        <v>15</v>
      </c>
      <c r="AS34" s="16" t="s">
        <v>15</v>
      </c>
      <c r="AT34" s="16" t="s">
        <v>15</v>
      </c>
      <c r="AU34" s="16">
        <v>1000</v>
      </c>
      <c r="AV34" s="16" t="s">
        <v>15</v>
      </c>
      <c r="AW34" s="16" t="s">
        <v>15</v>
      </c>
      <c r="AX34" s="16">
        <v>1000</v>
      </c>
      <c r="AY34" s="16" t="s">
        <v>15</v>
      </c>
      <c r="AZ34" s="16" t="s">
        <v>15</v>
      </c>
      <c r="BA34" s="57">
        <v>1000</v>
      </c>
      <c r="BB34" s="57" t="s">
        <v>15</v>
      </c>
      <c r="BC34" s="57" t="s">
        <v>15</v>
      </c>
      <c r="BD34" s="57" t="s">
        <v>15</v>
      </c>
      <c r="BE34" s="57" t="s">
        <v>15</v>
      </c>
      <c r="BF34" s="76"/>
      <c r="BG34" s="77"/>
      <c r="BH34" s="65" t="s">
        <v>1076</v>
      </c>
    </row>
    <row r="35" spans="1:60" ht="15.75" customHeight="1" x14ac:dyDescent="0.4">
      <c r="A35" s="15" t="s">
        <v>157</v>
      </c>
      <c r="B35" s="14" t="s">
        <v>18</v>
      </c>
      <c r="C35" s="14" t="s">
        <v>9</v>
      </c>
      <c r="D35" s="21" t="s">
        <v>1140</v>
      </c>
      <c r="E35" s="95" t="s">
        <v>158</v>
      </c>
      <c r="F35" s="95" t="s">
        <v>159</v>
      </c>
      <c r="G35" s="94" t="s">
        <v>160</v>
      </c>
      <c r="H35" s="16" t="s">
        <v>15</v>
      </c>
      <c r="I35" s="16" t="s">
        <v>15</v>
      </c>
      <c r="J35" s="16" t="s">
        <v>15</v>
      </c>
      <c r="K35" s="16" t="s">
        <v>15</v>
      </c>
      <c r="L35" s="16" t="s">
        <v>15</v>
      </c>
      <c r="M35" s="16" t="s">
        <v>15</v>
      </c>
      <c r="N35" s="16" t="s">
        <v>15</v>
      </c>
      <c r="O35" s="16" t="s">
        <v>15</v>
      </c>
      <c r="P35" s="16" t="s">
        <v>15</v>
      </c>
      <c r="Q35" s="16" t="s">
        <v>15</v>
      </c>
      <c r="R35" s="16" t="s">
        <v>15</v>
      </c>
      <c r="S35" s="16" t="s">
        <v>15</v>
      </c>
      <c r="T35" s="16" t="s">
        <v>15</v>
      </c>
      <c r="U35" s="16" t="s">
        <v>15</v>
      </c>
      <c r="V35" s="16" t="s">
        <v>15</v>
      </c>
      <c r="W35" s="16" t="s">
        <v>16</v>
      </c>
      <c r="X35" s="16" t="s">
        <v>15</v>
      </c>
      <c r="Y35" s="16" t="s">
        <v>15</v>
      </c>
      <c r="Z35" s="16" t="s">
        <v>15</v>
      </c>
      <c r="AA35" s="16" t="s">
        <v>15</v>
      </c>
      <c r="AB35" s="16" t="s">
        <v>15</v>
      </c>
      <c r="AC35" s="16" t="s">
        <v>15</v>
      </c>
      <c r="AD35" s="16" t="s">
        <v>15</v>
      </c>
      <c r="AE35" s="16" t="s">
        <v>15</v>
      </c>
      <c r="AF35" s="16" t="s">
        <v>15</v>
      </c>
      <c r="AG35" s="16" t="s">
        <v>15</v>
      </c>
      <c r="AH35" s="16" t="s">
        <v>15</v>
      </c>
      <c r="AI35" s="16" t="s">
        <v>15</v>
      </c>
      <c r="AJ35" s="16" t="s">
        <v>15</v>
      </c>
      <c r="AK35" s="16" t="s">
        <v>15</v>
      </c>
      <c r="AL35" s="16" t="s">
        <v>15</v>
      </c>
      <c r="AM35" s="16" t="s">
        <v>15</v>
      </c>
      <c r="AN35" s="16" t="s">
        <v>15</v>
      </c>
      <c r="AO35" s="16" t="s">
        <v>15</v>
      </c>
      <c r="AP35" s="16" t="s">
        <v>15</v>
      </c>
      <c r="AQ35" s="16" t="s">
        <v>15</v>
      </c>
      <c r="AR35" s="16" t="s">
        <v>15</v>
      </c>
      <c r="AS35" s="16" t="s">
        <v>15</v>
      </c>
      <c r="AT35" s="16" t="s">
        <v>15</v>
      </c>
      <c r="AU35" s="16" t="s">
        <v>15</v>
      </c>
      <c r="AV35" s="16">
        <v>30</v>
      </c>
      <c r="AW35" s="16" t="s">
        <v>15</v>
      </c>
      <c r="AX35" s="16" t="s">
        <v>15</v>
      </c>
      <c r="AY35" s="16" t="s">
        <v>15</v>
      </c>
      <c r="AZ35" s="16" t="s">
        <v>15</v>
      </c>
      <c r="BA35" s="57" t="s">
        <v>15</v>
      </c>
      <c r="BB35" s="57" t="s">
        <v>15</v>
      </c>
      <c r="BC35" s="57" t="s">
        <v>15</v>
      </c>
      <c r="BD35" s="57" t="s">
        <v>15</v>
      </c>
      <c r="BE35" s="57" t="s">
        <v>15</v>
      </c>
      <c r="BF35" s="76"/>
      <c r="BG35" s="77">
        <v>30</v>
      </c>
      <c r="BH35" s="65" t="s">
        <v>1074</v>
      </c>
    </row>
    <row r="36" spans="1:60" ht="15.75" customHeight="1" x14ac:dyDescent="0.4">
      <c r="A36" s="15" t="s">
        <v>161</v>
      </c>
      <c r="B36" s="14" t="s">
        <v>18</v>
      </c>
      <c r="C36" s="14" t="s">
        <v>9</v>
      </c>
      <c r="D36" s="21" t="s">
        <v>1140</v>
      </c>
      <c r="E36" s="95" t="s">
        <v>162</v>
      </c>
      <c r="F36" s="95" t="s">
        <v>163</v>
      </c>
      <c r="G36" s="94" t="s">
        <v>164</v>
      </c>
      <c r="H36" s="16" t="s">
        <v>15</v>
      </c>
      <c r="I36" s="16" t="s">
        <v>15</v>
      </c>
      <c r="J36" s="16" t="s">
        <v>15</v>
      </c>
      <c r="K36" s="16">
        <v>119.34</v>
      </c>
      <c r="L36" s="16">
        <v>123.95</v>
      </c>
      <c r="M36" s="16" t="s">
        <v>15</v>
      </c>
      <c r="N36" s="16" t="s">
        <v>15</v>
      </c>
      <c r="O36" s="16" t="s">
        <v>15</v>
      </c>
      <c r="P36" s="16" t="s">
        <v>15</v>
      </c>
      <c r="Q36" s="16" t="s">
        <v>15</v>
      </c>
      <c r="R36" s="16" t="s">
        <v>15</v>
      </c>
      <c r="S36" s="16" t="s">
        <v>15</v>
      </c>
      <c r="T36" s="16" t="s">
        <v>15</v>
      </c>
      <c r="U36" s="16" t="s">
        <v>15</v>
      </c>
      <c r="V36" s="16" t="s">
        <v>15</v>
      </c>
      <c r="W36" s="16" t="s">
        <v>15</v>
      </c>
      <c r="X36" s="16" t="s">
        <v>15</v>
      </c>
      <c r="Y36" s="16" t="s">
        <v>15</v>
      </c>
      <c r="Z36" s="16" t="s">
        <v>15</v>
      </c>
      <c r="AA36" s="16" t="s">
        <v>15</v>
      </c>
      <c r="AB36" s="16" t="s">
        <v>15</v>
      </c>
      <c r="AC36" s="16" t="s">
        <v>15</v>
      </c>
      <c r="AD36" s="16" t="s">
        <v>15</v>
      </c>
      <c r="AE36" s="16" t="s">
        <v>15</v>
      </c>
      <c r="AF36" s="16" t="s">
        <v>15</v>
      </c>
      <c r="AG36" s="16" t="s">
        <v>15</v>
      </c>
      <c r="AH36" s="16" t="s">
        <v>15</v>
      </c>
      <c r="AI36" s="16" t="s">
        <v>15</v>
      </c>
      <c r="AJ36" s="16">
        <v>67</v>
      </c>
      <c r="AK36" s="16">
        <v>67</v>
      </c>
      <c r="AL36" s="16" t="s">
        <v>15</v>
      </c>
      <c r="AM36" s="16" t="s">
        <v>15</v>
      </c>
      <c r="AN36" s="16" t="s">
        <v>15</v>
      </c>
      <c r="AO36" s="16" t="s">
        <v>15</v>
      </c>
      <c r="AP36" s="16" t="s">
        <v>15</v>
      </c>
      <c r="AQ36" s="16" t="s">
        <v>15</v>
      </c>
      <c r="AR36" s="16" t="s">
        <v>15</v>
      </c>
      <c r="AS36" s="16" t="s">
        <v>15</v>
      </c>
      <c r="AT36" s="16" t="s">
        <v>15</v>
      </c>
      <c r="AU36" s="16" t="s">
        <v>15</v>
      </c>
      <c r="AV36" s="16" t="s">
        <v>15</v>
      </c>
      <c r="AW36" s="16" t="s">
        <v>15</v>
      </c>
      <c r="AX36" s="16" t="s">
        <v>15</v>
      </c>
      <c r="AY36" s="16" t="s">
        <v>15</v>
      </c>
      <c r="AZ36" s="16" t="s">
        <v>15</v>
      </c>
      <c r="BA36" s="57" t="s">
        <v>15</v>
      </c>
      <c r="BB36" s="57" t="s">
        <v>15</v>
      </c>
      <c r="BC36" s="57" t="s">
        <v>15</v>
      </c>
      <c r="BD36" s="57" t="s">
        <v>15</v>
      </c>
      <c r="BE36" s="57" t="s">
        <v>15</v>
      </c>
      <c r="BF36" s="76"/>
      <c r="BG36" s="77">
        <v>67</v>
      </c>
      <c r="BH36" s="65" t="s">
        <v>1073</v>
      </c>
    </row>
    <row r="37" spans="1:60" ht="15.75" customHeight="1" x14ac:dyDescent="0.4">
      <c r="A37" s="15" t="s">
        <v>165</v>
      </c>
      <c r="B37" s="14" t="s">
        <v>18</v>
      </c>
      <c r="C37" s="14" t="s">
        <v>9</v>
      </c>
      <c r="D37" s="21" t="s">
        <v>1140</v>
      </c>
      <c r="E37" s="95" t="s">
        <v>162</v>
      </c>
      <c r="F37" s="95" t="s">
        <v>166</v>
      </c>
      <c r="G37" s="94" t="s">
        <v>167</v>
      </c>
      <c r="H37" s="16" t="s">
        <v>15</v>
      </c>
      <c r="I37" s="16" t="s">
        <v>15</v>
      </c>
      <c r="J37" s="16" t="s">
        <v>15</v>
      </c>
      <c r="K37" s="16">
        <v>6.29</v>
      </c>
      <c r="L37" s="16" t="s">
        <v>15</v>
      </c>
      <c r="M37" s="16" t="s">
        <v>15</v>
      </c>
      <c r="N37" s="16" t="s">
        <v>15</v>
      </c>
      <c r="O37" s="16" t="s">
        <v>15</v>
      </c>
      <c r="P37" s="16" t="s">
        <v>15</v>
      </c>
      <c r="Q37" s="16" t="s">
        <v>15</v>
      </c>
      <c r="R37" s="16" t="s">
        <v>15</v>
      </c>
      <c r="S37" s="16" t="s">
        <v>15</v>
      </c>
      <c r="T37" s="16" t="s">
        <v>15</v>
      </c>
      <c r="U37" s="16" t="s">
        <v>15</v>
      </c>
      <c r="V37" s="16" t="s">
        <v>15</v>
      </c>
      <c r="W37" s="16" t="s">
        <v>15</v>
      </c>
      <c r="X37" s="16">
        <v>9.11</v>
      </c>
      <c r="Y37" s="16" t="s">
        <v>15</v>
      </c>
      <c r="Z37" s="16" t="s">
        <v>15</v>
      </c>
      <c r="AA37" s="16" t="s">
        <v>15</v>
      </c>
      <c r="AB37" s="16" t="s">
        <v>15</v>
      </c>
      <c r="AC37" s="16" t="s">
        <v>15</v>
      </c>
      <c r="AD37" s="16" t="s">
        <v>15</v>
      </c>
      <c r="AE37" s="16" t="s">
        <v>15</v>
      </c>
      <c r="AF37" s="16" t="s">
        <v>15</v>
      </c>
      <c r="AG37" s="16" t="s">
        <v>15</v>
      </c>
      <c r="AH37" s="16" t="s">
        <v>15</v>
      </c>
      <c r="AI37" s="16" t="s">
        <v>15</v>
      </c>
      <c r="AJ37" s="16">
        <v>100</v>
      </c>
      <c r="AK37" s="16" t="s">
        <v>15</v>
      </c>
      <c r="AL37" s="16" t="s">
        <v>15</v>
      </c>
      <c r="AM37" s="16" t="s">
        <v>15</v>
      </c>
      <c r="AN37" s="16" t="s">
        <v>15</v>
      </c>
      <c r="AO37" s="16" t="s">
        <v>15</v>
      </c>
      <c r="AP37" s="16" t="s">
        <v>15</v>
      </c>
      <c r="AQ37" s="16" t="s">
        <v>15</v>
      </c>
      <c r="AR37" s="16" t="s">
        <v>15</v>
      </c>
      <c r="AS37" s="16" t="s">
        <v>15</v>
      </c>
      <c r="AT37" s="16" t="s">
        <v>15</v>
      </c>
      <c r="AU37" s="16" t="s">
        <v>15</v>
      </c>
      <c r="AV37" s="16" t="s">
        <v>15</v>
      </c>
      <c r="AW37" s="16">
        <v>100</v>
      </c>
      <c r="AX37" s="16" t="s">
        <v>15</v>
      </c>
      <c r="AY37" s="16" t="s">
        <v>15</v>
      </c>
      <c r="AZ37" s="16" t="s">
        <v>15</v>
      </c>
      <c r="BA37" s="57" t="s">
        <v>15</v>
      </c>
      <c r="BB37" s="57" t="s">
        <v>15</v>
      </c>
      <c r="BC37" s="57" t="s">
        <v>15</v>
      </c>
      <c r="BD37" s="57" t="s">
        <v>15</v>
      </c>
      <c r="BE37" s="57" t="s">
        <v>15</v>
      </c>
      <c r="BF37" s="76"/>
      <c r="BG37" s="77">
        <v>100</v>
      </c>
      <c r="BH37" s="65" t="s">
        <v>1073</v>
      </c>
    </row>
    <row r="38" spans="1:60" ht="15.75" customHeight="1" x14ac:dyDescent="0.4">
      <c r="A38" s="15" t="s">
        <v>168</v>
      </c>
      <c r="B38" s="14" t="s">
        <v>18</v>
      </c>
      <c r="C38" s="14" t="s">
        <v>9</v>
      </c>
      <c r="D38" s="21" t="s">
        <v>1140</v>
      </c>
      <c r="E38" s="93" t="s">
        <v>162</v>
      </c>
      <c r="F38" s="95" t="s">
        <v>169</v>
      </c>
      <c r="G38" s="94" t="s">
        <v>170</v>
      </c>
      <c r="H38" s="16" t="s">
        <v>15</v>
      </c>
      <c r="I38" s="16" t="s">
        <v>15</v>
      </c>
      <c r="J38" s="16" t="s">
        <v>15</v>
      </c>
      <c r="K38" s="16" t="s">
        <v>16</v>
      </c>
      <c r="L38" s="16" t="s">
        <v>15</v>
      </c>
      <c r="M38" s="16" t="s">
        <v>15</v>
      </c>
      <c r="N38" s="16" t="s">
        <v>15</v>
      </c>
      <c r="O38" s="16" t="s">
        <v>15</v>
      </c>
      <c r="P38" s="16" t="s">
        <v>15</v>
      </c>
      <c r="Q38" s="16" t="s">
        <v>15</v>
      </c>
      <c r="R38" s="16" t="s">
        <v>15</v>
      </c>
      <c r="S38" s="16" t="s">
        <v>15</v>
      </c>
      <c r="T38" s="16" t="s">
        <v>15</v>
      </c>
      <c r="U38" s="16" t="s">
        <v>15</v>
      </c>
      <c r="V38" s="16" t="s">
        <v>15</v>
      </c>
      <c r="W38" s="16" t="s">
        <v>15</v>
      </c>
      <c r="X38" s="16" t="s">
        <v>15</v>
      </c>
      <c r="Y38" s="16" t="s">
        <v>15</v>
      </c>
      <c r="Z38" s="16" t="s">
        <v>15</v>
      </c>
      <c r="AA38" s="16" t="s">
        <v>15</v>
      </c>
      <c r="AB38" s="16" t="s">
        <v>15</v>
      </c>
      <c r="AC38" s="16" t="s">
        <v>15</v>
      </c>
      <c r="AD38" s="16" t="s">
        <v>15</v>
      </c>
      <c r="AE38" s="16" t="s">
        <v>15</v>
      </c>
      <c r="AF38" s="16" t="s">
        <v>15</v>
      </c>
      <c r="AG38" s="16" t="s">
        <v>15</v>
      </c>
      <c r="AH38" s="16" t="s">
        <v>15</v>
      </c>
      <c r="AI38" s="16" t="s">
        <v>15</v>
      </c>
      <c r="AJ38" s="16">
        <v>133</v>
      </c>
      <c r="AK38" s="16" t="s">
        <v>15</v>
      </c>
      <c r="AL38" s="16" t="s">
        <v>15</v>
      </c>
      <c r="AM38" s="16" t="s">
        <v>15</v>
      </c>
      <c r="AN38" s="16" t="s">
        <v>15</v>
      </c>
      <c r="AO38" s="16" t="s">
        <v>15</v>
      </c>
      <c r="AP38" s="16" t="s">
        <v>15</v>
      </c>
      <c r="AQ38" s="16" t="s">
        <v>15</v>
      </c>
      <c r="AR38" s="16" t="s">
        <v>15</v>
      </c>
      <c r="AS38" s="16" t="s">
        <v>15</v>
      </c>
      <c r="AT38" s="16" t="s">
        <v>15</v>
      </c>
      <c r="AU38" s="16" t="s">
        <v>15</v>
      </c>
      <c r="AV38" s="16" t="s">
        <v>15</v>
      </c>
      <c r="AW38" s="16" t="s">
        <v>15</v>
      </c>
      <c r="AX38" s="16" t="s">
        <v>15</v>
      </c>
      <c r="AY38" s="16" t="s">
        <v>15</v>
      </c>
      <c r="AZ38" s="16" t="s">
        <v>15</v>
      </c>
      <c r="BA38" s="57" t="s">
        <v>15</v>
      </c>
      <c r="BB38" s="57" t="s">
        <v>15</v>
      </c>
      <c r="BC38" s="57" t="s">
        <v>15</v>
      </c>
      <c r="BD38" s="57" t="s">
        <v>15</v>
      </c>
      <c r="BE38" s="57" t="s">
        <v>15</v>
      </c>
      <c r="BF38" s="76"/>
      <c r="BG38" s="77">
        <v>133</v>
      </c>
      <c r="BH38" s="65" t="s">
        <v>1073</v>
      </c>
    </row>
    <row r="39" spans="1:60" ht="15.75" customHeight="1" x14ac:dyDescent="0.4">
      <c r="A39" s="15" t="s">
        <v>171</v>
      </c>
      <c r="B39" s="14" t="s">
        <v>18</v>
      </c>
      <c r="C39" s="14" t="s">
        <v>9</v>
      </c>
      <c r="D39" s="21" t="s">
        <v>1140</v>
      </c>
      <c r="E39" s="95" t="s">
        <v>172</v>
      </c>
      <c r="F39" s="95" t="s">
        <v>173</v>
      </c>
      <c r="G39" s="94" t="s">
        <v>174</v>
      </c>
      <c r="H39" s="16" t="s">
        <v>15</v>
      </c>
      <c r="I39" s="16" t="s">
        <v>15</v>
      </c>
      <c r="J39" s="16" t="s">
        <v>15</v>
      </c>
      <c r="K39" s="16" t="s">
        <v>16</v>
      </c>
      <c r="L39" s="16" t="s">
        <v>15</v>
      </c>
      <c r="M39" s="16" t="s">
        <v>15</v>
      </c>
      <c r="N39" s="16" t="s">
        <v>15</v>
      </c>
      <c r="O39" s="16" t="s">
        <v>15</v>
      </c>
      <c r="P39" s="16" t="s">
        <v>15</v>
      </c>
      <c r="Q39" s="16" t="s">
        <v>15</v>
      </c>
      <c r="R39" s="16" t="s">
        <v>15</v>
      </c>
      <c r="S39" s="16" t="s">
        <v>15</v>
      </c>
      <c r="T39" s="16" t="s">
        <v>15</v>
      </c>
      <c r="U39" s="16" t="s">
        <v>15</v>
      </c>
      <c r="V39" s="16" t="s">
        <v>15</v>
      </c>
      <c r="W39" s="16" t="s">
        <v>15</v>
      </c>
      <c r="X39" s="16" t="s">
        <v>15</v>
      </c>
      <c r="Y39" s="16" t="s">
        <v>15</v>
      </c>
      <c r="Z39" s="16" t="s">
        <v>15</v>
      </c>
      <c r="AA39" s="16" t="s">
        <v>15</v>
      </c>
      <c r="AB39" s="16" t="s">
        <v>15</v>
      </c>
      <c r="AC39" s="16" t="s">
        <v>15</v>
      </c>
      <c r="AD39" s="16" t="s">
        <v>15</v>
      </c>
      <c r="AE39" s="16" t="s">
        <v>15</v>
      </c>
      <c r="AF39" s="16" t="s">
        <v>15</v>
      </c>
      <c r="AG39" s="16" t="s">
        <v>15</v>
      </c>
      <c r="AH39" s="16" t="s">
        <v>15</v>
      </c>
      <c r="AI39" s="16" t="s">
        <v>15</v>
      </c>
      <c r="AJ39" s="16">
        <v>67</v>
      </c>
      <c r="AK39" s="16" t="s">
        <v>15</v>
      </c>
      <c r="AL39" s="16" t="s">
        <v>15</v>
      </c>
      <c r="AM39" s="16" t="s">
        <v>15</v>
      </c>
      <c r="AN39" s="16" t="s">
        <v>15</v>
      </c>
      <c r="AO39" s="16" t="s">
        <v>15</v>
      </c>
      <c r="AP39" s="16" t="s">
        <v>15</v>
      </c>
      <c r="AQ39" s="16" t="s">
        <v>15</v>
      </c>
      <c r="AR39" s="16" t="s">
        <v>15</v>
      </c>
      <c r="AS39" s="16" t="s">
        <v>15</v>
      </c>
      <c r="AT39" s="16" t="s">
        <v>15</v>
      </c>
      <c r="AU39" s="16" t="s">
        <v>15</v>
      </c>
      <c r="AV39" s="16" t="s">
        <v>15</v>
      </c>
      <c r="AW39" s="16" t="s">
        <v>15</v>
      </c>
      <c r="AX39" s="16" t="s">
        <v>15</v>
      </c>
      <c r="AY39" s="16" t="s">
        <v>15</v>
      </c>
      <c r="AZ39" s="16" t="s">
        <v>15</v>
      </c>
      <c r="BA39" s="57" t="s">
        <v>15</v>
      </c>
      <c r="BB39" s="57" t="s">
        <v>15</v>
      </c>
      <c r="BC39" s="57" t="s">
        <v>15</v>
      </c>
      <c r="BD39" s="57" t="s">
        <v>15</v>
      </c>
      <c r="BE39" s="57" t="s">
        <v>15</v>
      </c>
      <c r="BF39" s="76">
        <v>67</v>
      </c>
      <c r="BG39" s="77"/>
      <c r="BH39" s="65" t="s">
        <v>1073</v>
      </c>
    </row>
    <row r="40" spans="1:60" ht="15.75" customHeight="1" x14ac:dyDescent="0.4">
      <c r="A40" s="15" t="s">
        <v>175</v>
      </c>
      <c r="B40" s="14" t="s">
        <v>18</v>
      </c>
      <c r="C40" s="14" t="s">
        <v>9</v>
      </c>
      <c r="D40" s="21" t="s">
        <v>1140</v>
      </c>
      <c r="E40" s="95" t="s">
        <v>176</v>
      </c>
      <c r="F40" s="95" t="s">
        <v>177</v>
      </c>
      <c r="G40" s="94" t="s">
        <v>178</v>
      </c>
      <c r="H40" s="16" t="s">
        <v>15</v>
      </c>
      <c r="I40" s="16" t="s">
        <v>15</v>
      </c>
      <c r="J40" s="27" t="s">
        <v>15</v>
      </c>
      <c r="K40" s="16" t="s">
        <v>15</v>
      </c>
      <c r="L40" s="16" t="s">
        <v>15</v>
      </c>
      <c r="M40" s="16" t="s">
        <v>15</v>
      </c>
      <c r="N40" s="16" t="s">
        <v>15</v>
      </c>
      <c r="O40" s="16" t="s">
        <v>15</v>
      </c>
      <c r="P40" s="16" t="s">
        <v>15</v>
      </c>
      <c r="Q40" s="16">
        <v>155.63999999999999</v>
      </c>
      <c r="R40" s="16" t="s">
        <v>15</v>
      </c>
      <c r="S40" s="16" t="s">
        <v>15</v>
      </c>
      <c r="T40" s="16" t="s">
        <v>15</v>
      </c>
      <c r="U40" s="16">
        <v>82.39</v>
      </c>
      <c r="V40" s="16" t="s">
        <v>15</v>
      </c>
      <c r="W40" s="16" t="s">
        <v>15</v>
      </c>
      <c r="X40" s="16" t="s">
        <v>15</v>
      </c>
      <c r="Y40" s="16" t="s">
        <v>15</v>
      </c>
      <c r="Z40" s="16" t="s">
        <v>15</v>
      </c>
      <c r="AA40" s="16" t="s">
        <v>15</v>
      </c>
      <c r="AB40" s="16" t="s">
        <v>15</v>
      </c>
      <c r="AC40" s="16" t="s">
        <v>15</v>
      </c>
      <c r="AD40" s="16" t="s">
        <v>15</v>
      </c>
      <c r="AE40" s="16" t="s">
        <v>15</v>
      </c>
      <c r="AF40" s="16" t="s">
        <v>15</v>
      </c>
      <c r="AG40" s="16" t="s">
        <v>15</v>
      </c>
      <c r="AH40" s="16" t="s">
        <v>15</v>
      </c>
      <c r="AI40" s="27" t="s">
        <v>15</v>
      </c>
      <c r="AJ40" s="16" t="s">
        <v>15</v>
      </c>
      <c r="AK40" s="16" t="s">
        <v>15</v>
      </c>
      <c r="AL40" s="16" t="s">
        <v>15</v>
      </c>
      <c r="AM40" s="16" t="s">
        <v>15</v>
      </c>
      <c r="AN40" s="16" t="s">
        <v>15</v>
      </c>
      <c r="AO40" s="16" t="s">
        <v>15</v>
      </c>
      <c r="AP40" s="16">
        <v>133</v>
      </c>
      <c r="AQ40" s="16" t="s">
        <v>15</v>
      </c>
      <c r="AR40" s="16" t="s">
        <v>15</v>
      </c>
      <c r="AS40" s="16" t="s">
        <v>15</v>
      </c>
      <c r="AT40" s="16">
        <v>133</v>
      </c>
      <c r="AU40" s="16" t="s">
        <v>15</v>
      </c>
      <c r="AV40" s="16" t="s">
        <v>15</v>
      </c>
      <c r="AW40" s="16" t="s">
        <v>15</v>
      </c>
      <c r="AX40" s="16" t="s">
        <v>15</v>
      </c>
      <c r="AY40" s="16" t="s">
        <v>15</v>
      </c>
      <c r="AZ40" s="16" t="s">
        <v>15</v>
      </c>
      <c r="BA40" s="57" t="s">
        <v>15</v>
      </c>
      <c r="BB40" s="57" t="s">
        <v>15</v>
      </c>
      <c r="BC40" s="57" t="s">
        <v>15</v>
      </c>
      <c r="BD40" s="57" t="s">
        <v>15</v>
      </c>
      <c r="BE40" s="57" t="s">
        <v>15</v>
      </c>
      <c r="BF40" s="76">
        <v>133</v>
      </c>
      <c r="BG40" s="77"/>
      <c r="BH40" s="65" t="s">
        <v>1073</v>
      </c>
    </row>
    <row r="41" spans="1:60" ht="15.75" customHeight="1" x14ac:dyDescent="0.4">
      <c r="A41" s="15" t="s">
        <v>179</v>
      </c>
      <c r="B41" s="14" t="s">
        <v>18</v>
      </c>
      <c r="C41" s="14" t="s">
        <v>9</v>
      </c>
      <c r="D41" s="21" t="s">
        <v>1140</v>
      </c>
      <c r="E41" s="95" t="s">
        <v>180</v>
      </c>
      <c r="F41" s="95" t="s">
        <v>181</v>
      </c>
      <c r="G41" s="94" t="s">
        <v>182</v>
      </c>
      <c r="H41" s="16" t="s">
        <v>15</v>
      </c>
      <c r="I41" s="16" t="s">
        <v>15</v>
      </c>
      <c r="J41" s="16" t="s">
        <v>15</v>
      </c>
      <c r="K41" s="16">
        <v>40.43</v>
      </c>
      <c r="L41" s="16">
        <v>3.95</v>
      </c>
      <c r="M41" s="16" t="s">
        <v>15</v>
      </c>
      <c r="N41" s="16" t="s">
        <v>15</v>
      </c>
      <c r="O41" s="16" t="s">
        <v>15</v>
      </c>
      <c r="P41" s="16" t="s">
        <v>15</v>
      </c>
      <c r="Q41" s="16" t="s">
        <v>15</v>
      </c>
      <c r="R41" s="16" t="s">
        <v>15</v>
      </c>
      <c r="S41" s="16" t="s">
        <v>15</v>
      </c>
      <c r="T41" s="16" t="s">
        <v>15</v>
      </c>
      <c r="U41" s="16" t="s">
        <v>15</v>
      </c>
      <c r="V41" s="16" t="s">
        <v>15</v>
      </c>
      <c r="W41" s="16" t="s">
        <v>15</v>
      </c>
      <c r="X41" s="16" t="s">
        <v>15</v>
      </c>
      <c r="Y41" s="16" t="s">
        <v>15</v>
      </c>
      <c r="Z41" s="16" t="s">
        <v>15</v>
      </c>
      <c r="AA41" s="16" t="s">
        <v>15</v>
      </c>
      <c r="AB41" s="16" t="s">
        <v>15</v>
      </c>
      <c r="AC41" s="16" t="s">
        <v>15</v>
      </c>
      <c r="AD41" s="16" t="s">
        <v>15</v>
      </c>
      <c r="AE41" s="16" t="s">
        <v>15</v>
      </c>
      <c r="AF41" s="16" t="s">
        <v>15</v>
      </c>
      <c r="AG41" s="16" t="s">
        <v>15</v>
      </c>
      <c r="AH41" s="16" t="s">
        <v>15</v>
      </c>
      <c r="AI41" s="16" t="s">
        <v>15</v>
      </c>
      <c r="AJ41" s="16">
        <v>67</v>
      </c>
      <c r="AK41" s="16">
        <v>67</v>
      </c>
      <c r="AL41" s="16" t="s">
        <v>15</v>
      </c>
      <c r="AM41" s="16" t="s">
        <v>15</v>
      </c>
      <c r="AN41" s="16" t="s">
        <v>15</v>
      </c>
      <c r="AO41" s="16" t="s">
        <v>15</v>
      </c>
      <c r="AP41" s="16" t="s">
        <v>15</v>
      </c>
      <c r="AQ41" s="16" t="s">
        <v>15</v>
      </c>
      <c r="AR41" s="16" t="s">
        <v>15</v>
      </c>
      <c r="AS41" s="16" t="s">
        <v>15</v>
      </c>
      <c r="AT41" s="16" t="s">
        <v>15</v>
      </c>
      <c r="AU41" s="16" t="s">
        <v>15</v>
      </c>
      <c r="AV41" s="16" t="s">
        <v>15</v>
      </c>
      <c r="AW41" s="16" t="s">
        <v>15</v>
      </c>
      <c r="AX41" s="16" t="s">
        <v>15</v>
      </c>
      <c r="AY41" s="16" t="s">
        <v>15</v>
      </c>
      <c r="AZ41" s="16" t="s">
        <v>15</v>
      </c>
      <c r="BA41" s="57" t="s">
        <v>15</v>
      </c>
      <c r="BB41" s="57" t="s">
        <v>15</v>
      </c>
      <c r="BC41" s="57" t="s">
        <v>15</v>
      </c>
      <c r="BD41" s="57" t="s">
        <v>15</v>
      </c>
      <c r="BE41" s="57" t="s">
        <v>15</v>
      </c>
      <c r="BF41" s="76">
        <v>67</v>
      </c>
      <c r="BG41" s="77"/>
      <c r="BH41" s="65" t="s">
        <v>1073</v>
      </c>
    </row>
    <row r="42" spans="1:60" ht="15.75" customHeight="1" x14ac:dyDescent="0.4">
      <c r="A42" s="15" t="s">
        <v>183</v>
      </c>
      <c r="B42" s="14" t="s">
        <v>18</v>
      </c>
      <c r="C42" s="14" t="s">
        <v>9</v>
      </c>
      <c r="D42" s="21" t="s">
        <v>1140</v>
      </c>
      <c r="E42" s="95" t="s">
        <v>184</v>
      </c>
      <c r="F42" s="95" t="s">
        <v>185</v>
      </c>
      <c r="G42" s="94" t="s">
        <v>186</v>
      </c>
      <c r="H42" s="16" t="s">
        <v>16</v>
      </c>
      <c r="I42" s="16" t="s">
        <v>15</v>
      </c>
      <c r="J42" s="16" t="s">
        <v>15</v>
      </c>
      <c r="K42" s="16" t="s">
        <v>15</v>
      </c>
      <c r="L42" s="16" t="s">
        <v>15</v>
      </c>
      <c r="M42" s="16" t="s">
        <v>15</v>
      </c>
      <c r="N42" s="16" t="s">
        <v>15</v>
      </c>
      <c r="O42" s="16" t="s">
        <v>15</v>
      </c>
      <c r="P42" s="16" t="s">
        <v>15</v>
      </c>
      <c r="Q42" s="16" t="s">
        <v>16</v>
      </c>
      <c r="R42" s="16" t="s">
        <v>15</v>
      </c>
      <c r="S42" s="16" t="s">
        <v>15</v>
      </c>
      <c r="T42" s="16" t="s">
        <v>15</v>
      </c>
      <c r="U42" s="16" t="s">
        <v>15</v>
      </c>
      <c r="V42" s="16" t="s">
        <v>15</v>
      </c>
      <c r="W42" s="16" t="s">
        <v>15</v>
      </c>
      <c r="X42" s="16" t="s">
        <v>16</v>
      </c>
      <c r="Y42" s="16" t="s">
        <v>15</v>
      </c>
      <c r="Z42" s="16" t="s">
        <v>15</v>
      </c>
      <c r="AA42" s="16" t="s">
        <v>15</v>
      </c>
      <c r="AB42" s="16" t="s">
        <v>15</v>
      </c>
      <c r="AC42" s="16" t="s">
        <v>15</v>
      </c>
      <c r="AD42" s="16" t="s">
        <v>16</v>
      </c>
      <c r="AE42" s="16" t="s">
        <v>15</v>
      </c>
      <c r="AF42" s="16" t="s">
        <v>15</v>
      </c>
      <c r="AG42" s="16">
        <v>1000</v>
      </c>
      <c r="AH42" s="16" t="s">
        <v>15</v>
      </c>
      <c r="AI42" s="16" t="s">
        <v>15</v>
      </c>
      <c r="AJ42" s="16" t="s">
        <v>15</v>
      </c>
      <c r="AK42" s="16" t="s">
        <v>15</v>
      </c>
      <c r="AL42" s="16" t="s">
        <v>15</v>
      </c>
      <c r="AM42" s="16" t="s">
        <v>15</v>
      </c>
      <c r="AN42" s="16" t="s">
        <v>15</v>
      </c>
      <c r="AO42" s="16" t="s">
        <v>15</v>
      </c>
      <c r="AP42" s="16">
        <v>1000</v>
      </c>
      <c r="AQ42" s="16" t="s">
        <v>15</v>
      </c>
      <c r="AR42" s="16" t="s">
        <v>15</v>
      </c>
      <c r="AS42" s="16" t="s">
        <v>15</v>
      </c>
      <c r="AT42" s="16" t="s">
        <v>15</v>
      </c>
      <c r="AU42" s="16" t="s">
        <v>15</v>
      </c>
      <c r="AV42" s="16" t="s">
        <v>15</v>
      </c>
      <c r="AW42" s="16">
        <v>1000</v>
      </c>
      <c r="AX42" s="16" t="s">
        <v>15</v>
      </c>
      <c r="AY42" s="16" t="s">
        <v>15</v>
      </c>
      <c r="AZ42" s="16" t="s">
        <v>15</v>
      </c>
      <c r="BA42" s="57" t="s">
        <v>15</v>
      </c>
      <c r="BB42" s="57" t="s">
        <v>15</v>
      </c>
      <c r="BC42" s="57" t="s">
        <v>16</v>
      </c>
      <c r="BD42" s="57" t="s">
        <v>15</v>
      </c>
      <c r="BE42" s="57" t="s">
        <v>15</v>
      </c>
      <c r="BF42" s="76"/>
      <c r="BG42" s="77"/>
      <c r="BH42" s="65" t="s">
        <v>1076</v>
      </c>
    </row>
    <row r="43" spans="1:60" ht="15.75" customHeight="1" x14ac:dyDescent="0.4">
      <c r="A43" s="15" t="s">
        <v>187</v>
      </c>
      <c r="B43" s="14" t="s">
        <v>18</v>
      </c>
      <c r="C43" s="14" t="s">
        <v>9</v>
      </c>
      <c r="D43" s="21" t="s">
        <v>1140</v>
      </c>
      <c r="E43" s="95" t="s">
        <v>188</v>
      </c>
      <c r="F43" s="95" t="s">
        <v>189</v>
      </c>
      <c r="G43" s="94" t="s">
        <v>190</v>
      </c>
      <c r="H43" s="16" t="s">
        <v>15</v>
      </c>
      <c r="I43" s="16" t="s">
        <v>15</v>
      </c>
      <c r="J43" s="16" t="s">
        <v>16</v>
      </c>
      <c r="K43" s="16" t="s">
        <v>15</v>
      </c>
      <c r="L43" s="16" t="s">
        <v>16</v>
      </c>
      <c r="M43" s="16" t="s">
        <v>15</v>
      </c>
      <c r="N43" s="16" t="s">
        <v>15</v>
      </c>
      <c r="O43" s="16" t="s">
        <v>16</v>
      </c>
      <c r="P43" s="16" t="s">
        <v>15</v>
      </c>
      <c r="Q43" s="16" t="s">
        <v>16</v>
      </c>
      <c r="R43" s="16" t="s">
        <v>15</v>
      </c>
      <c r="S43" s="16" t="s">
        <v>15</v>
      </c>
      <c r="T43" s="16" t="s">
        <v>15</v>
      </c>
      <c r="U43" s="16" t="s">
        <v>15</v>
      </c>
      <c r="V43" s="16" t="s">
        <v>16</v>
      </c>
      <c r="W43" s="16" t="s">
        <v>15</v>
      </c>
      <c r="X43" s="16" t="s">
        <v>16</v>
      </c>
      <c r="Y43" s="16" t="s">
        <v>16</v>
      </c>
      <c r="Z43" s="16" t="s">
        <v>15</v>
      </c>
      <c r="AA43" s="16" t="s">
        <v>15</v>
      </c>
      <c r="AB43" s="16" t="s">
        <v>16</v>
      </c>
      <c r="AC43" s="16" t="s">
        <v>15</v>
      </c>
      <c r="AD43" s="16" t="s">
        <v>16</v>
      </c>
      <c r="AE43" s="16" t="s">
        <v>15</v>
      </c>
      <c r="AF43" s="16" t="s">
        <v>15</v>
      </c>
      <c r="AG43" s="16" t="s">
        <v>15</v>
      </c>
      <c r="AH43" s="16" t="s">
        <v>15</v>
      </c>
      <c r="AI43" s="16">
        <v>10</v>
      </c>
      <c r="AJ43" s="16" t="s">
        <v>15</v>
      </c>
      <c r="AK43" s="16">
        <v>10</v>
      </c>
      <c r="AL43" s="16" t="s">
        <v>15</v>
      </c>
      <c r="AM43" s="16" t="s">
        <v>15</v>
      </c>
      <c r="AN43" s="16">
        <v>10</v>
      </c>
      <c r="AO43" s="16" t="s">
        <v>15</v>
      </c>
      <c r="AP43" s="16">
        <v>10</v>
      </c>
      <c r="AQ43" s="16" t="s">
        <v>15</v>
      </c>
      <c r="AR43" s="16" t="s">
        <v>15</v>
      </c>
      <c r="AS43" s="16" t="s">
        <v>15</v>
      </c>
      <c r="AT43" s="16" t="s">
        <v>15</v>
      </c>
      <c r="AU43" s="16">
        <v>10</v>
      </c>
      <c r="AV43" s="16" t="s">
        <v>15</v>
      </c>
      <c r="AW43" s="16">
        <v>10</v>
      </c>
      <c r="AX43" s="16">
        <v>10</v>
      </c>
      <c r="AY43" s="16" t="s">
        <v>15</v>
      </c>
      <c r="AZ43" s="16" t="s">
        <v>15</v>
      </c>
      <c r="BA43" s="57">
        <v>10</v>
      </c>
      <c r="BB43" s="57" t="s">
        <v>15</v>
      </c>
      <c r="BC43" s="57">
        <v>10</v>
      </c>
      <c r="BD43" s="57" t="s">
        <v>15</v>
      </c>
      <c r="BE43" s="57" t="s">
        <v>15</v>
      </c>
      <c r="BF43" s="76"/>
      <c r="BG43" s="77">
        <v>10</v>
      </c>
      <c r="BH43" s="65" t="s">
        <v>1074</v>
      </c>
    </row>
    <row r="44" spans="1:60" ht="15.75" customHeight="1" x14ac:dyDescent="0.4">
      <c r="A44" s="15" t="s">
        <v>191</v>
      </c>
      <c r="B44" s="14" t="s">
        <v>18</v>
      </c>
      <c r="C44" s="14" t="s">
        <v>9</v>
      </c>
      <c r="D44" s="21" t="s">
        <v>1140</v>
      </c>
      <c r="E44" s="95" t="s">
        <v>192</v>
      </c>
      <c r="F44" s="95" t="s">
        <v>193</v>
      </c>
      <c r="G44" s="94" t="s">
        <v>194</v>
      </c>
      <c r="H44" s="16" t="s">
        <v>15</v>
      </c>
      <c r="I44" s="16" t="s">
        <v>15</v>
      </c>
      <c r="J44" s="16" t="s">
        <v>16</v>
      </c>
      <c r="K44" s="16" t="s">
        <v>15</v>
      </c>
      <c r="L44" s="16" t="s">
        <v>15</v>
      </c>
      <c r="M44" s="16" t="s">
        <v>15</v>
      </c>
      <c r="N44" s="16" t="s">
        <v>15</v>
      </c>
      <c r="O44" s="16" t="s">
        <v>15</v>
      </c>
      <c r="P44" s="16" t="s">
        <v>15</v>
      </c>
      <c r="Q44" s="16" t="s">
        <v>16</v>
      </c>
      <c r="R44" s="16" t="s">
        <v>15</v>
      </c>
      <c r="S44" s="16" t="s">
        <v>15</v>
      </c>
      <c r="T44" s="16" t="s">
        <v>15</v>
      </c>
      <c r="U44" s="16" t="s">
        <v>15</v>
      </c>
      <c r="V44" s="16" t="s">
        <v>15</v>
      </c>
      <c r="W44" s="16" t="s">
        <v>15</v>
      </c>
      <c r="X44" s="16" t="s">
        <v>15</v>
      </c>
      <c r="Y44" s="16" t="s">
        <v>15</v>
      </c>
      <c r="Z44" s="16" t="s">
        <v>15</v>
      </c>
      <c r="AA44" s="16" t="s">
        <v>15</v>
      </c>
      <c r="AB44" s="16" t="s">
        <v>15</v>
      </c>
      <c r="AC44" s="16" t="s">
        <v>15</v>
      </c>
      <c r="AD44" s="16" t="s">
        <v>15</v>
      </c>
      <c r="AE44" s="16" t="s">
        <v>15</v>
      </c>
      <c r="AF44" s="16" t="s">
        <v>15</v>
      </c>
      <c r="AG44" s="16" t="s">
        <v>15</v>
      </c>
      <c r="AH44" s="16" t="s">
        <v>15</v>
      </c>
      <c r="AI44" s="16">
        <v>200</v>
      </c>
      <c r="AJ44" s="16" t="s">
        <v>15</v>
      </c>
      <c r="AK44" s="16" t="s">
        <v>15</v>
      </c>
      <c r="AL44" s="16" t="s">
        <v>15</v>
      </c>
      <c r="AM44" s="16" t="s">
        <v>15</v>
      </c>
      <c r="AN44" s="16" t="s">
        <v>15</v>
      </c>
      <c r="AO44" s="16" t="s">
        <v>15</v>
      </c>
      <c r="AP44" s="16">
        <v>600</v>
      </c>
      <c r="AQ44" s="16" t="s">
        <v>15</v>
      </c>
      <c r="AR44" s="16" t="s">
        <v>15</v>
      </c>
      <c r="AS44" s="16" t="s">
        <v>15</v>
      </c>
      <c r="AT44" s="16" t="s">
        <v>15</v>
      </c>
      <c r="AU44" s="16" t="s">
        <v>15</v>
      </c>
      <c r="AV44" s="16" t="s">
        <v>15</v>
      </c>
      <c r="AW44" s="16" t="s">
        <v>15</v>
      </c>
      <c r="AX44" s="16" t="s">
        <v>15</v>
      </c>
      <c r="AY44" s="16" t="s">
        <v>15</v>
      </c>
      <c r="AZ44" s="16" t="s">
        <v>15</v>
      </c>
      <c r="BA44" s="57" t="s">
        <v>15</v>
      </c>
      <c r="BB44" s="57" t="s">
        <v>15</v>
      </c>
      <c r="BC44" s="57" t="s">
        <v>15</v>
      </c>
      <c r="BD44" s="57" t="s">
        <v>15</v>
      </c>
      <c r="BE44" s="57" t="s">
        <v>15</v>
      </c>
      <c r="BF44" s="76"/>
      <c r="BG44" s="77"/>
      <c r="BH44" s="65" t="s">
        <v>340</v>
      </c>
    </row>
    <row r="45" spans="1:60" ht="15.75" customHeight="1" x14ac:dyDescent="0.4">
      <c r="A45" s="15" t="s">
        <v>195</v>
      </c>
      <c r="B45" s="14" t="s">
        <v>18</v>
      </c>
      <c r="C45" s="14" t="s">
        <v>9</v>
      </c>
      <c r="D45" s="21" t="s">
        <v>1140</v>
      </c>
      <c r="E45" s="95" t="s">
        <v>196</v>
      </c>
      <c r="F45" s="95" t="s">
        <v>197</v>
      </c>
      <c r="G45" s="94" t="s">
        <v>198</v>
      </c>
      <c r="H45" s="16" t="s">
        <v>16</v>
      </c>
      <c r="I45" s="16" t="s">
        <v>15</v>
      </c>
      <c r="J45" s="16" t="s">
        <v>15</v>
      </c>
      <c r="K45" s="16" t="s">
        <v>15</v>
      </c>
      <c r="L45" s="16" t="s">
        <v>15</v>
      </c>
      <c r="M45" s="16" t="s">
        <v>15</v>
      </c>
      <c r="N45" s="16" t="s">
        <v>15</v>
      </c>
      <c r="O45" s="16" t="s">
        <v>15</v>
      </c>
      <c r="P45" s="16" t="s">
        <v>15</v>
      </c>
      <c r="Q45" s="16">
        <v>30.3</v>
      </c>
      <c r="R45" s="16" t="s">
        <v>15</v>
      </c>
      <c r="S45" s="16" t="s">
        <v>15</v>
      </c>
      <c r="T45" s="16" t="s">
        <v>15</v>
      </c>
      <c r="U45" s="16" t="s">
        <v>15</v>
      </c>
      <c r="V45" s="16" t="s">
        <v>15</v>
      </c>
      <c r="W45" s="16" t="s">
        <v>15</v>
      </c>
      <c r="X45" s="16">
        <v>109</v>
      </c>
      <c r="Y45" s="16" t="s">
        <v>15</v>
      </c>
      <c r="Z45" s="16" t="s">
        <v>15</v>
      </c>
      <c r="AA45" s="16" t="s">
        <v>15</v>
      </c>
      <c r="AB45" s="16" t="s">
        <v>15</v>
      </c>
      <c r="AC45" s="16" t="s">
        <v>15</v>
      </c>
      <c r="AD45" s="16" t="s">
        <v>15</v>
      </c>
      <c r="AE45" s="16" t="s">
        <v>15</v>
      </c>
      <c r="AF45" s="16" t="s">
        <v>15</v>
      </c>
      <c r="AG45" s="16">
        <v>10</v>
      </c>
      <c r="AH45" s="16" t="s">
        <v>15</v>
      </c>
      <c r="AI45" s="16" t="s">
        <v>15</v>
      </c>
      <c r="AJ45" s="16" t="s">
        <v>15</v>
      </c>
      <c r="AK45" s="16" t="s">
        <v>15</v>
      </c>
      <c r="AL45" s="16" t="s">
        <v>15</v>
      </c>
      <c r="AM45" s="16" t="s">
        <v>15</v>
      </c>
      <c r="AN45" s="16" t="s">
        <v>15</v>
      </c>
      <c r="AO45" s="16" t="s">
        <v>15</v>
      </c>
      <c r="AP45" s="16">
        <v>16</v>
      </c>
      <c r="AQ45" s="16" t="s">
        <v>15</v>
      </c>
      <c r="AR45" s="16" t="s">
        <v>15</v>
      </c>
      <c r="AS45" s="16" t="s">
        <v>15</v>
      </c>
      <c r="AT45" s="16" t="s">
        <v>15</v>
      </c>
      <c r="AU45" s="16" t="s">
        <v>15</v>
      </c>
      <c r="AV45" s="16" t="s">
        <v>15</v>
      </c>
      <c r="AW45" s="16">
        <v>63</v>
      </c>
      <c r="AX45" s="16" t="s">
        <v>15</v>
      </c>
      <c r="AY45" s="16" t="s">
        <v>15</v>
      </c>
      <c r="AZ45" s="16" t="s">
        <v>15</v>
      </c>
      <c r="BA45" s="57" t="s">
        <v>15</v>
      </c>
      <c r="BB45" s="57" t="s">
        <v>15</v>
      </c>
      <c r="BC45" s="57" t="s">
        <v>15</v>
      </c>
      <c r="BD45" s="57" t="s">
        <v>15</v>
      </c>
      <c r="BE45" s="57" t="s">
        <v>15</v>
      </c>
      <c r="BF45" s="76"/>
      <c r="BG45" s="77"/>
      <c r="BH45" s="78" t="s">
        <v>1078</v>
      </c>
    </row>
    <row r="46" spans="1:60" ht="15.75" customHeight="1" x14ac:dyDescent="0.4">
      <c r="A46" s="15" t="s">
        <v>199</v>
      </c>
      <c r="B46" s="14" t="s">
        <v>18</v>
      </c>
      <c r="C46" s="14" t="s">
        <v>9</v>
      </c>
      <c r="D46" s="21" t="s">
        <v>1140</v>
      </c>
      <c r="E46" s="95" t="s">
        <v>200</v>
      </c>
      <c r="F46" s="95" t="s">
        <v>201</v>
      </c>
      <c r="G46" s="94" t="s">
        <v>202</v>
      </c>
      <c r="H46" s="16" t="s">
        <v>15</v>
      </c>
      <c r="I46" s="16" t="s">
        <v>15</v>
      </c>
      <c r="J46" s="16" t="s">
        <v>15</v>
      </c>
      <c r="K46" s="16" t="s">
        <v>15</v>
      </c>
      <c r="L46" s="16" t="s">
        <v>15</v>
      </c>
      <c r="M46" s="16" t="s">
        <v>15</v>
      </c>
      <c r="N46" s="16" t="s">
        <v>15</v>
      </c>
      <c r="O46" s="16" t="s">
        <v>15</v>
      </c>
      <c r="P46" s="16" t="s">
        <v>15</v>
      </c>
      <c r="Q46" s="16" t="s">
        <v>15</v>
      </c>
      <c r="R46" s="16" t="s">
        <v>16</v>
      </c>
      <c r="S46" s="16" t="s">
        <v>15</v>
      </c>
      <c r="T46" s="16" t="s">
        <v>15</v>
      </c>
      <c r="U46" s="16" t="s">
        <v>15</v>
      </c>
      <c r="V46" s="16" t="s">
        <v>15</v>
      </c>
      <c r="W46" s="16" t="s">
        <v>15</v>
      </c>
      <c r="X46" s="16" t="s">
        <v>15</v>
      </c>
      <c r="Y46" s="16" t="s">
        <v>15</v>
      </c>
      <c r="Z46" s="16" t="s">
        <v>15</v>
      </c>
      <c r="AA46" s="16" t="s">
        <v>15</v>
      </c>
      <c r="AB46" s="16" t="s">
        <v>15</v>
      </c>
      <c r="AC46" s="16" t="s">
        <v>15</v>
      </c>
      <c r="AD46" s="16" t="s">
        <v>15</v>
      </c>
      <c r="AE46" s="16" t="s">
        <v>15</v>
      </c>
      <c r="AF46" s="16" t="s">
        <v>15</v>
      </c>
      <c r="AG46" s="16" t="s">
        <v>15</v>
      </c>
      <c r="AH46" s="16" t="s">
        <v>15</v>
      </c>
      <c r="AI46" s="16" t="s">
        <v>15</v>
      </c>
      <c r="AJ46" s="16" t="s">
        <v>15</v>
      </c>
      <c r="AK46" s="16" t="s">
        <v>15</v>
      </c>
      <c r="AL46" s="16" t="s">
        <v>15</v>
      </c>
      <c r="AM46" s="16" t="s">
        <v>15</v>
      </c>
      <c r="AN46" s="16" t="s">
        <v>15</v>
      </c>
      <c r="AO46" s="16" t="s">
        <v>15</v>
      </c>
      <c r="AP46" s="16" t="s">
        <v>15</v>
      </c>
      <c r="AQ46" s="23" t="s">
        <v>203</v>
      </c>
      <c r="AR46" s="16" t="s">
        <v>15</v>
      </c>
      <c r="AS46" s="16" t="s">
        <v>15</v>
      </c>
      <c r="AT46" s="16" t="s">
        <v>15</v>
      </c>
      <c r="AU46" s="16" t="s">
        <v>15</v>
      </c>
      <c r="AV46" s="16" t="s">
        <v>15</v>
      </c>
      <c r="AW46" s="16" t="s">
        <v>15</v>
      </c>
      <c r="AX46" s="16" t="s">
        <v>15</v>
      </c>
      <c r="AY46" s="16" t="s">
        <v>15</v>
      </c>
      <c r="AZ46" s="16" t="s">
        <v>15</v>
      </c>
      <c r="BA46" s="57" t="s">
        <v>15</v>
      </c>
      <c r="BB46" s="57" t="s">
        <v>15</v>
      </c>
      <c r="BC46" s="57" t="s">
        <v>15</v>
      </c>
      <c r="BD46" s="57" t="s">
        <v>15</v>
      </c>
      <c r="BE46" s="57" t="s">
        <v>15</v>
      </c>
      <c r="BF46" s="76"/>
      <c r="BG46" s="77">
        <v>10000</v>
      </c>
      <c r="BH46" s="65" t="s">
        <v>1074</v>
      </c>
    </row>
    <row r="47" spans="1:60" ht="15.75" customHeight="1" x14ac:dyDescent="0.4">
      <c r="A47" s="19" t="s">
        <v>204</v>
      </c>
      <c r="B47" s="14" t="s">
        <v>18</v>
      </c>
      <c r="C47" s="14" t="s">
        <v>9</v>
      </c>
      <c r="D47" s="21" t="s">
        <v>1140</v>
      </c>
      <c r="E47" s="95" t="s">
        <v>205</v>
      </c>
      <c r="F47" s="95" t="s">
        <v>206</v>
      </c>
      <c r="G47" s="94" t="s">
        <v>207</v>
      </c>
      <c r="H47" s="16" t="s">
        <v>15</v>
      </c>
      <c r="I47" s="16" t="s">
        <v>15</v>
      </c>
      <c r="J47" s="16" t="s">
        <v>15</v>
      </c>
      <c r="K47" s="16" t="s">
        <v>15</v>
      </c>
      <c r="L47" s="16" t="s">
        <v>15</v>
      </c>
      <c r="M47" s="16" t="s">
        <v>15</v>
      </c>
      <c r="N47" s="16" t="s">
        <v>15</v>
      </c>
      <c r="O47" s="16" t="s">
        <v>15</v>
      </c>
      <c r="P47" s="16" t="s">
        <v>15</v>
      </c>
      <c r="Q47" s="16" t="s">
        <v>16</v>
      </c>
      <c r="R47" s="16" t="s">
        <v>15</v>
      </c>
      <c r="S47" s="16" t="s">
        <v>15</v>
      </c>
      <c r="T47" s="16" t="s">
        <v>15</v>
      </c>
      <c r="U47" s="16" t="s">
        <v>15</v>
      </c>
      <c r="V47" s="16" t="s">
        <v>15</v>
      </c>
      <c r="W47" s="16" t="s">
        <v>15</v>
      </c>
      <c r="X47" s="16" t="s">
        <v>15</v>
      </c>
      <c r="Y47" s="16" t="s">
        <v>15</v>
      </c>
      <c r="Z47" s="16" t="s">
        <v>15</v>
      </c>
      <c r="AA47" s="16" t="s">
        <v>15</v>
      </c>
      <c r="AB47" s="16" t="s">
        <v>15</v>
      </c>
      <c r="AC47" s="16" t="s">
        <v>15</v>
      </c>
      <c r="AD47" s="16" t="s">
        <v>15</v>
      </c>
      <c r="AE47" s="16" t="s">
        <v>15</v>
      </c>
      <c r="AF47" s="16" t="s">
        <v>15</v>
      </c>
      <c r="AG47" s="16" t="s">
        <v>15</v>
      </c>
      <c r="AH47" s="16" t="s">
        <v>15</v>
      </c>
      <c r="AI47" s="16" t="s">
        <v>15</v>
      </c>
      <c r="AJ47" s="16" t="s">
        <v>15</v>
      </c>
      <c r="AK47" s="16" t="s">
        <v>15</v>
      </c>
      <c r="AL47" s="16" t="s">
        <v>15</v>
      </c>
      <c r="AM47" s="16" t="s">
        <v>15</v>
      </c>
      <c r="AN47" s="16" t="s">
        <v>15</v>
      </c>
      <c r="AO47" s="16" t="s">
        <v>15</v>
      </c>
      <c r="AP47" s="16">
        <v>1000</v>
      </c>
      <c r="AQ47" s="16" t="s">
        <v>15</v>
      </c>
      <c r="AR47" s="16" t="s">
        <v>15</v>
      </c>
      <c r="AS47" s="16" t="s">
        <v>15</v>
      </c>
      <c r="AT47" s="16" t="s">
        <v>15</v>
      </c>
      <c r="AU47" s="16" t="s">
        <v>15</v>
      </c>
      <c r="AV47" s="16" t="s">
        <v>15</v>
      </c>
      <c r="AW47" s="16" t="s">
        <v>15</v>
      </c>
      <c r="AX47" s="16" t="s">
        <v>15</v>
      </c>
      <c r="AY47" s="16" t="s">
        <v>15</v>
      </c>
      <c r="AZ47" s="16" t="s">
        <v>15</v>
      </c>
      <c r="BA47" s="57" t="s">
        <v>15</v>
      </c>
      <c r="BB47" s="57" t="s">
        <v>15</v>
      </c>
      <c r="BC47" s="57" t="s">
        <v>15</v>
      </c>
      <c r="BD47" s="57" t="s">
        <v>15</v>
      </c>
      <c r="BE47" s="57" t="s">
        <v>15</v>
      </c>
      <c r="BF47" s="76"/>
      <c r="BG47" s="77"/>
      <c r="BH47" s="65" t="s">
        <v>1076</v>
      </c>
    </row>
    <row r="48" spans="1:60" ht="15.75" customHeight="1" x14ac:dyDescent="0.4">
      <c r="A48" s="15" t="s">
        <v>208</v>
      </c>
      <c r="B48" s="14" t="s">
        <v>18</v>
      </c>
      <c r="C48" s="14" t="s">
        <v>9</v>
      </c>
      <c r="D48" s="21" t="s">
        <v>1140</v>
      </c>
      <c r="E48" s="95" t="s">
        <v>209</v>
      </c>
      <c r="F48" s="95" t="s">
        <v>210</v>
      </c>
      <c r="G48" s="94" t="s">
        <v>211</v>
      </c>
      <c r="H48" s="16" t="s">
        <v>15</v>
      </c>
      <c r="I48" s="16" t="s">
        <v>15</v>
      </c>
      <c r="J48" s="16" t="s">
        <v>15</v>
      </c>
      <c r="K48" s="16" t="s">
        <v>15</v>
      </c>
      <c r="L48" s="16" t="s">
        <v>15</v>
      </c>
      <c r="M48" s="16" t="s">
        <v>15</v>
      </c>
      <c r="N48" s="16" t="s">
        <v>15</v>
      </c>
      <c r="O48" s="16" t="s">
        <v>15</v>
      </c>
      <c r="P48" s="16" t="s">
        <v>15</v>
      </c>
      <c r="Q48" s="16" t="s">
        <v>15</v>
      </c>
      <c r="R48" s="16" t="s">
        <v>16</v>
      </c>
      <c r="S48" s="16" t="s">
        <v>15</v>
      </c>
      <c r="T48" s="16" t="s">
        <v>15</v>
      </c>
      <c r="U48" s="16" t="s">
        <v>15</v>
      </c>
      <c r="V48" s="16" t="s">
        <v>15</v>
      </c>
      <c r="W48" s="16" t="s">
        <v>16</v>
      </c>
      <c r="X48" s="16" t="s">
        <v>15</v>
      </c>
      <c r="Y48" s="16" t="s">
        <v>15</v>
      </c>
      <c r="Z48" s="16" t="s">
        <v>15</v>
      </c>
      <c r="AA48" s="16" t="s">
        <v>15</v>
      </c>
      <c r="AB48" s="16" t="s">
        <v>15</v>
      </c>
      <c r="AC48" s="16" t="s">
        <v>15</v>
      </c>
      <c r="AD48" s="16" t="s">
        <v>15</v>
      </c>
      <c r="AE48" s="16" t="s">
        <v>15</v>
      </c>
      <c r="AF48" s="16" t="s">
        <v>15</v>
      </c>
      <c r="AG48" s="16" t="s">
        <v>15</v>
      </c>
      <c r="AH48" s="16" t="s">
        <v>15</v>
      </c>
      <c r="AI48" s="16" t="s">
        <v>15</v>
      </c>
      <c r="AJ48" s="16" t="s">
        <v>15</v>
      </c>
      <c r="AK48" s="16" t="s">
        <v>15</v>
      </c>
      <c r="AL48" s="16" t="s">
        <v>15</v>
      </c>
      <c r="AM48" s="16" t="s">
        <v>15</v>
      </c>
      <c r="AN48" s="16" t="s">
        <v>15</v>
      </c>
      <c r="AO48" s="16" t="s">
        <v>15</v>
      </c>
      <c r="AP48" s="16" t="s">
        <v>15</v>
      </c>
      <c r="AQ48" s="16">
        <v>100</v>
      </c>
      <c r="AR48" s="16" t="s">
        <v>15</v>
      </c>
      <c r="AS48" s="16" t="s">
        <v>15</v>
      </c>
      <c r="AT48" s="16" t="s">
        <v>15</v>
      </c>
      <c r="AU48" s="16" t="s">
        <v>15</v>
      </c>
      <c r="AV48" s="16">
        <v>100</v>
      </c>
      <c r="AW48" s="16" t="s">
        <v>15</v>
      </c>
      <c r="AX48" s="16" t="s">
        <v>15</v>
      </c>
      <c r="AY48" s="16" t="s">
        <v>15</v>
      </c>
      <c r="AZ48" s="16" t="s">
        <v>15</v>
      </c>
      <c r="BA48" s="57" t="s">
        <v>15</v>
      </c>
      <c r="BB48" s="57" t="s">
        <v>15</v>
      </c>
      <c r="BC48" s="57" t="s">
        <v>15</v>
      </c>
      <c r="BD48" s="57" t="s">
        <v>15</v>
      </c>
      <c r="BE48" s="57" t="s">
        <v>15</v>
      </c>
      <c r="BF48" s="76"/>
      <c r="BG48" s="77">
        <v>1000</v>
      </c>
      <c r="BH48" s="65" t="s">
        <v>1074</v>
      </c>
    </row>
    <row r="49" spans="1:60" ht="15.75" customHeight="1" x14ac:dyDescent="0.4">
      <c r="A49" s="21" t="s">
        <v>212</v>
      </c>
      <c r="B49" s="14" t="s">
        <v>18</v>
      </c>
      <c r="C49" s="14" t="s">
        <v>9</v>
      </c>
      <c r="D49" s="14"/>
      <c r="E49" s="95" t="s">
        <v>213</v>
      </c>
      <c r="F49" s="95" t="s">
        <v>214</v>
      </c>
      <c r="G49" s="94" t="s">
        <v>215</v>
      </c>
      <c r="H49" s="16" t="s">
        <v>15</v>
      </c>
      <c r="I49" s="16" t="s">
        <v>15</v>
      </c>
      <c r="J49" s="16" t="s">
        <v>15</v>
      </c>
      <c r="K49" s="16" t="s">
        <v>15</v>
      </c>
      <c r="L49" s="16" t="s">
        <v>15</v>
      </c>
      <c r="M49" s="16" t="s">
        <v>15</v>
      </c>
      <c r="N49" s="16" t="s">
        <v>15</v>
      </c>
      <c r="O49" s="16" t="s">
        <v>15</v>
      </c>
      <c r="P49" s="16" t="s">
        <v>15</v>
      </c>
      <c r="Q49" s="16" t="s">
        <v>16</v>
      </c>
      <c r="R49" s="16" t="s">
        <v>16</v>
      </c>
      <c r="S49" s="16" t="s">
        <v>15</v>
      </c>
      <c r="T49" s="16" t="s">
        <v>15</v>
      </c>
      <c r="U49" s="16" t="s">
        <v>15</v>
      </c>
      <c r="V49" s="16" t="s">
        <v>15</v>
      </c>
      <c r="W49" s="16" t="s">
        <v>15</v>
      </c>
      <c r="X49" s="16" t="s">
        <v>15</v>
      </c>
      <c r="Y49" s="16" t="s">
        <v>15</v>
      </c>
      <c r="Z49" s="16" t="s">
        <v>15</v>
      </c>
      <c r="AA49" s="16" t="s">
        <v>15</v>
      </c>
      <c r="AB49" s="16" t="s">
        <v>15</v>
      </c>
      <c r="AC49" s="16" t="s">
        <v>15</v>
      </c>
      <c r="AD49" s="16" t="s">
        <v>15</v>
      </c>
      <c r="AE49" s="16" t="s">
        <v>15</v>
      </c>
      <c r="AF49" s="16" t="s">
        <v>15</v>
      </c>
      <c r="AG49" s="16" t="s">
        <v>15</v>
      </c>
      <c r="AH49" s="16" t="s">
        <v>15</v>
      </c>
      <c r="AI49" s="16" t="s">
        <v>15</v>
      </c>
      <c r="AJ49" s="16" t="s">
        <v>15</v>
      </c>
      <c r="AK49" s="16" t="s">
        <v>15</v>
      </c>
      <c r="AL49" s="16" t="s">
        <v>15</v>
      </c>
      <c r="AM49" s="16" t="s">
        <v>15</v>
      </c>
      <c r="AN49" s="16" t="s">
        <v>15</v>
      </c>
      <c r="AO49" s="16" t="s">
        <v>15</v>
      </c>
      <c r="AP49" s="16">
        <v>300</v>
      </c>
      <c r="AQ49" s="16">
        <v>3000</v>
      </c>
      <c r="AR49" s="16" t="s">
        <v>15</v>
      </c>
      <c r="AS49" s="16" t="s">
        <v>15</v>
      </c>
      <c r="AT49" s="16" t="s">
        <v>15</v>
      </c>
      <c r="AU49" s="16" t="s">
        <v>15</v>
      </c>
      <c r="AV49" s="16" t="s">
        <v>15</v>
      </c>
      <c r="AW49" s="16" t="s">
        <v>15</v>
      </c>
      <c r="AX49" s="16" t="s">
        <v>15</v>
      </c>
      <c r="AY49" s="16" t="s">
        <v>15</v>
      </c>
      <c r="AZ49" s="16" t="s">
        <v>15</v>
      </c>
      <c r="BA49" s="57" t="s">
        <v>16</v>
      </c>
      <c r="BB49" s="57" t="s">
        <v>15</v>
      </c>
      <c r="BC49" s="57" t="s">
        <v>15</v>
      </c>
      <c r="BD49" s="57" t="s">
        <v>15</v>
      </c>
      <c r="BE49" s="57" t="s">
        <v>15</v>
      </c>
      <c r="BF49" s="76"/>
      <c r="BG49" s="77">
        <v>10000</v>
      </c>
      <c r="BH49" s="78" t="s">
        <v>1068</v>
      </c>
    </row>
    <row r="50" spans="1:60" ht="15.75" customHeight="1" x14ac:dyDescent="0.4">
      <c r="A50" s="15" t="s">
        <v>216</v>
      </c>
      <c r="B50" s="14" t="s">
        <v>18</v>
      </c>
      <c r="C50" s="14" t="s">
        <v>9</v>
      </c>
      <c r="D50" s="21" t="s">
        <v>1140</v>
      </c>
      <c r="E50" s="95" t="s">
        <v>217</v>
      </c>
      <c r="F50" s="95" t="s">
        <v>218</v>
      </c>
      <c r="G50" s="94" t="s">
        <v>219</v>
      </c>
      <c r="H50" s="16" t="s">
        <v>15</v>
      </c>
      <c r="I50" s="16" t="s">
        <v>15</v>
      </c>
      <c r="J50" s="16">
        <v>341</v>
      </c>
      <c r="K50" s="16" t="s">
        <v>15</v>
      </c>
      <c r="L50" s="16" t="s">
        <v>15</v>
      </c>
      <c r="M50" s="16" t="s">
        <v>15</v>
      </c>
      <c r="N50" s="16" t="s">
        <v>15</v>
      </c>
      <c r="O50" s="16" t="s">
        <v>15</v>
      </c>
      <c r="P50" s="16" t="s">
        <v>15</v>
      </c>
      <c r="Q50" s="16">
        <v>536</v>
      </c>
      <c r="R50" s="16" t="s">
        <v>15</v>
      </c>
      <c r="S50" s="16" t="s">
        <v>15</v>
      </c>
      <c r="T50" s="16" t="s">
        <v>15</v>
      </c>
      <c r="U50" s="16" t="s">
        <v>15</v>
      </c>
      <c r="V50" s="16" t="s">
        <v>15</v>
      </c>
      <c r="W50" s="23" t="s">
        <v>15</v>
      </c>
      <c r="X50" s="16" t="s">
        <v>15</v>
      </c>
      <c r="Y50" s="16" t="s">
        <v>15</v>
      </c>
      <c r="Z50" s="16" t="s">
        <v>15</v>
      </c>
      <c r="AA50" s="16" t="s">
        <v>15</v>
      </c>
      <c r="AB50" s="16" t="s">
        <v>15</v>
      </c>
      <c r="AC50" s="16" t="s">
        <v>15</v>
      </c>
      <c r="AD50" s="16" t="s">
        <v>15</v>
      </c>
      <c r="AE50" s="16" t="s">
        <v>15</v>
      </c>
      <c r="AF50" s="16" t="s">
        <v>15</v>
      </c>
      <c r="AG50" s="16" t="s">
        <v>15</v>
      </c>
      <c r="AH50" s="16" t="s">
        <v>15</v>
      </c>
      <c r="AI50" s="16">
        <v>200</v>
      </c>
      <c r="AJ50" s="16" t="s">
        <v>15</v>
      </c>
      <c r="AK50" s="16" t="s">
        <v>15</v>
      </c>
      <c r="AL50" s="16" t="s">
        <v>15</v>
      </c>
      <c r="AM50" s="16" t="s">
        <v>15</v>
      </c>
      <c r="AN50" s="16" t="s">
        <v>15</v>
      </c>
      <c r="AO50" s="16" t="s">
        <v>15</v>
      </c>
      <c r="AP50" s="16">
        <v>600</v>
      </c>
      <c r="AQ50" s="16" t="s">
        <v>15</v>
      </c>
      <c r="AR50" s="16" t="s">
        <v>15</v>
      </c>
      <c r="AS50" s="16" t="s">
        <v>15</v>
      </c>
      <c r="AT50" s="16" t="s">
        <v>15</v>
      </c>
      <c r="AU50" s="16" t="s">
        <v>15</v>
      </c>
      <c r="AV50" s="23" t="s">
        <v>15</v>
      </c>
      <c r="AW50" s="16" t="s">
        <v>15</v>
      </c>
      <c r="AX50" s="16" t="s">
        <v>15</v>
      </c>
      <c r="AY50" s="16" t="s">
        <v>15</v>
      </c>
      <c r="AZ50" s="16" t="s">
        <v>15</v>
      </c>
      <c r="BA50" s="57" t="s">
        <v>15</v>
      </c>
      <c r="BB50" s="57" t="s">
        <v>15</v>
      </c>
      <c r="BC50" s="57" t="s">
        <v>15</v>
      </c>
      <c r="BD50" s="57" t="s">
        <v>15</v>
      </c>
      <c r="BE50" s="57" t="s">
        <v>15</v>
      </c>
      <c r="BF50" s="76"/>
      <c r="BG50" s="77"/>
      <c r="BH50" s="65" t="s">
        <v>340</v>
      </c>
    </row>
    <row r="51" spans="1:60" ht="15.75" customHeight="1" x14ac:dyDescent="0.4">
      <c r="A51" s="15" t="s">
        <v>220</v>
      </c>
      <c r="B51" s="14" t="s">
        <v>18</v>
      </c>
      <c r="C51" s="14" t="s">
        <v>9</v>
      </c>
      <c r="D51" s="21" t="s">
        <v>1140</v>
      </c>
      <c r="E51" s="95" t="s">
        <v>221</v>
      </c>
      <c r="F51" s="95" t="s">
        <v>222</v>
      </c>
      <c r="G51" s="94" t="s">
        <v>223</v>
      </c>
      <c r="H51" s="16" t="s">
        <v>15</v>
      </c>
      <c r="I51" s="16" t="s">
        <v>15</v>
      </c>
      <c r="J51" s="16" t="s">
        <v>15</v>
      </c>
      <c r="K51" s="16" t="s">
        <v>15</v>
      </c>
      <c r="L51" s="16" t="s">
        <v>15</v>
      </c>
      <c r="M51" s="16" t="s">
        <v>15</v>
      </c>
      <c r="N51" s="16" t="s">
        <v>15</v>
      </c>
      <c r="O51" s="16" t="s">
        <v>15</v>
      </c>
      <c r="P51" s="16" t="s">
        <v>15</v>
      </c>
      <c r="Q51" s="16" t="s">
        <v>16</v>
      </c>
      <c r="R51" s="16" t="s">
        <v>15</v>
      </c>
      <c r="S51" s="16" t="s">
        <v>15</v>
      </c>
      <c r="T51" s="16" t="s">
        <v>15</v>
      </c>
      <c r="U51" s="16" t="s">
        <v>15</v>
      </c>
      <c r="V51" s="16" t="s">
        <v>15</v>
      </c>
      <c r="W51" s="16" t="s">
        <v>15</v>
      </c>
      <c r="X51" s="16" t="s">
        <v>15</v>
      </c>
      <c r="Y51" s="16" t="s">
        <v>15</v>
      </c>
      <c r="Z51" s="16" t="s">
        <v>15</v>
      </c>
      <c r="AA51" s="16" t="s">
        <v>15</v>
      </c>
      <c r="AB51" s="16" t="s">
        <v>15</v>
      </c>
      <c r="AC51" s="16" t="s">
        <v>15</v>
      </c>
      <c r="AD51" s="16" t="s">
        <v>15</v>
      </c>
      <c r="AE51" s="16" t="s">
        <v>15</v>
      </c>
      <c r="AF51" s="16" t="s">
        <v>15</v>
      </c>
      <c r="AG51" s="16" t="s">
        <v>15</v>
      </c>
      <c r="AH51" s="16" t="s">
        <v>15</v>
      </c>
      <c r="AI51" s="16" t="s">
        <v>15</v>
      </c>
      <c r="AJ51" s="16" t="s">
        <v>15</v>
      </c>
      <c r="AK51" s="16" t="s">
        <v>15</v>
      </c>
      <c r="AL51" s="16" t="s">
        <v>15</v>
      </c>
      <c r="AM51" s="16" t="s">
        <v>15</v>
      </c>
      <c r="AN51" s="16" t="s">
        <v>15</v>
      </c>
      <c r="AO51" s="16" t="s">
        <v>15</v>
      </c>
      <c r="AP51" s="16">
        <v>1000</v>
      </c>
      <c r="AQ51" s="16" t="s">
        <v>15</v>
      </c>
      <c r="AR51" s="16" t="s">
        <v>15</v>
      </c>
      <c r="AS51" s="16" t="s">
        <v>15</v>
      </c>
      <c r="AT51" s="16" t="s">
        <v>15</v>
      </c>
      <c r="AU51" s="16" t="s">
        <v>15</v>
      </c>
      <c r="AV51" s="16" t="s">
        <v>15</v>
      </c>
      <c r="AW51" s="16" t="s">
        <v>15</v>
      </c>
      <c r="AX51" s="16" t="s">
        <v>15</v>
      </c>
      <c r="AY51" s="16" t="s">
        <v>15</v>
      </c>
      <c r="AZ51" s="16" t="s">
        <v>15</v>
      </c>
      <c r="BA51" s="57" t="s">
        <v>15</v>
      </c>
      <c r="BB51" s="57" t="s">
        <v>15</v>
      </c>
      <c r="BC51" s="57" t="s">
        <v>15</v>
      </c>
      <c r="BD51" s="57" t="s">
        <v>15</v>
      </c>
      <c r="BE51" s="57" t="s">
        <v>15</v>
      </c>
      <c r="BF51" s="76"/>
      <c r="BG51" s="77"/>
      <c r="BH51" s="65" t="s">
        <v>1076</v>
      </c>
    </row>
    <row r="52" spans="1:60" ht="15.75" customHeight="1" x14ac:dyDescent="0.5">
      <c r="A52" s="15" t="s">
        <v>224</v>
      </c>
      <c r="B52" s="14" t="s">
        <v>18</v>
      </c>
      <c r="C52" s="14" t="s">
        <v>9</v>
      </c>
      <c r="D52" s="21" t="s">
        <v>1140</v>
      </c>
      <c r="E52" s="95" t="s">
        <v>225</v>
      </c>
      <c r="F52" s="95" t="s">
        <v>226</v>
      </c>
      <c r="G52" s="94" t="s">
        <v>227</v>
      </c>
      <c r="H52" s="16" t="s">
        <v>16</v>
      </c>
      <c r="I52" s="16" t="s">
        <v>15</v>
      </c>
      <c r="J52" s="16" t="s">
        <v>15</v>
      </c>
      <c r="K52" s="16" t="s">
        <v>15</v>
      </c>
      <c r="L52" s="16" t="s">
        <v>15</v>
      </c>
      <c r="M52" s="16" t="s">
        <v>15</v>
      </c>
      <c r="N52" s="16" t="s">
        <v>15</v>
      </c>
      <c r="O52" s="16" t="s">
        <v>15</v>
      </c>
      <c r="P52" s="16" t="s">
        <v>15</v>
      </c>
      <c r="Q52" s="16" t="s">
        <v>15</v>
      </c>
      <c r="R52" s="16" t="s">
        <v>15</v>
      </c>
      <c r="S52" s="16" t="s">
        <v>15</v>
      </c>
      <c r="T52" s="16" t="s">
        <v>15</v>
      </c>
      <c r="U52" s="16" t="s">
        <v>15</v>
      </c>
      <c r="V52" s="16" t="s">
        <v>15</v>
      </c>
      <c r="W52" s="16" t="s">
        <v>15</v>
      </c>
      <c r="X52" s="16" t="s">
        <v>16</v>
      </c>
      <c r="Y52" s="16" t="s">
        <v>15</v>
      </c>
      <c r="Z52" s="16" t="s">
        <v>15</v>
      </c>
      <c r="AA52" s="16" t="s">
        <v>15</v>
      </c>
      <c r="AB52" s="16" t="s">
        <v>15</v>
      </c>
      <c r="AC52" s="16" t="s">
        <v>15</v>
      </c>
      <c r="AD52" s="16" t="s">
        <v>15</v>
      </c>
      <c r="AE52" s="16" t="s">
        <v>15</v>
      </c>
      <c r="AF52" s="16" t="s">
        <v>15</v>
      </c>
      <c r="AG52" s="16">
        <v>1000</v>
      </c>
      <c r="AH52" s="16" t="s">
        <v>15</v>
      </c>
      <c r="AI52" s="16" t="s">
        <v>15</v>
      </c>
      <c r="AJ52" s="16" t="s">
        <v>15</v>
      </c>
      <c r="AK52" s="16" t="s">
        <v>15</v>
      </c>
      <c r="AL52" s="16" t="s">
        <v>15</v>
      </c>
      <c r="AM52" s="16" t="s">
        <v>15</v>
      </c>
      <c r="AN52" s="16" t="s">
        <v>15</v>
      </c>
      <c r="AO52" s="16" t="s">
        <v>15</v>
      </c>
      <c r="AP52" s="16" t="s">
        <v>15</v>
      </c>
      <c r="AQ52" s="16" t="s">
        <v>15</v>
      </c>
      <c r="AR52" s="16" t="s">
        <v>15</v>
      </c>
      <c r="AS52" s="16" t="s">
        <v>15</v>
      </c>
      <c r="AT52" s="16" t="s">
        <v>15</v>
      </c>
      <c r="AU52" s="16" t="s">
        <v>15</v>
      </c>
      <c r="AV52" s="16" t="s">
        <v>15</v>
      </c>
      <c r="AW52" s="16">
        <v>1000</v>
      </c>
      <c r="AX52" s="16" t="s">
        <v>15</v>
      </c>
      <c r="AY52" s="16" t="s">
        <v>15</v>
      </c>
      <c r="AZ52" s="16" t="s">
        <v>15</v>
      </c>
      <c r="BA52" s="57" t="s">
        <v>15</v>
      </c>
      <c r="BB52" s="57" t="s">
        <v>15</v>
      </c>
      <c r="BC52" s="57" t="s">
        <v>15</v>
      </c>
      <c r="BD52" s="57" t="s">
        <v>15</v>
      </c>
      <c r="BE52" s="57" t="s">
        <v>15</v>
      </c>
      <c r="BF52" s="76"/>
      <c r="BG52" s="77"/>
      <c r="BH52" s="65" t="s">
        <v>1074</v>
      </c>
    </row>
    <row r="53" spans="1:60" ht="15.75" customHeight="1" x14ac:dyDescent="0.4">
      <c r="A53" s="15" t="s">
        <v>228</v>
      </c>
      <c r="B53" s="14" t="s">
        <v>18</v>
      </c>
      <c r="C53" s="14" t="s">
        <v>9</v>
      </c>
      <c r="D53" s="21" t="s">
        <v>1140</v>
      </c>
      <c r="E53" s="95" t="s">
        <v>229</v>
      </c>
      <c r="F53" s="95" t="s">
        <v>230</v>
      </c>
      <c r="G53" s="94" t="s">
        <v>231</v>
      </c>
      <c r="H53" s="16" t="s">
        <v>15</v>
      </c>
      <c r="I53" s="16" t="s">
        <v>15</v>
      </c>
      <c r="J53" s="16" t="s">
        <v>15</v>
      </c>
      <c r="K53" s="16" t="s">
        <v>15</v>
      </c>
      <c r="L53" s="16" t="s">
        <v>15</v>
      </c>
      <c r="M53" s="16" t="s">
        <v>15</v>
      </c>
      <c r="N53" s="16" t="s">
        <v>15</v>
      </c>
      <c r="O53" s="16" t="s">
        <v>15</v>
      </c>
      <c r="P53" s="16" t="s">
        <v>15</v>
      </c>
      <c r="Q53" s="16" t="s">
        <v>16</v>
      </c>
      <c r="R53" s="16" t="s">
        <v>15</v>
      </c>
      <c r="S53" s="16" t="s">
        <v>15</v>
      </c>
      <c r="T53" s="16" t="s">
        <v>15</v>
      </c>
      <c r="U53" s="16" t="s">
        <v>15</v>
      </c>
      <c r="V53" s="16" t="s">
        <v>15</v>
      </c>
      <c r="W53" s="16" t="s">
        <v>15</v>
      </c>
      <c r="X53" s="16" t="s">
        <v>15</v>
      </c>
      <c r="Y53" s="16" t="s">
        <v>15</v>
      </c>
      <c r="Z53" s="16" t="s">
        <v>15</v>
      </c>
      <c r="AA53" s="16" t="s">
        <v>15</v>
      </c>
      <c r="AB53" s="16" t="s">
        <v>15</v>
      </c>
      <c r="AC53" s="16" t="s">
        <v>15</v>
      </c>
      <c r="AD53" s="16" t="s">
        <v>15</v>
      </c>
      <c r="AE53" s="16" t="s">
        <v>15</v>
      </c>
      <c r="AF53" s="16" t="s">
        <v>15</v>
      </c>
      <c r="AG53" s="16" t="s">
        <v>15</v>
      </c>
      <c r="AH53" s="16" t="s">
        <v>15</v>
      </c>
      <c r="AI53" s="16" t="s">
        <v>15</v>
      </c>
      <c r="AJ53" s="16" t="s">
        <v>15</v>
      </c>
      <c r="AK53" s="16" t="s">
        <v>15</v>
      </c>
      <c r="AL53" s="16" t="s">
        <v>15</v>
      </c>
      <c r="AM53" s="16" t="s">
        <v>15</v>
      </c>
      <c r="AN53" s="16" t="s">
        <v>15</v>
      </c>
      <c r="AO53" s="16" t="s">
        <v>15</v>
      </c>
      <c r="AP53" s="16">
        <v>600</v>
      </c>
      <c r="AQ53" s="16" t="s">
        <v>15</v>
      </c>
      <c r="AR53" s="16" t="s">
        <v>15</v>
      </c>
      <c r="AS53" s="16" t="s">
        <v>15</v>
      </c>
      <c r="AT53" s="16" t="s">
        <v>15</v>
      </c>
      <c r="AU53" s="16" t="s">
        <v>15</v>
      </c>
      <c r="AV53" s="16" t="s">
        <v>15</v>
      </c>
      <c r="AW53" s="16" t="s">
        <v>15</v>
      </c>
      <c r="AX53" s="16" t="s">
        <v>15</v>
      </c>
      <c r="AY53" s="16" t="s">
        <v>15</v>
      </c>
      <c r="AZ53" s="16" t="s">
        <v>15</v>
      </c>
      <c r="BA53" s="57" t="s">
        <v>15</v>
      </c>
      <c r="BB53" s="57" t="s">
        <v>15</v>
      </c>
      <c r="BC53" s="57" t="s">
        <v>15</v>
      </c>
      <c r="BD53" s="57" t="s">
        <v>15</v>
      </c>
      <c r="BE53" s="57" t="s">
        <v>15</v>
      </c>
      <c r="BF53" s="76"/>
      <c r="BG53" s="77"/>
      <c r="BH53" s="65" t="s">
        <v>1076</v>
      </c>
    </row>
    <row r="54" spans="1:60" ht="15.75" customHeight="1" x14ac:dyDescent="0.4">
      <c r="A54" s="15" t="s">
        <v>232</v>
      </c>
      <c r="B54" s="14" t="s">
        <v>18</v>
      </c>
      <c r="C54" s="14" t="s">
        <v>9</v>
      </c>
      <c r="D54" s="21" t="s">
        <v>1140</v>
      </c>
      <c r="E54" s="95" t="s">
        <v>233</v>
      </c>
      <c r="F54" s="95" t="s">
        <v>234</v>
      </c>
      <c r="G54" s="94" t="s">
        <v>235</v>
      </c>
      <c r="H54" s="16" t="s">
        <v>15</v>
      </c>
      <c r="I54" s="16" t="s">
        <v>15</v>
      </c>
      <c r="J54" s="16" t="s">
        <v>15</v>
      </c>
      <c r="K54" s="16" t="s">
        <v>15</v>
      </c>
      <c r="L54" s="16" t="s">
        <v>15</v>
      </c>
      <c r="M54" s="16" t="s">
        <v>15</v>
      </c>
      <c r="N54" s="16" t="s">
        <v>15</v>
      </c>
      <c r="O54" s="16" t="s">
        <v>15</v>
      </c>
      <c r="P54" s="16" t="s">
        <v>15</v>
      </c>
      <c r="Q54" s="16">
        <v>151.16999999999999</v>
      </c>
      <c r="R54" s="16" t="s">
        <v>15</v>
      </c>
      <c r="S54" s="16" t="s">
        <v>15</v>
      </c>
      <c r="T54" s="16" t="s">
        <v>15</v>
      </c>
      <c r="U54" s="16" t="s">
        <v>15</v>
      </c>
      <c r="V54" s="16" t="s">
        <v>15</v>
      </c>
      <c r="W54" s="16" t="s">
        <v>15</v>
      </c>
      <c r="X54" s="16" t="s">
        <v>15</v>
      </c>
      <c r="Y54" s="16" t="s">
        <v>15</v>
      </c>
      <c r="Z54" s="16" t="s">
        <v>15</v>
      </c>
      <c r="AA54" s="16" t="s">
        <v>15</v>
      </c>
      <c r="AB54" s="16" t="s">
        <v>15</v>
      </c>
      <c r="AC54" s="16" t="s">
        <v>15</v>
      </c>
      <c r="AD54" s="16" t="s">
        <v>15</v>
      </c>
      <c r="AE54" s="16" t="s">
        <v>15</v>
      </c>
      <c r="AF54" s="16" t="s">
        <v>15</v>
      </c>
      <c r="AG54" s="16" t="s">
        <v>15</v>
      </c>
      <c r="AH54" s="16" t="s">
        <v>15</v>
      </c>
      <c r="AI54" s="16" t="s">
        <v>15</v>
      </c>
      <c r="AJ54" s="16" t="s">
        <v>15</v>
      </c>
      <c r="AK54" s="16" t="s">
        <v>15</v>
      </c>
      <c r="AL54" s="16" t="s">
        <v>15</v>
      </c>
      <c r="AM54" s="16" t="s">
        <v>15</v>
      </c>
      <c r="AN54" s="16" t="s">
        <v>15</v>
      </c>
      <c r="AO54" s="16" t="s">
        <v>15</v>
      </c>
      <c r="AP54" s="16">
        <v>133</v>
      </c>
      <c r="AQ54" s="16" t="s">
        <v>15</v>
      </c>
      <c r="AR54" s="16" t="s">
        <v>15</v>
      </c>
      <c r="AS54" s="16" t="s">
        <v>15</v>
      </c>
      <c r="AT54" s="16" t="s">
        <v>15</v>
      </c>
      <c r="AU54" s="16" t="s">
        <v>15</v>
      </c>
      <c r="AV54" s="16" t="s">
        <v>15</v>
      </c>
      <c r="AW54" s="16" t="s">
        <v>15</v>
      </c>
      <c r="AX54" s="16" t="s">
        <v>15</v>
      </c>
      <c r="AY54" s="16" t="s">
        <v>15</v>
      </c>
      <c r="AZ54" s="16" t="s">
        <v>15</v>
      </c>
      <c r="BA54" s="57" t="s">
        <v>15</v>
      </c>
      <c r="BB54" s="57" t="s">
        <v>15</v>
      </c>
      <c r="BC54" s="57" t="s">
        <v>15</v>
      </c>
      <c r="BD54" s="57" t="s">
        <v>15</v>
      </c>
      <c r="BE54" s="57" t="s">
        <v>15</v>
      </c>
      <c r="BF54" s="76">
        <v>133</v>
      </c>
      <c r="BG54" s="77"/>
      <c r="BH54" s="65" t="s">
        <v>1073</v>
      </c>
    </row>
    <row r="55" spans="1:60" ht="15.75" customHeight="1" x14ac:dyDescent="0.4">
      <c r="A55" s="15" t="s">
        <v>236</v>
      </c>
      <c r="B55" s="14" t="s">
        <v>18</v>
      </c>
      <c r="C55" s="14" t="s">
        <v>9</v>
      </c>
      <c r="D55" s="14"/>
      <c r="E55" s="95" t="s">
        <v>50</v>
      </c>
      <c r="F55" s="95" t="s">
        <v>51</v>
      </c>
      <c r="G55" s="94" t="s">
        <v>52</v>
      </c>
      <c r="H55" s="16" t="s">
        <v>15</v>
      </c>
      <c r="I55" s="16" t="s">
        <v>15</v>
      </c>
      <c r="J55" s="16" t="s">
        <v>15</v>
      </c>
      <c r="K55" s="16" t="s">
        <v>15</v>
      </c>
      <c r="L55" s="16">
        <v>7.26</v>
      </c>
      <c r="M55" s="16" t="s">
        <v>15</v>
      </c>
      <c r="N55" s="16" t="s">
        <v>15</v>
      </c>
      <c r="O55" s="16" t="s">
        <v>15</v>
      </c>
      <c r="P55" s="16" t="s">
        <v>15</v>
      </c>
      <c r="Q55" s="16" t="s">
        <v>15</v>
      </c>
      <c r="R55" s="16" t="s">
        <v>15</v>
      </c>
      <c r="S55" s="16" t="s">
        <v>15</v>
      </c>
      <c r="T55" s="16" t="s">
        <v>15</v>
      </c>
      <c r="U55" s="16" t="s">
        <v>15</v>
      </c>
      <c r="V55" s="16" t="s">
        <v>15</v>
      </c>
      <c r="W55" s="16" t="s">
        <v>15</v>
      </c>
      <c r="X55" s="16" t="s">
        <v>15</v>
      </c>
      <c r="Y55" s="16" t="s">
        <v>15</v>
      </c>
      <c r="Z55" s="16" t="s">
        <v>15</v>
      </c>
      <c r="AA55" s="16" t="s">
        <v>15</v>
      </c>
      <c r="AB55" s="16" t="s">
        <v>15</v>
      </c>
      <c r="AC55" s="16" t="s">
        <v>15</v>
      </c>
      <c r="AD55" s="16" t="s">
        <v>15</v>
      </c>
      <c r="AE55" s="16" t="s">
        <v>15</v>
      </c>
      <c r="AF55" s="16" t="s">
        <v>15</v>
      </c>
      <c r="AG55" s="16" t="s">
        <v>15</v>
      </c>
      <c r="AH55" s="16" t="s">
        <v>15</v>
      </c>
      <c r="AI55" s="16" t="s">
        <v>15</v>
      </c>
      <c r="AJ55" s="16" t="s">
        <v>15</v>
      </c>
      <c r="AK55" s="16">
        <v>100</v>
      </c>
      <c r="AL55" s="16" t="s">
        <v>15</v>
      </c>
      <c r="AM55" s="16" t="s">
        <v>15</v>
      </c>
      <c r="AN55" s="16" t="s">
        <v>15</v>
      </c>
      <c r="AO55" s="16" t="s">
        <v>15</v>
      </c>
      <c r="AP55" s="16" t="s">
        <v>15</v>
      </c>
      <c r="AQ55" s="16" t="s">
        <v>15</v>
      </c>
      <c r="AR55" s="16" t="s">
        <v>15</v>
      </c>
      <c r="AS55" s="16" t="s">
        <v>15</v>
      </c>
      <c r="AT55" s="16" t="s">
        <v>15</v>
      </c>
      <c r="AU55" s="16" t="s">
        <v>15</v>
      </c>
      <c r="AV55" s="16" t="s">
        <v>15</v>
      </c>
      <c r="AW55" s="16" t="s">
        <v>15</v>
      </c>
      <c r="AX55" s="16" t="s">
        <v>15</v>
      </c>
      <c r="AY55" s="16" t="s">
        <v>15</v>
      </c>
      <c r="AZ55" s="16" t="s">
        <v>15</v>
      </c>
      <c r="BA55" s="57" t="s">
        <v>15</v>
      </c>
      <c r="BB55" s="57" t="s">
        <v>15</v>
      </c>
      <c r="BC55" s="57" t="s">
        <v>15</v>
      </c>
      <c r="BD55" s="57" t="s">
        <v>15</v>
      </c>
      <c r="BE55" s="57" t="s">
        <v>15</v>
      </c>
      <c r="BF55" s="76">
        <v>100</v>
      </c>
      <c r="BG55" s="77"/>
      <c r="BH55" s="65" t="s">
        <v>1073</v>
      </c>
    </row>
    <row r="56" spans="1:60" ht="15.75" customHeight="1" x14ac:dyDescent="0.4">
      <c r="A56" s="19" t="s">
        <v>237</v>
      </c>
      <c r="B56" s="14" t="s">
        <v>18</v>
      </c>
      <c r="C56" s="28" t="s">
        <v>9</v>
      </c>
      <c r="D56" s="21" t="s">
        <v>1140</v>
      </c>
      <c r="E56" s="95" t="s">
        <v>238</v>
      </c>
      <c r="F56" s="95" t="s">
        <v>239</v>
      </c>
      <c r="G56" s="94" t="s">
        <v>240</v>
      </c>
      <c r="H56" s="29" t="s">
        <v>15</v>
      </c>
      <c r="I56" s="29" t="s">
        <v>15</v>
      </c>
      <c r="J56" s="29" t="s">
        <v>16</v>
      </c>
      <c r="K56" s="29" t="s">
        <v>15</v>
      </c>
      <c r="L56" s="29" t="s">
        <v>15</v>
      </c>
      <c r="M56" s="29" t="s">
        <v>15</v>
      </c>
      <c r="N56" s="29" t="s">
        <v>15</v>
      </c>
      <c r="O56" s="29" t="s">
        <v>16</v>
      </c>
      <c r="P56" s="29" t="s">
        <v>15</v>
      </c>
      <c r="Q56" s="29">
        <v>9.0299999999999994</v>
      </c>
      <c r="R56" s="29" t="s">
        <v>15</v>
      </c>
      <c r="S56" s="29" t="s">
        <v>15</v>
      </c>
      <c r="T56" s="29" t="s">
        <v>15</v>
      </c>
      <c r="U56" s="29" t="s">
        <v>15</v>
      </c>
      <c r="V56" s="29" t="s">
        <v>15</v>
      </c>
      <c r="W56" s="29" t="s">
        <v>15</v>
      </c>
      <c r="X56" s="29" t="s">
        <v>15</v>
      </c>
      <c r="Y56" s="29" t="s">
        <v>15</v>
      </c>
      <c r="Z56" s="29" t="s">
        <v>15</v>
      </c>
      <c r="AA56" s="29" t="s">
        <v>15</v>
      </c>
      <c r="AB56" s="29" t="s">
        <v>15</v>
      </c>
      <c r="AC56" s="29" t="s">
        <v>15</v>
      </c>
      <c r="AD56" s="29" t="s">
        <v>16</v>
      </c>
      <c r="AE56" s="29" t="s">
        <v>15</v>
      </c>
      <c r="AF56" s="29" t="s">
        <v>15</v>
      </c>
      <c r="AG56" s="29" t="s">
        <v>15</v>
      </c>
      <c r="AH56" s="29" t="s">
        <v>15</v>
      </c>
      <c r="AI56" s="29" t="s">
        <v>16</v>
      </c>
      <c r="AJ56" s="29" t="s">
        <v>15</v>
      </c>
      <c r="AK56" s="29" t="s">
        <v>15</v>
      </c>
      <c r="AL56" s="29" t="s">
        <v>15</v>
      </c>
      <c r="AM56" s="29" t="s">
        <v>15</v>
      </c>
      <c r="AN56" s="29">
        <v>100</v>
      </c>
      <c r="AO56" s="29" t="s">
        <v>15</v>
      </c>
      <c r="AP56" s="29">
        <v>100</v>
      </c>
      <c r="AQ56" s="29" t="s">
        <v>15</v>
      </c>
      <c r="AR56" s="29" t="s">
        <v>15</v>
      </c>
      <c r="AS56" s="29" t="s">
        <v>15</v>
      </c>
      <c r="AT56" s="29" t="s">
        <v>15</v>
      </c>
      <c r="AU56" s="29" t="s">
        <v>15</v>
      </c>
      <c r="AV56" s="29" t="s">
        <v>15</v>
      </c>
      <c r="AW56" s="29" t="s">
        <v>15</v>
      </c>
      <c r="AX56" s="29" t="s">
        <v>15</v>
      </c>
      <c r="AY56" s="29" t="s">
        <v>15</v>
      </c>
      <c r="AZ56" s="29" t="s">
        <v>15</v>
      </c>
      <c r="BA56" s="84" t="s">
        <v>15</v>
      </c>
      <c r="BB56" s="84" t="s">
        <v>15</v>
      </c>
      <c r="BC56" s="84">
        <v>100</v>
      </c>
      <c r="BD56" s="84" t="s">
        <v>15</v>
      </c>
      <c r="BE56" s="84" t="s">
        <v>15</v>
      </c>
      <c r="BF56" s="85"/>
      <c r="BG56" s="86"/>
      <c r="BH56" s="78" t="s">
        <v>1085</v>
      </c>
    </row>
    <row r="57" spans="1:60" ht="15.75" customHeight="1" x14ac:dyDescent="0.4">
      <c r="A57" s="15" t="s">
        <v>241</v>
      </c>
      <c r="B57" s="14" t="s">
        <v>18</v>
      </c>
      <c r="C57" s="14" t="s">
        <v>9</v>
      </c>
      <c r="D57" s="21" t="s">
        <v>1140</v>
      </c>
      <c r="E57" s="95" t="s">
        <v>242</v>
      </c>
      <c r="F57" s="95" t="s">
        <v>243</v>
      </c>
      <c r="G57" s="94" t="s">
        <v>244</v>
      </c>
      <c r="H57" s="16" t="s">
        <v>16</v>
      </c>
      <c r="I57" s="16" t="s">
        <v>15</v>
      </c>
      <c r="J57" s="16" t="s">
        <v>15</v>
      </c>
      <c r="K57" s="16" t="s">
        <v>15</v>
      </c>
      <c r="L57" s="16" t="s">
        <v>15</v>
      </c>
      <c r="M57" s="16" t="s">
        <v>15</v>
      </c>
      <c r="N57" s="16" t="s">
        <v>15</v>
      </c>
      <c r="O57" s="16" t="s">
        <v>15</v>
      </c>
      <c r="P57" s="16" t="s">
        <v>15</v>
      </c>
      <c r="Q57" s="16" t="s">
        <v>15</v>
      </c>
      <c r="R57" s="16" t="s">
        <v>15</v>
      </c>
      <c r="S57" s="16"/>
      <c r="T57" s="16" t="s">
        <v>15</v>
      </c>
      <c r="U57" s="16" t="s">
        <v>15</v>
      </c>
      <c r="V57" s="16" t="s">
        <v>15</v>
      </c>
      <c r="W57" s="16" t="s">
        <v>15</v>
      </c>
      <c r="X57" s="16">
        <v>590</v>
      </c>
      <c r="Y57" s="16" t="s">
        <v>15</v>
      </c>
      <c r="Z57" s="16" t="s">
        <v>15</v>
      </c>
      <c r="AA57" s="16" t="s">
        <v>15</v>
      </c>
      <c r="AB57" s="16" t="s">
        <v>15</v>
      </c>
      <c r="AC57" s="16" t="s">
        <v>15</v>
      </c>
      <c r="AD57" s="16" t="s">
        <v>15</v>
      </c>
      <c r="AE57" s="16" t="s">
        <v>15</v>
      </c>
      <c r="AF57" s="16" t="s">
        <v>15</v>
      </c>
      <c r="AG57" s="16">
        <v>650</v>
      </c>
      <c r="AH57" s="16" t="s">
        <v>15</v>
      </c>
      <c r="AI57" s="16" t="s">
        <v>15</v>
      </c>
      <c r="AJ57" s="16" t="s">
        <v>15</v>
      </c>
      <c r="AK57" s="16" t="s">
        <v>15</v>
      </c>
      <c r="AL57" s="16" t="s">
        <v>15</v>
      </c>
      <c r="AM57" s="16" t="s">
        <v>15</v>
      </c>
      <c r="AN57" s="16" t="s">
        <v>15</v>
      </c>
      <c r="AO57" s="16" t="s">
        <v>15</v>
      </c>
      <c r="AP57" s="16" t="s">
        <v>15</v>
      </c>
      <c r="AQ57" s="16" t="s">
        <v>15</v>
      </c>
      <c r="AR57" s="16"/>
      <c r="AS57" s="16" t="s">
        <v>15</v>
      </c>
      <c r="AT57" s="16" t="s">
        <v>15</v>
      </c>
      <c r="AU57" s="16" t="s">
        <v>15</v>
      </c>
      <c r="AV57" s="16" t="s">
        <v>15</v>
      </c>
      <c r="AW57" s="16">
        <v>430</v>
      </c>
      <c r="AX57" s="16" t="s">
        <v>15</v>
      </c>
      <c r="AY57" s="16" t="s">
        <v>15</v>
      </c>
      <c r="AZ57" s="16" t="s">
        <v>15</v>
      </c>
      <c r="BA57" s="57" t="s">
        <v>15</v>
      </c>
      <c r="BB57" s="57" t="s">
        <v>15</v>
      </c>
      <c r="BC57" s="57" t="s">
        <v>15</v>
      </c>
      <c r="BD57" s="57" t="s">
        <v>15</v>
      </c>
      <c r="BE57" s="57" t="s">
        <v>15</v>
      </c>
      <c r="BF57" s="76"/>
      <c r="BG57" s="77">
        <v>16670</v>
      </c>
      <c r="BH57" s="65" t="s">
        <v>1082</v>
      </c>
    </row>
    <row r="58" spans="1:60" ht="15.75" customHeight="1" x14ac:dyDescent="0.4">
      <c r="A58" s="15" t="s">
        <v>245</v>
      </c>
      <c r="B58" s="14" t="s">
        <v>18</v>
      </c>
      <c r="C58" s="14" t="s">
        <v>9</v>
      </c>
      <c r="D58" s="21" t="s">
        <v>1140</v>
      </c>
      <c r="E58" s="95" t="s">
        <v>246</v>
      </c>
      <c r="F58" s="95" t="s">
        <v>247</v>
      </c>
      <c r="G58" s="94" t="s">
        <v>248</v>
      </c>
      <c r="H58" s="16">
        <v>1249</v>
      </c>
      <c r="I58" s="16" t="s">
        <v>15</v>
      </c>
      <c r="J58" s="16" t="s">
        <v>15</v>
      </c>
      <c r="K58" s="16" t="s">
        <v>15</v>
      </c>
      <c r="L58" s="16" t="s">
        <v>15</v>
      </c>
      <c r="M58" s="16">
        <v>534</v>
      </c>
      <c r="N58" s="16" t="s">
        <v>15</v>
      </c>
      <c r="O58" s="16" t="s">
        <v>15</v>
      </c>
      <c r="P58" s="16" t="s">
        <v>15</v>
      </c>
      <c r="Q58" s="16" t="s">
        <v>15</v>
      </c>
      <c r="R58" s="16" t="s">
        <v>15</v>
      </c>
      <c r="S58" s="16"/>
      <c r="T58" s="16" t="s">
        <v>15</v>
      </c>
      <c r="U58" s="16" t="s">
        <v>15</v>
      </c>
      <c r="V58" s="16" t="s">
        <v>15</v>
      </c>
      <c r="W58" s="16" t="s">
        <v>15</v>
      </c>
      <c r="X58" s="16" t="s">
        <v>16</v>
      </c>
      <c r="Y58" s="16" t="s">
        <v>15</v>
      </c>
      <c r="Z58" s="16" t="s">
        <v>15</v>
      </c>
      <c r="AA58" s="16" t="s">
        <v>15</v>
      </c>
      <c r="AB58" s="16" t="s">
        <v>15</v>
      </c>
      <c r="AC58" s="16" t="s">
        <v>15</v>
      </c>
      <c r="AD58" s="16" t="s">
        <v>15</v>
      </c>
      <c r="AE58" s="16" t="s">
        <v>15</v>
      </c>
      <c r="AF58" s="16" t="s">
        <v>15</v>
      </c>
      <c r="AG58" s="16">
        <v>650</v>
      </c>
      <c r="AH58" s="16" t="s">
        <v>15</v>
      </c>
      <c r="AI58" s="16" t="s">
        <v>15</v>
      </c>
      <c r="AJ58" s="16" t="s">
        <v>15</v>
      </c>
      <c r="AK58" s="16" t="s">
        <v>15</v>
      </c>
      <c r="AL58" s="16">
        <v>430</v>
      </c>
      <c r="AM58" s="16" t="s">
        <v>15</v>
      </c>
      <c r="AN58" s="16" t="s">
        <v>15</v>
      </c>
      <c r="AO58" s="16" t="s">
        <v>15</v>
      </c>
      <c r="AP58" s="16" t="s">
        <v>15</v>
      </c>
      <c r="AQ58" s="16" t="s">
        <v>15</v>
      </c>
      <c r="AR58" s="16"/>
      <c r="AS58" s="16" t="s">
        <v>15</v>
      </c>
      <c r="AT58" s="16" t="s">
        <v>15</v>
      </c>
      <c r="AU58" s="16" t="s">
        <v>15</v>
      </c>
      <c r="AV58" s="16" t="s">
        <v>15</v>
      </c>
      <c r="AW58" s="16">
        <v>430</v>
      </c>
      <c r="AX58" s="16" t="s">
        <v>15</v>
      </c>
      <c r="AY58" s="16" t="s">
        <v>15</v>
      </c>
      <c r="AZ58" s="16" t="s">
        <v>15</v>
      </c>
      <c r="BA58" s="57" t="s">
        <v>15</v>
      </c>
      <c r="BB58" s="57" t="s">
        <v>15</v>
      </c>
      <c r="BC58" s="57" t="s">
        <v>15</v>
      </c>
      <c r="BD58" s="57" t="s">
        <v>15</v>
      </c>
      <c r="BE58" s="57" t="s">
        <v>15</v>
      </c>
      <c r="BF58" s="76"/>
      <c r="BG58" s="77">
        <v>16670</v>
      </c>
      <c r="BH58" s="65" t="s">
        <v>1082</v>
      </c>
    </row>
    <row r="59" spans="1:60" ht="15.75" customHeight="1" x14ac:dyDescent="0.4">
      <c r="A59" s="15" t="s">
        <v>249</v>
      </c>
      <c r="B59" s="14" t="s">
        <v>18</v>
      </c>
      <c r="C59" s="14" t="s">
        <v>9</v>
      </c>
      <c r="D59" s="21" t="s">
        <v>1140</v>
      </c>
      <c r="E59" s="95" t="s">
        <v>250</v>
      </c>
      <c r="F59" s="95" t="s">
        <v>251</v>
      </c>
      <c r="G59" s="94" t="s">
        <v>252</v>
      </c>
      <c r="H59" s="16" t="s">
        <v>253</v>
      </c>
      <c r="I59" s="16" t="s">
        <v>15</v>
      </c>
      <c r="J59" s="16"/>
      <c r="K59" s="16"/>
      <c r="L59" s="16"/>
      <c r="M59" s="16"/>
      <c r="N59" s="16"/>
      <c r="O59" s="16"/>
      <c r="P59" s="16"/>
      <c r="Q59" s="16" t="s">
        <v>15</v>
      </c>
      <c r="R59" s="16"/>
      <c r="S59" s="16"/>
      <c r="T59" s="16"/>
      <c r="U59" s="16"/>
      <c r="V59" s="16"/>
      <c r="W59" s="16"/>
      <c r="X59" s="16"/>
      <c r="Y59" s="16" t="s">
        <v>254</v>
      </c>
      <c r="Z59" s="16"/>
      <c r="AA59" s="16"/>
      <c r="AB59" s="16"/>
      <c r="AC59" s="16"/>
      <c r="AD59" s="16"/>
      <c r="AE59" s="16"/>
      <c r="AF59" s="16"/>
      <c r="AG59" s="16" t="s">
        <v>28</v>
      </c>
      <c r="AH59" s="16"/>
      <c r="AI59" s="16"/>
      <c r="AJ59" s="16"/>
      <c r="AK59" s="16"/>
      <c r="AL59" s="16"/>
      <c r="AM59" s="16"/>
      <c r="AN59" s="16"/>
      <c r="AO59" s="16"/>
      <c r="AP59" s="16" t="s">
        <v>15</v>
      </c>
      <c r="AQ59" s="16"/>
      <c r="AR59" s="16"/>
      <c r="AS59" s="16"/>
      <c r="AT59" s="16"/>
      <c r="AU59" s="16"/>
      <c r="AV59" s="16"/>
      <c r="AW59" s="16"/>
      <c r="AX59" s="16">
        <v>2.0833333333333298E-3</v>
      </c>
      <c r="AY59" s="16"/>
      <c r="AZ59" s="16"/>
      <c r="BA59" s="57"/>
      <c r="BB59" s="57"/>
      <c r="BC59" s="57"/>
      <c r="BD59" s="57"/>
      <c r="BE59" s="57"/>
      <c r="BF59" s="76"/>
      <c r="BG59" s="77"/>
      <c r="BH59" s="65" t="s">
        <v>1083</v>
      </c>
    </row>
    <row r="60" spans="1:60" ht="15.75" customHeight="1" x14ac:dyDescent="0.4">
      <c r="A60" s="15" t="s">
        <v>255</v>
      </c>
      <c r="B60" s="14" t="s">
        <v>18</v>
      </c>
      <c r="C60" s="14" t="s">
        <v>9</v>
      </c>
      <c r="D60" s="21" t="s">
        <v>1140</v>
      </c>
      <c r="E60" s="95" t="s">
        <v>256</v>
      </c>
      <c r="F60" s="95" t="s">
        <v>257</v>
      </c>
      <c r="G60" s="94" t="s">
        <v>258</v>
      </c>
      <c r="H60" s="16" t="s">
        <v>259</v>
      </c>
      <c r="I60" s="16" t="s">
        <v>15</v>
      </c>
      <c r="J60" s="16"/>
      <c r="K60" s="16"/>
      <c r="L60" s="16"/>
      <c r="M60" s="16"/>
      <c r="N60" s="16"/>
      <c r="O60" s="16"/>
      <c r="P60" s="16"/>
      <c r="Q60" s="16" t="s">
        <v>260</v>
      </c>
      <c r="R60" s="16"/>
      <c r="S60" s="16"/>
      <c r="T60" s="16"/>
      <c r="U60" s="16"/>
      <c r="V60" s="16"/>
      <c r="W60" s="16"/>
      <c r="X60" s="16"/>
      <c r="Y60" s="16" t="s">
        <v>15</v>
      </c>
      <c r="Z60" s="16"/>
      <c r="AA60" s="16"/>
      <c r="AB60" s="16"/>
      <c r="AC60" s="16"/>
      <c r="AD60" s="16"/>
      <c r="AE60" s="16"/>
      <c r="AF60" s="16"/>
      <c r="AG60" s="16">
        <v>1</v>
      </c>
      <c r="AH60" s="16"/>
      <c r="AI60" s="16"/>
      <c r="AJ60" s="16"/>
      <c r="AK60" s="16"/>
      <c r="AL60" s="16"/>
      <c r="AM60" s="16"/>
      <c r="AN60" s="16"/>
      <c r="AO60" s="16"/>
      <c r="AP60" s="16">
        <v>3</v>
      </c>
      <c r="AQ60" s="16"/>
      <c r="AR60" s="16"/>
      <c r="AS60" s="16"/>
      <c r="AT60" s="16"/>
      <c r="AU60" s="16"/>
      <c r="AV60" s="16"/>
      <c r="AW60" s="16"/>
      <c r="AX60" s="16" t="s">
        <v>15</v>
      </c>
      <c r="AY60" s="16"/>
      <c r="AZ60" s="16"/>
      <c r="BA60" s="57"/>
      <c r="BB60" s="57"/>
      <c r="BC60" s="57"/>
      <c r="BD60" s="57"/>
      <c r="BE60" s="57"/>
      <c r="BF60" s="76"/>
      <c r="BG60" s="77"/>
      <c r="BH60" s="65" t="s">
        <v>1083</v>
      </c>
    </row>
    <row r="61" spans="1:60" ht="15.75" customHeight="1" x14ac:dyDescent="0.4">
      <c r="A61" s="15" t="s">
        <v>261</v>
      </c>
      <c r="B61" s="14" t="s">
        <v>18</v>
      </c>
      <c r="C61" s="14" t="s">
        <v>9</v>
      </c>
      <c r="D61" s="21" t="s">
        <v>1140</v>
      </c>
      <c r="E61" s="95" t="s">
        <v>262</v>
      </c>
      <c r="F61" s="95" t="s">
        <v>263</v>
      </c>
      <c r="G61" s="94" t="s">
        <v>264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 t="s">
        <v>16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57"/>
      <c r="BB61" s="57"/>
      <c r="BC61" s="57">
        <v>0.3</v>
      </c>
      <c r="BD61" s="57"/>
      <c r="BE61" s="57"/>
      <c r="BF61" s="76"/>
      <c r="BG61" s="77"/>
      <c r="BH61" s="65" t="s">
        <v>1084</v>
      </c>
    </row>
    <row r="62" spans="1:60" ht="15.75" customHeight="1" x14ac:dyDescent="0.4">
      <c r="A62" s="15" t="s">
        <v>265</v>
      </c>
      <c r="B62" s="14" t="s">
        <v>18</v>
      </c>
      <c r="C62" s="14" t="s">
        <v>9</v>
      </c>
      <c r="D62" s="21" t="s">
        <v>1140</v>
      </c>
      <c r="E62" s="95" t="s">
        <v>266</v>
      </c>
      <c r="F62" s="95" t="s">
        <v>267</v>
      </c>
      <c r="G62" s="94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16</v>
      </c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 t="s">
        <v>268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 t="s">
        <v>16</v>
      </c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57"/>
      <c r="BB62" s="57"/>
      <c r="BC62" s="57" t="s">
        <v>269</v>
      </c>
      <c r="BD62" s="57"/>
      <c r="BE62" s="57"/>
      <c r="BF62" s="76"/>
      <c r="BG62" s="77"/>
      <c r="BH62" s="65" t="s">
        <v>1084</v>
      </c>
    </row>
    <row r="63" spans="1:60" ht="15.75" customHeight="1" x14ac:dyDescent="0.4">
      <c r="A63" s="15" t="s">
        <v>270</v>
      </c>
      <c r="B63" s="14" t="s">
        <v>18</v>
      </c>
      <c r="C63" s="14" t="s">
        <v>9</v>
      </c>
      <c r="D63" s="21" t="s">
        <v>1140</v>
      </c>
      <c r="E63" s="95" t="s">
        <v>82</v>
      </c>
      <c r="F63" s="95" t="s">
        <v>271</v>
      </c>
      <c r="G63" s="94" t="s">
        <v>272</v>
      </c>
      <c r="H63" s="16">
        <v>1200</v>
      </c>
      <c r="I63" s="16" t="s">
        <v>15</v>
      </c>
      <c r="J63" s="16" t="s">
        <v>16</v>
      </c>
      <c r="K63" s="16" t="s">
        <v>15</v>
      </c>
      <c r="L63" s="16" t="s">
        <v>15</v>
      </c>
      <c r="M63" s="16" t="s">
        <v>16</v>
      </c>
      <c r="N63" s="16" t="s">
        <v>15</v>
      </c>
      <c r="O63" s="16" t="s">
        <v>15</v>
      </c>
      <c r="P63" s="16" t="s">
        <v>15</v>
      </c>
      <c r="Q63" s="16" t="s">
        <v>15</v>
      </c>
      <c r="R63" s="16" t="s">
        <v>15</v>
      </c>
      <c r="S63" s="16"/>
      <c r="T63" s="16" t="s">
        <v>15</v>
      </c>
      <c r="U63" s="16" t="s">
        <v>15</v>
      </c>
      <c r="V63" s="16" t="s">
        <v>15</v>
      </c>
      <c r="W63" s="16" t="s">
        <v>15</v>
      </c>
      <c r="X63" s="16" t="s">
        <v>16</v>
      </c>
      <c r="Y63" s="16" t="s">
        <v>15</v>
      </c>
      <c r="Z63" s="16" t="s">
        <v>15</v>
      </c>
      <c r="AA63" s="16" t="s">
        <v>15</v>
      </c>
      <c r="AB63" s="16" t="s">
        <v>15</v>
      </c>
      <c r="AC63" s="16" t="s">
        <v>15</v>
      </c>
      <c r="AD63" s="16" t="s">
        <v>15</v>
      </c>
      <c r="AE63" s="16" t="s">
        <v>15</v>
      </c>
      <c r="AF63" s="16" t="s">
        <v>15</v>
      </c>
      <c r="AG63" s="16">
        <v>53300</v>
      </c>
      <c r="AH63" s="16" t="s">
        <v>15</v>
      </c>
      <c r="AI63" s="16" t="s">
        <v>16</v>
      </c>
      <c r="AJ63" s="16" t="s">
        <v>15</v>
      </c>
      <c r="AK63" s="16" t="s">
        <v>15</v>
      </c>
      <c r="AL63" s="16" t="s">
        <v>16</v>
      </c>
      <c r="AM63" s="16" t="s">
        <v>15</v>
      </c>
      <c r="AN63" s="16" t="s">
        <v>15</v>
      </c>
      <c r="AO63" s="16" t="s">
        <v>15</v>
      </c>
      <c r="AP63" s="16" t="s">
        <v>15</v>
      </c>
      <c r="AQ63" s="16" t="s">
        <v>15</v>
      </c>
      <c r="AR63" s="16"/>
      <c r="AS63" s="16" t="s">
        <v>15</v>
      </c>
      <c r="AT63" s="16" t="s">
        <v>15</v>
      </c>
      <c r="AU63" s="16" t="s">
        <v>15</v>
      </c>
      <c r="AV63" s="16" t="s">
        <v>15</v>
      </c>
      <c r="AW63" s="16" t="s">
        <v>16</v>
      </c>
      <c r="AX63" s="16" t="s">
        <v>15</v>
      </c>
      <c r="AY63" s="16" t="s">
        <v>15</v>
      </c>
      <c r="AZ63" s="16" t="s">
        <v>15</v>
      </c>
      <c r="BA63" s="57" t="s">
        <v>15</v>
      </c>
      <c r="BB63" s="57" t="s">
        <v>15</v>
      </c>
      <c r="BC63" s="57" t="s">
        <v>15</v>
      </c>
      <c r="BD63" s="57" t="s">
        <v>15</v>
      </c>
      <c r="BE63" s="57" t="s">
        <v>15</v>
      </c>
      <c r="BF63" s="76"/>
      <c r="BG63" s="77">
        <v>16670</v>
      </c>
      <c r="BH63" s="78" t="s">
        <v>1087</v>
      </c>
    </row>
    <row r="64" spans="1:60" ht="15.75" customHeight="1" x14ac:dyDescent="0.4">
      <c r="A64" s="15" t="s">
        <v>273</v>
      </c>
      <c r="B64" s="14" t="s">
        <v>18</v>
      </c>
      <c r="C64" s="14" t="s">
        <v>9</v>
      </c>
      <c r="D64" s="14"/>
      <c r="E64" s="95" t="s">
        <v>274</v>
      </c>
      <c r="F64" s="95" t="s">
        <v>275</v>
      </c>
      <c r="G64" s="94"/>
      <c r="H64" s="16" t="s">
        <v>16</v>
      </c>
      <c r="I64" s="16"/>
      <c r="J64" s="16" t="s">
        <v>15</v>
      </c>
      <c r="K64" s="16"/>
      <c r="L64" s="16"/>
      <c r="M64" s="16"/>
      <c r="N64" s="16"/>
      <c r="O64" s="16"/>
      <c r="P64" s="16"/>
      <c r="Q64" s="16" t="s">
        <v>15</v>
      </c>
      <c r="R64" s="16"/>
      <c r="S64" s="16"/>
      <c r="T64" s="16"/>
      <c r="U64" s="16"/>
      <c r="V64" s="16"/>
      <c r="W64" s="16"/>
      <c r="X64" s="16" t="s">
        <v>16</v>
      </c>
      <c r="Y64" s="16"/>
      <c r="Z64" s="16"/>
      <c r="AA64" s="16"/>
      <c r="AB64" s="16"/>
      <c r="AC64" s="16"/>
      <c r="AD64" s="16" t="s">
        <v>15</v>
      </c>
      <c r="AE64" s="16"/>
      <c r="AF64" s="16"/>
      <c r="AG64" s="16">
        <v>300</v>
      </c>
      <c r="AH64" s="16"/>
      <c r="AI64" s="16" t="s">
        <v>15</v>
      </c>
      <c r="AJ64" s="16"/>
      <c r="AK64" s="16"/>
      <c r="AL64" s="16"/>
      <c r="AM64" s="16"/>
      <c r="AN64" s="16"/>
      <c r="AO64" s="16"/>
      <c r="AP64" s="16" t="s">
        <v>15</v>
      </c>
      <c r="AQ64" s="16"/>
      <c r="AR64" s="16"/>
      <c r="AS64" s="16"/>
      <c r="AT64" s="16"/>
      <c r="AU64" s="16"/>
      <c r="AV64" s="16"/>
      <c r="AW64" s="16">
        <v>1000</v>
      </c>
      <c r="AX64" s="16"/>
      <c r="AY64" s="16"/>
      <c r="AZ64" s="16"/>
      <c r="BA64" s="57"/>
      <c r="BB64" s="57"/>
      <c r="BC64" s="57" t="s">
        <v>15</v>
      </c>
      <c r="BD64" s="57"/>
      <c r="BE64" s="57"/>
      <c r="BF64" s="76"/>
      <c r="BG64" s="77"/>
      <c r="BH64" s="78" t="s">
        <v>1081</v>
      </c>
    </row>
    <row r="65" spans="1:60" ht="15.75" customHeight="1" x14ac:dyDescent="0.4">
      <c r="A65" s="15" t="s">
        <v>276</v>
      </c>
      <c r="B65" s="14" t="s">
        <v>18</v>
      </c>
      <c r="C65" s="14" t="s">
        <v>9</v>
      </c>
      <c r="D65" s="21" t="s">
        <v>1140</v>
      </c>
      <c r="E65" s="95" t="s">
        <v>277</v>
      </c>
      <c r="F65" s="95" t="s">
        <v>278</v>
      </c>
      <c r="G65" s="94" t="s">
        <v>279</v>
      </c>
      <c r="H65" s="16" t="s">
        <v>254</v>
      </c>
      <c r="I65" s="16"/>
      <c r="J65" s="16"/>
      <c r="K65" s="16"/>
      <c r="L65" s="16"/>
      <c r="M65" s="16"/>
      <c r="N65" s="16"/>
      <c r="O65" s="16"/>
      <c r="P65" s="16"/>
      <c r="Q65" s="16" t="s">
        <v>15</v>
      </c>
      <c r="R65" s="16"/>
      <c r="S65" s="16"/>
      <c r="T65" s="16"/>
      <c r="U65" s="16"/>
      <c r="V65" s="16"/>
      <c r="W65" s="16"/>
      <c r="X65" s="16"/>
      <c r="Y65" s="16">
        <v>2.7777777777777801E-3</v>
      </c>
      <c r="Z65" s="16"/>
      <c r="AA65" s="16"/>
      <c r="AB65" s="16"/>
      <c r="AC65" s="16"/>
      <c r="AD65" s="16"/>
      <c r="AE65" s="16"/>
      <c r="AF65" s="16"/>
      <c r="AG65" s="16">
        <v>2.0833333333333298E-3</v>
      </c>
      <c r="AH65" s="16"/>
      <c r="AI65" s="16"/>
      <c r="AJ65" s="16"/>
      <c r="AK65" s="16"/>
      <c r="AL65" s="16"/>
      <c r="AM65" s="16"/>
      <c r="AN65" s="16"/>
      <c r="AO65" s="16"/>
      <c r="AP65" s="16" t="s">
        <v>15</v>
      </c>
      <c r="AQ65" s="16"/>
      <c r="AR65" s="16"/>
      <c r="AS65" s="16"/>
      <c r="AT65" s="16"/>
      <c r="AU65" s="16"/>
      <c r="AV65" s="16"/>
      <c r="AW65" s="16"/>
      <c r="AX65" s="16">
        <v>3.0000000000000001E-3</v>
      </c>
      <c r="AY65" s="16"/>
      <c r="AZ65" s="16"/>
      <c r="BA65" s="57"/>
      <c r="BB65" s="57"/>
      <c r="BC65" s="57"/>
      <c r="BD65" s="57"/>
      <c r="BE65" s="57"/>
      <c r="BF65" s="76"/>
      <c r="BG65" s="77"/>
      <c r="BH65" s="65" t="s">
        <v>1083</v>
      </c>
    </row>
    <row r="66" spans="1:60" ht="15.75" customHeight="1" x14ac:dyDescent="0.4">
      <c r="A66" s="15" t="s">
        <v>280</v>
      </c>
      <c r="B66" s="14" t="s">
        <v>18</v>
      </c>
      <c r="C66" s="14" t="s">
        <v>9</v>
      </c>
      <c r="D66" s="21" t="s">
        <v>1140</v>
      </c>
      <c r="E66" s="95" t="s">
        <v>281</v>
      </c>
      <c r="F66" s="95" t="s">
        <v>282</v>
      </c>
      <c r="G66" s="94" t="s">
        <v>283</v>
      </c>
      <c r="H66" s="16" t="s">
        <v>253</v>
      </c>
      <c r="I66" s="16"/>
      <c r="J66" s="16"/>
      <c r="K66" s="16"/>
      <c r="L66" s="16"/>
      <c r="M66" s="16"/>
      <c r="N66" s="16"/>
      <c r="O66" s="16"/>
      <c r="P66" s="16"/>
      <c r="Q66" s="16" t="s">
        <v>15</v>
      </c>
      <c r="R66" s="16"/>
      <c r="S66" s="16"/>
      <c r="T66" s="16"/>
      <c r="U66" s="16"/>
      <c r="V66" s="16"/>
      <c r="W66" s="16"/>
      <c r="X66" s="16"/>
      <c r="Y66" s="16" t="s">
        <v>254</v>
      </c>
      <c r="Z66" s="16"/>
      <c r="AA66" s="16"/>
      <c r="AB66" s="16"/>
      <c r="AC66" s="16"/>
      <c r="AD66" s="16"/>
      <c r="AE66" s="16"/>
      <c r="AF66" s="16"/>
      <c r="AG66" s="16" t="s">
        <v>28</v>
      </c>
      <c r="AH66" s="16"/>
      <c r="AI66" s="16"/>
      <c r="AJ66" s="16"/>
      <c r="AK66" s="16"/>
      <c r="AL66" s="16"/>
      <c r="AM66" s="16"/>
      <c r="AN66" s="16"/>
      <c r="AO66" s="16"/>
      <c r="AP66" s="16" t="s">
        <v>15</v>
      </c>
      <c r="AQ66" s="16"/>
      <c r="AR66" s="16"/>
      <c r="AS66" s="16"/>
      <c r="AT66" s="16"/>
      <c r="AU66" s="16"/>
      <c r="AV66" s="16"/>
      <c r="AW66" s="16"/>
      <c r="AX66" s="16">
        <v>2.0833333333333298E-3</v>
      </c>
      <c r="AY66" s="16"/>
      <c r="AZ66" s="16"/>
      <c r="BA66" s="57"/>
      <c r="BB66" s="57"/>
      <c r="BC66" s="57"/>
      <c r="BD66" s="57"/>
      <c r="BE66" s="57"/>
      <c r="BF66" s="76"/>
      <c r="BG66" s="77"/>
      <c r="BH66" s="65" t="s">
        <v>1083</v>
      </c>
    </row>
    <row r="67" spans="1:60" ht="15.75" customHeight="1" x14ac:dyDescent="0.4">
      <c r="A67" s="30" t="s">
        <v>284</v>
      </c>
      <c r="B67" s="14" t="s">
        <v>18</v>
      </c>
      <c r="C67" s="14" t="s">
        <v>9</v>
      </c>
      <c r="D67" s="21" t="s">
        <v>1140</v>
      </c>
      <c r="E67" s="93" t="s">
        <v>285</v>
      </c>
      <c r="F67" s="93" t="s">
        <v>286</v>
      </c>
      <c r="G67" s="94" t="s">
        <v>287</v>
      </c>
      <c r="H67" s="16" t="s">
        <v>288</v>
      </c>
      <c r="I67" s="16"/>
      <c r="J67" s="16"/>
      <c r="K67" s="16"/>
      <c r="L67" s="16"/>
      <c r="M67" s="16"/>
      <c r="N67" s="16"/>
      <c r="O67" s="16"/>
      <c r="P67" s="16"/>
      <c r="Q67" s="16" t="s">
        <v>289</v>
      </c>
      <c r="R67" s="16"/>
      <c r="S67" s="16"/>
      <c r="T67" s="16"/>
      <c r="U67" s="16"/>
      <c r="V67" s="16"/>
      <c r="W67" s="16"/>
      <c r="X67" s="16"/>
      <c r="Y67" s="16" t="s">
        <v>15</v>
      </c>
      <c r="Z67" s="16"/>
      <c r="AA67" s="16"/>
      <c r="AB67" s="16"/>
      <c r="AC67" s="16"/>
      <c r="AD67" s="16"/>
      <c r="AE67" s="16"/>
      <c r="AF67" s="16"/>
      <c r="AG67" s="16" t="s">
        <v>290</v>
      </c>
      <c r="AH67" s="16"/>
      <c r="AI67" s="16"/>
      <c r="AJ67" s="16"/>
      <c r="AK67" s="16"/>
      <c r="AL67" s="16"/>
      <c r="AM67" s="16"/>
      <c r="AN67" s="16"/>
      <c r="AO67" s="16"/>
      <c r="AP67" s="16">
        <v>1</v>
      </c>
      <c r="AQ67" s="16"/>
      <c r="AR67" s="16"/>
      <c r="AS67" s="16"/>
      <c r="AT67" s="16"/>
      <c r="AU67" s="16"/>
      <c r="AV67" s="16"/>
      <c r="AW67" s="16"/>
      <c r="AX67" s="16" t="s">
        <v>15</v>
      </c>
      <c r="AY67" s="16"/>
      <c r="AZ67" s="16"/>
      <c r="BA67" s="57"/>
      <c r="BB67" s="57"/>
      <c r="BC67" s="57"/>
      <c r="BD67" s="57"/>
      <c r="BE67" s="57"/>
      <c r="BF67" s="76"/>
      <c r="BG67" s="77"/>
      <c r="BH67" s="65" t="s">
        <v>1083</v>
      </c>
    </row>
    <row r="68" spans="1:60" ht="15.75" customHeight="1" x14ac:dyDescent="0.4">
      <c r="A68" s="30" t="s">
        <v>291</v>
      </c>
      <c r="B68" s="14" t="s">
        <v>18</v>
      </c>
      <c r="C68" s="14" t="s">
        <v>9</v>
      </c>
      <c r="D68" s="21" t="s">
        <v>1140</v>
      </c>
      <c r="E68" s="93" t="s">
        <v>292</v>
      </c>
      <c r="F68" s="93" t="s">
        <v>293</v>
      </c>
      <c r="G68" s="94" t="s">
        <v>294</v>
      </c>
      <c r="H68" s="16" t="s">
        <v>295</v>
      </c>
      <c r="I68" s="16"/>
      <c r="J68" s="16"/>
      <c r="K68" s="16"/>
      <c r="L68" s="16"/>
      <c r="M68" s="16"/>
      <c r="N68" s="16"/>
      <c r="O68" s="16"/>
      <c r="P68" s="16"/>
      <c r="Q68" s="16">
        <v>9</v>
      </c>
      <c r="R68" s="16"/>
      <c r="S68" s="16"/>
      <c r="T68" s="16"/>
      <c r="U68" s="16"/>
      <c r="V68" s="16"/>
      <c r="W68" s="16"/>
      <c r="X68" s="16"/>
      <c r="Y68" s="16" t="s">
        <v>15</v>
      </c>
      <c r="Z68" s="16"/>
      <c r="AA68" s="16"/>
      <c r="AB68" s="16"/>
      <c r="AC68" s="16"/>
      <c r="AD68" s="16"/>
      <c r="AE68" s="16"/>
      <c r="AF68" s="16"/>
      <c r="AG68" s="16" t="s">
        <v>290</v>
      </c>
      <c r="AH68" s="16"/>
      <c r="AI68" s="16"/>
      <c r="AJ68" s="16"/>
      <c r="AK68" s="16"/>
      <c r="AL68" s="16"/>
      <c r="AM68" s="16"/>
      <c r="AN68" s="16"/>
      <c r="AO68" s="16"/>
      <c r="AP68" s="16">
        <v>1</v>
      </c>
      <c r="AQ68" s="16"/>
      <c r="AR68" s="16"/>
      <c r="AS68" s="16"/>
      <c r="AT68" s="16"/>
      <c r="AU68" s="16"/>
      <c r="AV68" s="16"/>
      <c r="AW68" s="16"/>
      <c r="AX68" s="16" t="s">
        <v>15</v>
      </c>
      <c r="AY68" s="16"/>
      <c r="AZ68" s="16"/>
      <c r="BA68" s="57"/>
      <c r="BB68" s="57"/>
      <c r="BC68" s="57"/>
      <c r="BD68" s="57"/>
      <c r="BE68" s="57"/>
      <c r="BF68" s="76"/>
      <c r="BG68" s="77"/>
      <c r="BH68" s="65" t="s">
        <v>1083</v>
      </c>
    </row>
    <row r="69" spans="1:60" ht="15.75" customHeight="1" x14ac:dyDescent="0.4">
      <c r="A69" s="30" t="s">
        <v>296</v>
      </c>
      <c r="B69" s="14" t="s">
        <v>18</v>
      </c>
      <c r="C69" s="14" t="s">
        <v>9</v>
      </c>
      <c r="D69" s="21" t="s">
        <v>1140</v>
      </c>
      <c r="E69" s="95" t="s">
        <v>297</v>
      </c>
      <c r="F69" s="95" t="s">
        <v>298</v>
      </c>
      <c r="G69" s="94" t="s">
        <v>1121</v>
      </c>
      <c r="H69" s="16" t="s">
        <v>299</v>
      </c>
      <c r="I69" s="16"/>
      <c r="J69" s="16"/>
      <c r="K69" s="16"/>
      <c r="L69" s="16"/>
      <c r="M69" s="16"/>
      <c r="N69" s="16"/>
      <c r="O69" s="16"/>
      <c r="P69" s="16"/>
      <c r="Q69" s="16" t="s">
        <v>300</v>
      </c>
      <c r="R69" s="16"/>
      <c r="S69" s="16"/>
      <c r="T69" s="16"/>
      <c r="U69" s="16"/>
      <c r="V69" s="16"/>
      <c r="W69" s="16"/>
      <c r="X69" s="16"/>
      <c r="Y69" s="16" t="s">
        <v>15</v>
      </c>
      <c r="Z69" s="16"/>
      <c r="AA69" s="16"/>
      <c r="AB69" s="16"/>
      <c r="AC69" s="16"/>
      <c r="AD69" s="16"/>
      <c r="AE69" s="16"/>
      <c r="AF69" s="16"/>
      <c r="AG69" s="16">
        <v>1</v>
      </c>
      <c r="AH69" s="16"/>
      <c r="AI69" s="16"/>
      <c r="AJ69" s="16"/>
      <c r="AK69" s="16"/>
      <c r="AL69" s="16"/>
      <c r="AM69" s="16"/>
      <c r="AN69" s="16"/>
      <c r="AO69" s="16"/>
      <c r="AP69" s="16">
        <v>1</v>
      </c>
      <c r="AQ69" s="16"/>
      <c r="AR69" s="16"/>
      <c r="AS69" s="16"/>
      <c r="AT69" s="16"/>
      <c r="AU69" s="16"/>
      <c r="AV69" s="16"/>
      <c r="AW69" s="16"/>
      <c r="AX69" s="16" t="s">
        <v>15</v>
      </c>
      <c r="AY69" s="16"/>
      <c r="AZ69" s="16"/>
      <c r="BA69" s="57"/>
      <c r="BB69" s="57"/>
      <c r="BC69" s="57"/>
      <c r="BD69" s="57"/>
      <c r="BE69" s="57"/>
      <c r="BF69" s="76"/>
      <c r="BG69" s="77"/>
      <c r="BH69" s="65" t="s">
        <v>1083</v>
      </c>
    </row>
    <row r="70" spans="1:60" ht="15" customHeight="1" x14ac:dyDescent="0.4">
      <c r="A70" s="30" t="s">
        <v>301</v>
      </c>
      <c r="B70" s="14" t="s">
        <v>18</v>
      </c>
      <c r="C70" s="14" t="s">
        <v>9</v>
      </c>
      <c r="D70" s="21" t="s">
        <v>1140</v>
      </c>
      <c r="E70" s="95" t="s">
        <v>297</v>
      </c>
      <c r="F70" s="95" t="s">
        <v>302</v>
      </c>
      <c r="G70" s="94" t="s">
        <v>303</v>
      </c>
      <c r="H70" s="16" t="s">
        <v>304</v>
      </c>
      <c r="I70" s="16"/>
      <c r="J70" s="16"/>
      <c r="K70" s="16"/>
      <c r="L70" s="16"/>
      <c r="M70" s="16"/>
      <c r="N70" s="16"/>
      <c r="O70" s="16"/>
      <c r="P70" s="16"/>
      <c r="Q70" s="16" t="s">
        <v>305</v>
      </c>
      <c r="R70" s="16"/>
      <c r="S70" s="16"/>
      <c r="T70" s="16"/>
      <c r="U70" s="16"/>
      <c r="V70" s="16"/>
      <c r="W70" s="16"/>
      <c r="X70" s="16"/>
      <c r="Y70" s="16" t="s">
        <v>15</v>
      </c>
      <c r="Z70" s="16"/>
      <c r="AA70" s="16"/>
      <c r="AB70" s="16"/>
      <c r="AC70" s="16"/>
      <c r="AD70" s="16"/>
      <c r="AE70" s="16"/>
      <c r="AF70" s="16"/>
      <c r="AG70" s="16">
        <v>1</v>
      </c>
      <c r="AH70" s="16"/>
      <c r="AI70" s="16"/>
      <c r="AJ70" s="16"/>
      <c r="AK70" s="16"/>
      <c r="AL70" s="16"/>
      <c r="AM70" s="16"/>
      <c r="AN70" s="16"/>
      <c r="AO70" s="16"/>
      <c r="AP70" s="16">
        <v>1</v>
      </c>
      <c r="AQ70" s="16"/>
      <c r="AR70" s="16"/>
      <c r="AS70" s="16"/>
      <c r="AT70" s="16"/>
      <c r="AU70" s="16"/>
      <c r="AV70" s="16"/>
      <c r="AW70" s="16"/>
      <c r="AX70" s="16" t="s">
        <v>15</v>
      </c>
      <c r="AY70" s="16"/>
      <c r="AZ70" s="16"/>
      <c r="BA70" s="57"/>
      <c r="BB70" s="57"/>
      <c r="BC70" s="57"/>
      <c r="BD70" s="57"/>
      <c r="BE70" s="57"/>
      <c r="BF70" s="76"/>
      <c r="BG70" s="77"/>
      <c r="BH70" s="65" t="s">
        <v>1083</v>
      </c>
    </row>
    <row r="71" spans="1:60" ht="15.75" customHeight="1" x14ac:dyDescent="0.4">
      <c r="A71" s="15" t="s">
        <v>306</v>
      </c>
      <c r="B71" s="14" t="s">
        <v>18</v>
      </c>
      <c r="C71" s="14" t="s">
        <v>9</v>
      </c>
      <c r="D71" s="21" t="s">
        <v>1140</v>
      </c>
      <c r="E71" s="95" t="s">
        <v>307</v>
      </c>
      <c r="F71" s="95" t="s">
        <v>308</v>
      </c>
      <c r="G71" s="94" t="s">
        <v>309</v>
      </c>
      <c r="H71" s="16" t="s">
        <v>16</v>
      </c>
      <c r="I71" s="16"/>
      <c r="J71" s="16"/>
      <c r="K71" s="16"/>
      <c r="L71" s="16"/>
      <c r="M71" s="16"/>
      <c r="N71" s="16"/>
      <c r="O71" s="16"/>
      <c r="P71" s="16"/>
      <c r="Q71" s="16" t="s">
        <v>16</v>
      </c>
      <c r="R71" s="16"/>
      <c r="S71" s="16"/>
      <c r="T71" s="16"/>
      <c r="U71" s="16"/>
      <c r="V71" s="16"/>
      <c r="W71" s="16"/>
      <c r="X71" s="16"/>
      <c r="Y71" s="16" t="s">
        <v>16</v>
      </c>
      <c r="Z71" s="16"/>
      <c r="AA71" s="16"/>
      <c r="AB71" s="16"/>
      <c r="AC71" s="16"/>
      <c r="AD71" s="16"/>
      <c r="AE71" s="16"/>
      <c r="AF71" s="16"/>
      <c r="AG71" s="16">
        <v>3</v>
      </c>
      <c r="AH71" s="16"/>
      <c r="AI71" s="16"/>
      <c r="AJ71" s="16"/>
      <c r="AK71" s="16"/>
      <c r="AL71" s="16"/>
      <c r="AM71" s="16"/>
      <c r="AN71" s="16"/>
      <c r="AO71" s="16"/>
      <c r="AP71" s="16">
        <v>3</v>
      </c>
      <c r="AQ71" s="16"/>
      <c r="AR71" s="16"/>
      <c r="AS71" s="16"/>
      <c r="AT71" s="16"/>
      <c r="AU71" s="16"/>
      <c r="AV71" s="16"/>
      <c r="AW71" s="16"/>
      <c r="AX71" s="16">
        <v>10</v>
      </c>
      <c r="AY71" s="16"/>
      <c r="AZ71" s="16"/>
      <c r="BA71" s="57"/>
      <c r="BB71" s="57"/>
      <c r="BC71" s="57"/>
      <c r="BD71" s="57"/>
      <c r="BE71" s="57"/>
      <c r="BF71" s="76"/>
      <c r="BG71" s="77"/>
      <c r="BH71" s="65" t="s">
        <v>1083</v>
      </c>
    </row>
    <row r="72" spans="1:60" ht="15.75" customHeight="1" x14ac:dyDescent="0.4">
      <c r="A72" s="15" t="s">
        <v>310</v>
      </c>
      <c r="B72" s="14" t="s">
        <v>18</v>
      </c>
      <c r="C72" s="14" t="s">
        <v>9</v>
      </c>
      <c r="D72" s="21" t="s">
        <v>1140</v>
      </c>
      <c r="E72" s="95" t="s">
        <v>311</v>
      </c>
      <c r="F72" s="95" t="s">
        <v>312</v>
      </c>
      <c r="G72" s="94" t="s">
        <v>313</v>
      </c>
      <c r="H72" s="16" t="s">
        <v>314</v>
      </c>
      <c r="I72" s="16"/>
      <c r="J72" s="16"/>
      <c r="K72" s="16"/>
      <c r="L72" s="16"/>
      <c r="M72" s="16"/>
      <c r="N72" s="16"/>
      <c r="O72" s="16"/>
      <c r="P72" s="16"/>
      <c r="Q72" s="16" t="s">
        <v>315</v>
      </c>
      <c r="R72" s="16"/>
      <c r="S72" s="16"/>
      <c r="T72" s="16"/>
      <c r="U72" s="16"/>
      <c r="V72" s="16"/>
      <c r="W72" s="16"/>
      <c r="X72" s="16"/>
      <c r="Y72" s="16" t="s">
        <v>15</v>
      </c>
      <c r="Z72" s="16"/>
      <c r="AA72" s="16"/>
      <c r="AB72" s="16"/>
      <c r="AC72" s="16"/>
      <c r="AD72" s="16"/>
      <c r="AE72" s="16"/>
      <c r="AF72" s="16"/>
      <c r="AG72" s="16" t="s">
        <v>28</v>
      </c>
      <c r="AH72" s="16"/>
      <c r="AI72" s="16"/>
      <c r="AJ72" s="16"/>
      <c r="AK72" s="16"/>
      <c r="AL72" s="16"/>
      <c r="AM72" s="16"/>
      <c r="AN72" s="16"/>
      <c r="AO72" s="16"/>
      <c r="AP72" s="16">
        <v>3</v>
      </c>
      <c r="AQ72" s="16"/>
      <c r="AR72" s="16"/>
      <c r="AS72" s="16"/>
      <c r="AT72" s="16"/>
      <c r="AU72" s="16"/>
      <c r="AV72" s="16"/>
      <c r="AW72" s="16"/>
      <c r="AX72" s="16" t="s">
        <v>15</v>
      </c>
      <c r="AY72" s="16"/>
      <c r="AZ72" s="16"/>
      <c r="BA72" s="57"/>
      <c r="BB72" s="57"/>
      <c r="BC72" s="57"/>
      <c r="BD72" s="57"/>
      <c r="BE72" s="57"/>
      <c r="BF72" s="76"/>
      <c r="BG72" s="77"/>
      <c r="BH72" s="65" t="s">
        <v>1083</v>
      </c>
    </row>
    <row r="73" spans="1:60" ht="15.75" customHeight="1" x14ac:dyDescent="0.4">
      <c r="A73" s="30" t="s">
        <v>316</v>
      </c>
      <c r="B73" s="14" t="s">
        <v>18</v>
      </c>
      <c r="C73" s="14" t="s">
        <v>9</v>
      </c>
      <c r="D73" s="21" t="s">
        <v>1140</v>
      </c>
      <c r="E73" s="93" t="s">
        <v>317</v>
      </c>
      <c r="F73" s="93" t="s">
        <v>318</v>
      </c>
      <c r="G73" s="94" t="s">
        <v>287</v>
      </c>
      <c r="H73" s="16" t="s">
        <v>319</v>
      </c>
      <c r="I73" s="16"/>
      <c r="J73" s="16"/>
      <c r="K73" s="16"/>
      <c r="L73" s="16"/>
      <c r="M73" s="16"/>
      <c r="N73" s="16"/>
      <c r="O73" s="16"/>
      <c r="P73" s="16"/>
      <c r="Q73" s="16" t="s">
        <v>320</v>
      </c>
      <c r="R73" s="16"/>
      <c r="S73" s="16"/>
      <c r="T73" s="16"/>
      <c r="U73" s="16"/>
      <c r="V73" s="16"/>
      <c r="W73" s="16"/>
      <c r="X73" s="16"/>
      <c r="Y73" s="16" t="s">
        <v>15</v>
      </c>
      <c r="Z73" s="16"/>
      <c r="AA73" s="16"/>
      <c r="AB73" s="16"/>
      <c r="AC73" s="16"/>
      <c r="AD73" s="16"/>
      <c r="AE73" s="16"/>
      <c r="AF73" s="16"/>
      <c r="AG73" s="16" t="s">
        <v>290</v>
      </c>
      <c r="AH73" s="16"/>
      <c r="AI73" s="16"/>
      <c r="AJ73" s="16"/>
      <c r="AK73" s="16"/>
      <c r="AL73" s="16"/>
      <c r="AM73" s="16"/>
      <c r="AN73" s="16"/>
      <c r="AO73" s="16"/>
      <c r="AP73" s="16" t="s">
        <v>290</v>
      </c>
      <c r="AQ73" s="16"/>
      <c r="AR73" s="16"/>
      <c r="AS73" s="16"/>
      <c r="AT73" s="16"/>
      <c r="AU73" s="16"/>
      <c r="AV73" s="16"/>
      <c r="AW73" s="16"/>
      <c r="AX73" s="16" t="s">
        <v>15</v>
      </c>
      <c r="AY73" s="16"/>
      <c r="AZ73" s="16"/>
      <c r="BA73" s="57"/>
      <c r="BB73" s="57"/>
      <c r="BC73" s="57"/>
      <c r="BD73" s="57"/>
      <c r="BE73" s="57"/>
      <c r="BF73" s="76"/>
      <c r="BG73" s="77"/>
      <c r="BH73" s="65" t="s">
        <v>1083</v>
      </c>
    </row>
    <row r="74" spans="1:60" ht="15.75" customHeight="1" x14ac:dyDescent="0.4">
      <c r="A74" s="30" t="s">
        <v>321</v>
      </c>
      <c r="B74" s="14" t="s">
        <v>18</v>
      </c>
      <c r="C74" s="14" t="s">
        <v>9</v>
      </c>
      <c r="D74" s="21" t="s">
        <v>1140</v>
      </c>
      <c r="E74" s="93" t="s">
        <v>322</v>
      </c>
      <c r="F74" s="93" t="s">
        <v>323</v>
      </c>
      <c r="G74" s="94" t="s">
        <v>324</v>
      </c>
      <c r="H74" s="16">
        <v>9</v>
      </c>
      <c r="I74" s="16"/>
      <c r="J74" s="16"/>
      <c r="K74" s="16"/>
      <c r="L74" s="16"/>
      <c r="M74" s="16"/>
      <c r="N74" s="16"/>
      <c r="O74" s="16"/>
      <c r="P74" s="16"/>
      <c r="Q74" s="16" t="s">
        <v>325</v>
      </c>
      <c r="R74" s="16"/>
      <c r="S74" s="16"/>
      <c r="T74" s="16"/>
      <c r="U74" s="16"/>
      <c r="V74" s="16"/>
      <c r="W74" s="16"/>
      <c r="X74" s="16"/>
      <c r="Y74" s="16" t="s">
        <v>15</v>
      </c>
      <c r="Z74" s="16"/>
      <c r="AA74" s="16"/>
      <c r="AB74" s="16"/>
      <c r="AC74" s="16"/>
      <c r="AD74" s="16"/>
      <c r="AE74" s="16"/>
      <c r="AF74" s="16"/>
      <c r="AG74" s="16" t="s">
        <v>290</v>
      </c>
      <c r="AH74" s="16"/>
      <c r="AI74" s="16"/>
      <c r="AJ74" s="16"/>
      <c r="AK74" s="16"/>
      <c r="AL74" s="16"/>
      <c r="AM74" s="16"/>
      <c r="AN74" s="16"/>
      <c r="AO74" s="16"/>
      <c r="AP74" s="16">
        <v>1</v>
      </c>
      <c r="AQ74" s="16"/>
      <c r="AR74" s="16"/>
      <c r="AS74" s="16"/>
      <c r="AT74" s="16"/>
      <c r="AU74" s="16"/>
      <c r="AV74" s="16"/>
      <c r="AW74" s="16"/>
      <c r="AX74" s="16" t="s">
        <v>15</v>
      </c>
      <c r="AY74" s="16"/>
      <c r="AZ74" s="16"/>
      <c r="BA74" s="57"/>
      <c r="BB74" s="57"/>
      <c r="BC74" s="57"/>
      <c r="BD74" s="57"/>
      <c r="BE74" s="57"/>
      <c r="BF74" s="76"/>
      <c r="BG74" s="77"/>
      <c r="BH74" s="65" t="s">
        <v>1083</v>
      </c>
    </row>
    <row r="75" spans="1:60" ht="15.75" customHeight="1" x14ac:dyDescent="0.4">
      <c r="A75" s="15" t="s">
        <v>326</v>
      </c>
      <c r="B75" s="14" t="s">
        <v>18</v>
      </c>
      <c r="C75" s="14" t="s">
        <v>9</v>
      </c>
      <c r="D75" s="21" t="s">
        <v>1140</v>
      </c>
      <c r="E75" s="95" t="s">
        <v>327</v>
      </c>
      <c r="F75" s="95" t="s">
        <v>328</v>
      </c>
      <c r="G75" s="94" t="s">
        <v>329</v>
      </c>
      <c r="H75" s="16" t="s">
        <v>16</v>
      </c>
      <c r="I75" s="16"/>
      <c r="J75" s="16"/>
      <c r="K75" s="16"/>
      <c r="L75" s="16"/>
      <c r="M75" s="16"/>
      <c r="N75" s="16"/>
      <c r="O75" s="16"/>
      <c r="P75" s="16"/>
      <c r="Q75" s="16" t="s">
        <v>16</v>
      </c>
      <c r="R75" s="16"/>
      <c r="S75" s="16"/>
      <c r="T75" s="16"/>
      <c r="U75" s="16"/>
      <c r="V75" s="16"/>
      <c r="W75" s="16"/>
      <c r="X75" s="16"/>
      <c r="Y75" s="16" t="s">
        <v>16</v>
      </c>
      <c r="Z75" s="16"/>
      <c r="AA75" s="16"/>
      <c r="AB75" s="16"/>
      <c r="AC75" s="16"/>
      <c r="AD75" s="16"/>
      <c r="AE75" s="16"/>
      <c r="AF75" s="16"/>
      <c r="AG75" s="16">
        <v>1</v>
      </c>
      <c r="AH75" s="16"/>
      <c r="AI75" s="16"/>
      <c r="AJ75" s="16"/>
      <c r="AK75" s="16"/>
      <c r="AL75" s="16"/>
      <c r="AM75" s="16"/>
      <c r="AN75" s="16"/>
      <c r="AO75" s="16"/>
      <c r="AP75" s="16">
        <v>3</v>
      </c>
      <c r="AQ75" s="16"/>
      <c r="AR75" s="16"/>
      <c r="AS75" s="16"/>
      <c r="AT75" s="16"/>
      <c r="AU75" s="16"/>
      <c r="AV75" s="16"/>
      <c r="AW75" s="16"/>
      <c r="AX75" s="16">
        <v>3</v>
      </c>
      <c r="AY75" s="16"/>
      <c r="AZ75" s="16"/>
      <c r="BA75" s="57"/>
      <c r="BB75" s="57"/>
      <c r="BC75" s="57"/>
      <c r="BD75" s="57"/>
      <c r="BE75" s="57"/>
      <c r="BF75" s="76"/>
      <c r="BG75" s="77"/>
      <c r="BH75" s="65" t="s">
        <v>1083</v>
      </c>
    </row>
    <row r="76" spans="1:60" ht="15.75" customHeight="1" x14ac:dyDescent="0.4">
      <c r="A76" s="15" t="s">
        <v>330</v>
      </c>
      <c r="B76" s="14" t="s">
        <v>18</v>
      </c>
      <c r="C76" s="14" t="s">
        <v>9</v>
      </c>
      <c r="D76" s="21" t="s">
        <v>1140</v>
      </c>
      <c r="E76" s="95" t="s">
        <v>331</v>
      </c>
      <c r="F76" s="95" t="s">
        <v>332</v>
      </c>
      <c r="G76" s="94" t="s">
        <v>333</v>
      </c>
      <c r="H76" s="16" t="s">
        <v>15</v>
      </c>
      <c r="I76" s="16"/>
      <c r="J76" s="16"/>
      <c r="K76" s="16"/>
      <c r="L76" s="16"/>
      <c r="M76" s="16"/>
      <c r="N76" s="16"/>
      <c r="O76" s="16"/>
      <c r="P76" s="16"/>
      <c r="Q76" s="16" t="s">
        <v>334</v>
      </c>
      <c r="R76" s="16"/>
      <c r="S76" s="16"/>
      <c r="T76" s="16"/>
      <c r="U76" s="16"/>
      <c r="V76" s="16"/>
      <c r="W76" s="16"/>
      <c r="X76" s="16"/>
      <c r="Y76" s="16" t="s">
        <v>15</v>
      </c>
      <c r="Z76" s="16"/>
      <c r="AA76" s="16"/>
      <c r="AB76" s="16"/>
      <c r="AC76" s="16"/>
      <c r="AD76" s="16"/>
      <c r="AE76" s="16"/>
      <c r="AF76" s="16"/>
      <c r="AG76" s="16" t="s">
        <v>15</v>
      </c>
      <c r="AH76" s="16"/>
      <c r="AI76" s="16"/>
      <c r="AJ76" s="16"/>
      <c r="AK76" s="16"/>
      <c r="AL76" s="16"/>
      <c r="AM76" s="16"/>
      <c r="AN76" s="16"/>
      <c r="AO76" s="16"/>
      <c r="AP76" s="23" t="s">
        <v>335</v>
      </c>
      <c r="AQ76" s="16"/>
      <c r="AR76" s="16"/>
      <c r="AS76" s="16"/>
      <c r="AT76" s="16"/>
      <c r="AU76" s="16"/>
      <c r="AV76" s="16"/>
      <c r="AW76" s="16"/>
      <c r="AX76" s="16" t="s">
        <v>15</v>
      </c>
      <c r="AY76" s="16"/>
      <c r="AZ76" s="16"/>
      <c r="BA76" s="57"/>
      <c r="BB76" s="57"/>
      <c r="BC76" s="57"/>
      <c r="BD76" s="57"/>
      <c r="BE76" s="57"/>
      <c r="BF76" s="76"/>
      <c r="BG76" s="77"/>
      <c r="BH76" s="78" t="s">
        <v>1088</v>
      </c>
    </row>
    <row r="77" spans="1:60" ht="15.75" customHeight="1" x14ac:dyDescent="0.4">
      <c r="A77" s="15" t="s">
        <v>336</v>
      </c>
      <c r="B77" s="14" t="s">
        <v>18</v>
      </c>
      <c r="C77" s="14" t="s">
        <v>9</v>
      </c>
      <c r="D77" s="21" t="s">
        <v>1140</v>
      </c>
      <c r="E77" s="95" t="s">
        <v>337</v>
      </c>
      <c r="F77" s="95" t="s">
        <v>338</v>
      </c>
      <c r="G77" s="94" t="s">
        <v>339</v>
      </c>
      <c r="H77" s="16"/>
      <c r="I77" s="16"/>
      <c r="J77" s="16" t="s">
        <v>16</v>
      </c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23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>
        <v>400</v>
      </c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23"/>
      <c r="AW77" s="16"/>
      <c r="AX77" s="16"/>
      <c r="AY77" s="16"/>
      <c r="AZ77" s="16"/>
      <c r="BA77" s="57"/>
      <c r="BB77" s="57"/>
      <c r="BC77" s="57"/>
      <c r="BD77" s="57"/>
      <c r="BE77" s="57"/>
      <c r="BF77" s="76"/>
      <c r="BG77" s="77"/>
      <c r="BH77" s="87" t="s">
        <v>340</v>
      </c>
    </row>
    <row r="78" spans="1:60" ht="15.75" customHeight="1" x14ac:dyDescent="0.4">
      <c r="A78" s="15" t="s">
        <v>341</v>
      </c>
      <c r="B78" s="14" t="s">
        <v>18</v>
      </c>
      <c r="C78" s="14" t="s">
        <v>9</v>
      </c>
      <c r="D78" s="21" t="s">
        <v>1140</v>
      </c>
      <c r="E78" s="95" t="s">
        <v>342</v>
      </c>
      <c r="F78" s="95" t="s">
        <v>343</v>
      </c>
      <c r="G78" s="94" t="s">
        <v>1055</v>
      </c>
      <c r="H78" s="16"/>
      <c r="I78" s="16"/>
      <c r="J78" s="16" t="s">
        <v>16</v>
      </c>
      <c r="K78" s="16"/>
      <c r="L78" s="16"/>
      <c r="M78" s="16"/>
      <c r="N78" s="16"/>
      <c r="O78" s="16"/>
      <c r="P78" s="16"/>
      <c r="Q78" s="16" t="s">
        <v>16</v>
      </c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>
        <v>200</v>
      </c>
      <c r="AJ78" s="16"/>
      <c r="AK78" s="16"/>
      <c r="AL78" s="16"/>
      <c r="AM78" s="16"/>
      <c r="AN78" s="16"/>
      <c r="AO78" s="16"/>
      <c r="AP78" s="16">
        <v>1000</v>
      </c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57"/>
      <c r="BB78" s="57"/>
      <c r="BC78" s="57"/>
      <c r="BD78" s="57"/>
      <c r="BE78" s="57"/>
      <c r="BF78" s="76"/>
      <c r="BG78" s="77"/>
      <c r="BH78" s="65" t="s">
        <v>340</v>
      </c>
    </row>
    <row r="79" spans="1:60" ht="15.75" customHeight="1" x14ac:dyDescent="0.4">
      <c r="A79" s="15" t="s">
        <v>344</v>
      </c>
      <c r="B79" s="14" t="s">
        <v>18</v>
      </c>
      <c r="C79" s="14" t="s">
        <v>9</v>
      </c>
      <c r="D79" s="21" t="s">
        <v>1140</v>
      </c>
      <c r="E79" s="95" t="s">
        <v>345</v>
      </c>
      <c r="F79" s="95" t="s">
        <v>346</v>
      </c>
      <c r="G79" s="94" t="s">
        <v>347</v>
      </c>
      <c r="H79" s="16"/>
      <c r="I79" s="16"/>
      <c r="J79" s="16" t="s">
        <v>16</v>
      </c>
      <c r="K79" s="16"/>
      <c r="L79" s="16"/>
      <c r="M79" s="16"/>
      <c r="N79" s="16"/>
      <c r="O79" s="16"/>
      <c r="P79" s="16"/>
      <c r="Q79" s="16" t="s">
        <v>16</v>
      </c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>
        <v>400</v>
      </c>
      <c r="AJ79" s="16"/>
      <c r="AK79" s="16"/>
      <c r="AL79" s="16"/>
      <c r="AM79" s="16"/>
      <c r="AN79" s="16"/>
      <c r="AO79" s="16"/>
      <c r="AP79" s="16">
        <v>400</v>
      </c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57"/>
      <c r="BB79" s="57"/>
      <c r="BC79" s="57"/>
      <c r="BD79" s="57"/>
      <c r="BE79" s="57"/>
      <c r="BF79" s="76"/>
      <c r="BG79" s="77"/>
      <c r="BH79" s="65" t="s">
        <v>340</v>
      </c>
    </row>
    <row r="80" spans="1:60" ht="15.75" customHeight="1" x14ac:dyDescent="0.4">
      <c r="A80" s="15" t="s">
        <v>348</v>
      </c>
      <c r="B80" s="14" t="s">
        <v>18</v>
      </c>
      <c r="C80" s="14" t="s">
        <v>9</v>
      </c>
      <c r="D80" s="21" t="s">
        <v>1140</v>
      </c>
      <c r="E80" s="95" t="s">
        <v>349</v>
      </c>
      <c r="F80" s="95" t="s">
        <v>350</v>
      </c>
      <c r="G80" s="94" t="s">
        <v>351</v>
      </c>
      <c r="H80" s="16"/>
      <c r="I80" s="16"/>
      <c r="J80" s="16" t="s">
        <v>16</v>
      </c>
      <c r="K80" s="16"/>
      <c r="L80" s="16"/>
      <c r="M80" s="16"/>
      <c r="N80" s="16"/>
      <c r="O80" s="16"/>
      <c r="P80" s="16"/>
      <c r="Q80" s="16" t="s">
        <v>16</v>
      </c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>
        <v>50</v>
      </c>
      <c r="AJ80" s="16"/>
      <c r="AK80" s="16"/>
      <c r="AL80" s="16"/>
      <c r="AM80" s="16"/>
      <c r="AN80" s="16"/>
      <c r="AO80" s="16"/>
      <c r="AP80" s="16">
        <v>400</v>
      </c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57"/>
      <c r="BB80" s="57"/>
      <c r="BC80" s="57"/>
      <c r="BD80" s="57"/>
      <c r="BE80" s="57"/>
      <c r="BF80" s="76"/>
      <c r="BG80" s="77"/>
      <c r="BH80" s="65" t="s">
        <v>340</v>
      </c>
    </row>
    <row r="81" spans="1:60" ht="15.75" customHeight="1" x14ac:dyDescent="0.4">
      <c r="A81" s="15" t="s">
        <v>352</v>
      </c>
      <c r="B81" s="14" t="s">
        <v>18</v>
      </c>
      <c r="C81" s="14" t="s">
        <v>9</v>
      </c>
      <c r="D81" s="21" t="s">
        <v>1140</v>
      </c>
      <c r="E81" s="95" t="s">
        <v>353</v>
      </c>
      <c r="F81" s="95" t="s">
        <v>354</v>
      </c>
      <c r="G81" s="94" t="s">
        <v>355</v>
      </c>
      <c r="H81" s="16"/>
      <c r="I81" s="16"/>
      <c r="J81" s="16"/>
      <c r="K81" s="16"/>
      <c r="L81" s="16"/>
      <c r="M81" s="16"/>
      <c r="N81" s="16"/>
      <c r="O81" s="16" t="s">
        <v>15</v>
      </c>
      <c r="P81" s="16"/>
      <c r="Q81" s="16" t="s">
        <v>356</v>
      </c>
      <c r="R81" s="16"/>
      <c r="S81" s="16"/>
      <c r="T81" s="16" t="s">
        <v>15</v>
      </c>
      <c r="U81" s="16"/>
      <c r="V81" s="16"/>
      <c r="W81" s="23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 t="s">
        <v>15</v>
      </c>
      <c r="AO81" s="16"/>
      <c r="AP81" s="16" t="s">
        <v>16</v>
      </c>
      <c r="AQ81" s="16"/>
      <c r="AR81" s="16"/>
      <c r="AS81" s="16" t="s">
        <v>15</v>
      </c>
      <c r="AT81" s="16"/>
      <c r="AU81" s="16"/>
      <c r="AV81" s="23"/>
      <c r="AW81" s="16"/>
      <c r="AX81" s="16"/>
      <c r="AY81" s="16"/>
      <c r="AZ81" s="16"/>
      <c r="BA81" s="57"/>
      <c r="BB81" s="57"/>
      <c r="BC81" s="57"/>
      <c r="BD81" s="57"/>
      <c r="BE81" s="57"/>
      <c r="BF81" s="76">
        <v>30</v>
      </c>
      <c r="BG81" s="77">
        <v>3000</v>
      </c>
      <c r="BH81" s="66" t="s">
        <v>1089</v>
      </c>
    </row>
    <row r="82" spans="1:60" ht="15.75" customHeight="1" x14ac:dyDescent="0.4">
      <c r="A82" s="15" t="s">
        <v>357</v>
      </c>
      <c r="B82" s="14" t="s">
        <v>18</v>
      </c>
      <c r="C82" s="14" t="s">
        <v>9</v>
      </c>
      <c r="D82" s="21" t="s">
        <v>1140</v>
      </c>
      <c r="E82" s="95" t="s">
        <v>358</v>
      </c>
      <c r="F82" s="95" t="s">
        <v>359</v>
      </c>
      <c r="G82" s="94" t="s">
        <v>360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 t="s">
        <v>16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57"/>
      <c r="BB82" s="57"/>
      <c r="BC82" s="57">
        <v>10</v>
      </c>
      <c r="BD82" s="57"/>
      <c r="BE82" s="57"/>
      <c r="BF82" s="76"/>
      <c r="BG82" s="77"/>
      <c r="BH82" s="65" t="s">
        <v>1084</v>
      </c>
    </row>
    <row r="83" spans="1:60" ht="15.75" customHeight="1" x14ac:dyDescent="0.4">
      <c r="A83" s="15" t="s">
        <v>361</v>
      </c>
      <c r="B83" s="14" t="s">
        <v>18</v>
      </c>
      <c r="C83" s="14" t="s">
        <v>9</v>
      </c>
      <c r="D83" s="21" t="s">
        <v>1140</v>
      </c>
      <c r="E83" s="95" t="s">
        <v>362</v>
      </c>
      <c r="F83" s="95" t="s">
        <v>363</v>
      </c>
      <c r="G83" s="94" t="s">
        <v>364</v>
      </c>
      <c r="H83" s="16"/>
      <c r="I83" s="16"/>
      <c r="J83" s="16" t="s">
        <v>16</v>
      </c>
      <c r="K83" s="16"/>
      <c r="L83" s="16"/>
      <c r="M83" s="16"/>
      <c r="N83" s="16"/>
      <c r="O83" s="16"/>
      <c r="P83" s="16"/>
      <c r="Q83" s="16" t="s">
        <v>16</v>
      </c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>
        <v>200</v>
      </c>
      <c r="AJ83" s="16"/>
      <c r="AK83" s="16"/>
      <c r="AL83" s="16"/>
      <c r="AM83" s="16"/>
      <c r="AN83" s="16"/>
      <c r="AO83" s="16"/>
      <c r="AP83" s="16">
        <v>50</v>
      </c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57"/>
      <c r="BB83" s="57"/>
      <c r="BC83" s="57"/>
      <c r="BD83" s="57"/>
      <c r="BE83" s="57"/>
      <c r="BF83" s="76"/>
      <c r="BG83" s="77"/>
      <c r="BH83" s="65" t="s">
        <v>340</v>
      </c>
    </row>
    <row r="84" spans="1:60" ht="15.75" customHeight="1" x14ac:dyDescent="0.4">
      <c r="A84" s="15" t="s">
        <v>365</v>
      </c>
      <c r="B84" s="14" t="s">
        <v>18</v>
      </c>
      <c r="C84" s="14" t="s">
        <v>9</v>
      </c>
      <c r="D84" s="21" t="s">
        <v>1140</v>
      </c>
      <c r="E84" s="95" t="s">
        <v>366</v>
      </c>
      <c r="F84" s="95" t="s">
        <v>367</v>
      </c>
      <c r="G84" s="94" t="s">
        <v>368</v>
      </c>
      <c r="H84" s="16"/>
      <c r="I84" s="16"/>
      <c r="J84" s="16"/>
      <c r="K84" s="16"/>
      <c r="L84" s="16"/>
      <c r="M84" s="16"/>
      <c r="N84" s="16"/>
      <c r="O84" s="16"/>
      <c r="P84" s="16"/>
      <c r="Q84" s="16">
        <v>36.200000000000003</v>
      </c>
      <c r="R84" s="16"/>
      <c r="S84" s="16"/>
      <c r="T84" s="16"/>
      <c r="U84" s="16"/>
      <c r="V84" s="16"/>
      <c r="W84" s="16"/>
      <c r="X84" s="16" t="s">
        <v>369</v>
      </c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>
        <v>16</v>
      </c>
      <c r="AQ84" s="16"/>
      <c r="AR84" s="16"/>
      <c r="AS84" s="16"/>
      <c r="AT84" s="16"/>
      <c r="AU84" s="16"/>
      <c r="AV84" s="16"/>
      <c r="AW84" s="16" t="s">
        <v>370</v>
      </c>
      <c r="AX84" s="16"/>
      <c r="AY84" s="16"/>
      <c r="AZ84" s="16"/>
      <c r="BA84" s="57"/>
      <c r="BB84" s="57"/>
      <c r="BC84" s="57"/>
      <c r="BD84" s="57"/>
      <c r="BE84" s="57"/>
      <c r="BF84" s="76"/>
      <c r="BG84" s="77"/>
      <c r="BH84" s="65" t="s">
        <v>1090</v>
      </c>
    </row>
    <row r="85" spans="1:60" ht="15.75" customHeight="1" x14ac:dyDescent="0.4">
      <c r="A85" s="15" t="s">
        <v>371</v>
      </c>
      <c r="B85" s="14" t="s">
        <v>18</v>
      </c>
      <c r="C85" s="14" t="s">
        <v>9</v>
      </c>
      <c r="D85" s="21" t="s">
        <v>1140</v>
      </c>
      <c r="E85" s="95" t="s">
        <v>372</v>
      </c>
      <c r="F85" s="95" t="s">
        <v>373</v>
      </c>
      <c r="G85" s="94" t="s">
        <v>374</v>
      </c>
      <c r="H85" s="16"/>
      <c r="I85" s="16"/>
      <c r="J85" s="16" t="s">
        <v>16</v>
      </c>
      <c r="K85" s="16"/>
      <c r="L85" s="16"/>
      <c r="M85" s="16"/>
      <c r="N85" s="16"/>
      <c r="O85" s="16"/>
      <c r="P85" s="16"/>
      <c r="Q85" s="16" t="s">
        <v>16</v>
      </c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 t="s">
        <v>16</v>
      </c>
      <c r="AE85" s="16"/>
      <c r="AF85" s="16"/>
      <c r="AG85" s="16"/>
      <c r="AH85" s="16"/>
      <c r="AI85" s="16" t="s">
        <v>16</v>
      </c>
      <c r="AJ85" s="16"/>
      <c r="AK85" s="16"/>
      <c r="AL85" s="16"/>
      <c r="AM85" s="16"/>
      <c r="AN85" s="16"/>
      <c r="AO85" s="16"/>
      <c r="AP85" s="16" t="s">
        <v>16</v>
      </c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57"/>
      <c r="BB85" s="57"/>
      <c r="BC85" s="57" t="s">
        <v>16</v>
      </c>
      <c r="BD85" s="57"/>
      <c r="BE85" s="57"/>
      <c r="BF85" s="76"/>
      <c r="BG85" s="77"/>
      <c r="BH85" s="65" t="s">
        <v>1090</v>
      </c>
    </row>
    <row r="86" spans="1:60" ht="15.75" customHeight="1" x14ac:dyDescent="0.4">
      <c r="A86" s="15" t="s">
        <v>375</v>
      </c>
      <c r="B86" s="14" t="s">
        <v>18</v>
      </c>
      <c r="C86" s="14" t="s">
        <v>9</v>
      </c>
      <c r="D86" s="21" t="s">
        <v>1140</v>
      </c>
      <c r="E86" s="95" t="s">
        <v>376</v>
      </c>
      <c r="F86" s="95" t="s">
        <v>377</v>
      </c>
      <c r="G86" s="94" t="s">
        <v>378</v>
      </c>
      <c r="H86" s="16"/>
      <c r="I86" s="16"/>
      <c r="J86" s="16" t="s">
        <v>15</v>
      </c>
      <c r="K86" s="16" t="s">
        <v>15</v>
      </c>
      <c r="L86" s="16">
        <v>12.6</v>
      </c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>
        <v>6</v>
      </c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57"/>
      <c r="BB86" s="57"/>
      <c r="BC86" s="57"/>
      <c r="BD86" s="57"/>
      <c r="BE86" s="57"/>
      <c r="BF86" s="76"/>
      <c r="BG86" s="77"/>
      <c r="BH86" s="65" t="s">
        <v>1091</v>
      </c>
    </row>
    <row r="87" spans="1:60" ht="15.75" customHeight="1" x14ac:dyDescent="0.4">
      <c r="A87" s="15" t="s">
        <v>379</v>
      </c>
      <c r="B87" s="14" t="s">
        <v>18</v>
      </c>
      <c r="C87" s="14" t="s">
        <v>9</v>
      </c>
      <c r="D87" s="14"/>
      <c r="E87" s="95" t="s">
        <v>380</v>
      </c>
      <c r="F87" s="95" t="s">
        <v>381</v>
      </c>
      <c r="G87" s="94" t="s">
        <v>382</v>
      </c>
      <c r="H87" s="16" t="s">
        <v>16</v>
      </c>
      <c r="I87" s="16"/>
      <c r="J87" s="16" t="s">
        <v>15</v>
      </c>
      <c r="K87" s="16"/>
      <c r="L87" s="16"/>
      <c r="M87" s="16"/>
      <c r="N87" s="16"/>
      <c r="O87" s="16"/>
      <c r="P87" s="16"/>
      <c r="Q87" s="16" t="s">
        <v>15</v>
      </c>
      <c r="R87" s="16"/>
      <c r="S87" s="16"/>
      <c r="T87" s="16"/>
      <c r="U87" s="16"/>
      <c r="V87" s="16"/>
      <c r="W87" s="16"/>
      <c r="X87" s="16" t="s">
        <v>16</v>
      </c>
      <c r="Y87" s="16"/>
      <c r="Z87" s="16"/>
      <c r="AA87" s="16"/>
      <c r="AB87" s="16"/>
      <c r="AC87" s="16"/>
      <c r="AD87" s="16" t="s">
        <v>15</v>
      </c>
      <c r="AE87" s="16"/>
      <c r="AF87" s="16"/>
      <c r="AG87" s="16">
        <v>300</v>
      </c>
      <c r="AH87" s="16"/>
      <c r="AI87" s="16" t="s">
        <v>15</v>
      </c>
      <c r="AJ87" s="16"/>
      <c r="AK87" s="16"/>
      <c r="AL87" s="16"/>
      <c r="AM87" s="16"/>
      <c r="AN87" s="16"/>
      <c r="AO87" s="16"/>
      <c r="AP87" s="16" t="s">
        <v>15</v>
      </c>
      <c r="AQ87" s="16"/>
      <c r="AR87" s="16"/>
      <c r="AS87" s="16"/>
      <c r="AT87" s="16"/>
      <c r="AU87" s="16"/>
      <c r="AV87" s="16"/>
      <c r="AW87" s="16">
        <v>1000</v>
      </c>
      <c r="AX87" s="16"/>
      <c r="AY87" s="16"/>
      <c r="AZ87" s="16"/>
      <c r="BA87" s="57"/>
      <c r="BB87" s="57"/>
      <c r="BC87" s="57" t="s">
        <v>15</v>
      </c>
      <c r="BD87" s="57"/>
      <c r="BE87" s="57"/>
      <c r="BF87" s="76"/>
      <c r="BG87" s="77"/>
      <c r="BH87" s="65" t="s">
        <v>1092</v>
      </c>
    </row>
    <row r="88" spans="1:60" ht="15.75" customHeight="1" x14ac:dyDescent="0.4">
      <c r="A88" s="15" t="s">
        <v>383</v>
      </c>
      <c r="B88" s="14" t="s">
        <v>18</v>
      </c>
      <c r="C88" s="14" t="s">
        <v>9</v>
      </c>
      <c r="D88" s="21" t="s">
        <v>1140</v>
      </c>
      <c r="E88" s="95" t="s">
        <v>384</v>
      </c>
      <c r="F88" s="95" t="s">
        <v>385</v>
      </c>
      <c r="G88" s="94" t="s">
        <v>386</v>
      </c>
      <c r="H88" s="16"/>
      <c r="I88" s="16"/>
      <c r="J88" s="16"/>
      <c r="K88" s="16"/>
      <c r="L88" s="16"/>
      <c r="M88" s="16"/>
      <c r="N88" s="16"/>
      <c r="O88" s="16"/>
      <c r="P88" s="16"/>
      <c r="Q88" s="16" t="s">
        <v>16</v>
      </c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 t="s">
        <v>16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 t="s">
        <v>16</v>
      </c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57"/>
      <c r="BB88" s="57"/>
      <c r="BC88" s="57" t="s">
        <v>16</v>
      </c>
      <c r="BD88" s="57"/>
      <c r="BE88" s="57"/>
      <c r="BF88" s="76"/>
      <c r="BG88" s="77"/>
      <c r="BH88" s="65" t="s">
        <v>1090</v>
      </c>
    </row>
    <row r="89" spans="1:60" ht="15.75" customHeight="1" x14ac:dyDescent="0.4">
      <c r="A89" s="15" t="s">
        <v>387</v>
      </c>
      <c r="B89" s="14" t="s">
        <v>18</v>
      </c>
      <c r="C89" s="14" t="s">
        <v>9</v>
      </c>
      <c r="D89" s="21" t="s">
        <v>1140</v>
      </c>
      <c r="E89" s="95" t="s">
        <v>388</v>
      </c>
      <c r="F89" s="95" t="s">
        <v>389</v>
      </c>
      <c r="G89" s="95" t="s">
        <v>390</v>
      </c>
      <c r="H89" s="16"/>
      <c r="I89" s="16"/>
      <c r="J89" s="16" t="s">
        <v>15</v>
      </c>
      <c r="K89" s="16">
        <v>8.5</v>
      </c>
      <c r="L89" s="16" t="s">
        <v>15</v>
      </c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>
        <v>6.6</v>
      </c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 t="s">
        <v>15</v>
      </c>
      <c r="AJ89" s="16">
        <v>3</v>
      </c>
      <c r="AK89" s="16" t="s">
        <v>15</v>
      </c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>
        <v>3</v>
      </c>
      <c r="AX89" s="16"/>
      <c r="AY89" s="16"/>
      <c r="AZ89" s="16"/>
      <c r="BA89" s="57"/>
      <c r="BB89" s="57"/>
      <c r="BC89" s="57"/>
      <c r="BD89" s="57"/>
      <c r="BE89" s="57"/>
      <c r="BF89" s="76"/>
      <c r="BG89" s="77"/>
      <c r="BH89" s="65" t="s">
        <v>1091</v>
      </c>
    </row>
    <row r="90" spans="1:60" ht="15.75" customHeight="1" x14ac:dyDescent="0.4">
      <c r="A90" s="21" t="s">
        <v>391</v>
      </c>
      <c r="B90" s="14" t="s">
        <v>18</v>
      </c>
      <c r="C90" s="14" t="s">
        <v>9</v>
      </c>
      <c r="D90" s="21" t="s">
        <v>1140</v>
      </c>
      <c r="E90" s="95" t="s">
        <v>392</v>
      </c>
      <c r="F90" s="95" t="s">
        <v>393</v>
      </c>
      <c r="G90" s="95" t="s">
        <v>394</v>
      </c>
      <c r="H90" s="16"/>
      <c r="I90" s="16"/>
      <c r="J90" s="16" t="s">
        <v>15</v>
      </c>
      <c r="K90" s="16">
        <v>35.6</v>
      </c>
      <c r="L90" s="16" t="s">
        <v>15</v>
      </c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 t="s">
        <v>15</v>
      </c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 t="s">
        <v>15</v>
      </c>
      <c r="AJ90" s="16">
        <v>30</v>
      </c>
      <c r="AK90" s="16" t="s">
        <v>15</v>
      </c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 t="s">
        <v>15</v>
      </c>
      <c r="AX90" s="16"/>
      <c r="AY90" s="16"/>
      <c r="AZ90" s="16"/>
      <c r="BA90" s="57"/>
      <c r="BB90" s="57"/>
      <c r="BC90" s="57"/>
      <c r="BD90" s="57"/>
      <c r="BE90" s="57"/>
      <c r="BF90" s="76"/>
      <c r="BG90" s="77"/>
      <c r="BH90" s="65" t="s">
        <v>1091</v>
      </c>
    </row>
    <row r="91" spans="1:60" ht="15.75" customHeight="1" x14ac:dyDescent="0.4">
      <c r="A91" s="15" t="s">
        <v>395</v>
      </c>
      <c r="B91" s="14" t="s">
        <v>18</v>
      </c>
      <c r="C91" s="14" t="s">
        <v>9</v>
      </c>
      <c r="D91" s="21" t="s">
        <v>1140</v>
      </c>
      <c r="E91" s="95" t="s">
        <v>396</v>
      </c>
      <c r="F91" s="95" t="s">
        <v>397</v>
      </c>
      <c r="G91" s="95" t="s">
        <v>398</v>
      </c>
      <c r="H91" s="16"/>
      <c r="I91" s="16"/>
      <c r="J91" s="16"/>
      <c r="K91" s="16"/>
      <c r="L91" s="16"/>
      <c r="M91" s="16"/>
      <c r="N91" s="16"/>
      <c r="O91" s="16"/>
      <c r="P91" s="16"/>
      <c r="Q91" s="16" t="s">
        <v>16</v>
      </c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 t="s">
        <v>16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 t="s">
        <v>16</v>
      </c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57"/>
      <c r="BB91" s="57"/>
      <c r="BC91" s="57" t="s">
        <v>16</v>
      </c>
      <c r="BD91" s="57"/>
      <c r="BE91" s="57"/>
      <c r="BF91" s="76"/>
      <c r="BG91" s="77"/>
      <c r="BH91" s="65" t="s">
        <v>1093</v>
      </c>
    </row>
    <row r="92" spans="1:60" ht="15.75" customHeight="1" x14ac:dyDescent="0.4">
      <c r="A92" s="33" t="s">
        <v>399</v>
      </c>
      <c r="B92" s="106" t="s">
        <v>18</v>
      </c>
      <c r="C92" s="32" t="s">
        <v>8</v>
      </c>
      <c r="D92" s="129" t="s">
        <v>1139</v>
      </c>
      <c r="E92" s="97" t="s">
        <v>400</v>
      </c>
      <c r="F92" s="97" t="s">
        <v>401</v>
      </c>
      <c r="G92" s="101" t="s">
        <v>402</v>
      </c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 t="s">
        <v>16</v>
      </c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>
        <v>250</v>
      </c>
      <c r="AX92" s="34"/>
      <c r="AY92" s="34"/>
      <c r="AZ92" s="34"/>
      <c r="BA92" s="34"/>
      <c r="BB92" s="34"/>
      <c r="BC92" s="34"/>
      <c r="BD92" s="34"/>
      <c r="BE92" s="34"/>
      <c r="BF92" s="35"/>
      <c r="BG92" s="36"/>
      <c r="BH92" s="68" t="s">
        <v>1094</v>
      </c>
    </row>
    <row r="93" spans="1:60" ht="15.75" customHeight="1" x14ac:dyDescent="0.4">
      <c r="A93" s="33" t="s">
        <v>403</v>
      </c>
      <c r="B93" s="106" t="s">
        <v>18</v>
      </c>
      <c r="C93" s="31" t="s">
        <v>8</v>
      </c>
      <c r="D93" s="129" t="s">
        <v>1139</v>
      </c>
      <c r="E93" s="97" t="s">
        <v>404</v>
      </c>
      <c r="F93" s="97" t="s">
        <v>405</v>
      </c>
      <c r="G93" s="101" t="s">
        <v>406</v>
      </c>
      <c r="H93" s="34"/>
      <c r="I93" s="34"/>
      <c r="J93" s="34"/>
      <c r="K93" s="34"/>
      <c r="L93" s="34"/>
      <c r="M93" s="34"/>
      <c r="N93" s="34"/>
      <c r="O93" s="34"/>
      <c r="P93" s="34"/>
      <c r="Q93" s="34" t="s">
        <v>16</v>
      </c>
      <c r="R93" s="34"/>
      <c r="S93" s="34"/>
      <c r="T93" s="34"/>
      <c r="U93" s="34"/>
      <c r="V93" s="34"/>
      <c r="W93" s="34"/>
      <c r="X93" s="34" t="s">
        <v>16</v>
      </c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>
        <v>8</v>
      </c>
      <c r="AQ93" s="34"/>
      <c r="AR93" s="34"/>
      <c r="AS93" s="34"/>
      <c r="AT93" s="34"/>
      <c r="AU93" s="34"/>
      <c r="AV93" s="34"/>
      <c r="AW93" s="34">
        <v>2</v>
      </c>
      <c r="AX93" s="34"/>
      <c r="AY93" s="34"/>
      <c r="AZ93" s="34"/>
      <c r="BA93" s="34"/>
      <c r="BB93" s="34"/>
      <c r="BC93" s="34"/>
      <c r="BD93" s="34"/>
      <c r="BE93" s="34"/>
      <c r="BF93" s="35"/>
      <c r="BG93" s="36"/>
      <c r="BH93" s="68" t="s">
        <v>1095</v>
      </c>
    </row>
    <row r="94" spans="1:60" ht="15.75" customHeight="1" x14ac:dyDescent="0.4">
      <c r="A94" s="33" t="s">
        <v>407</v>
      </c>
      <c r="B94" s="106" t="s">
        <v>18</v>
      </c>
      <c r="C94" s="31" t="s">
        <v>8</v>
      </c>
      <c r="D94" s="129" t="s">
        <v>1139</v>
      </c>
      <c r="E94" s="97" t="s">
        <v>408</v>
      </c>
      <c r="F94" s="97" t="s">
        <v>409</v>
      </c>
      <c r="G94" s="97" t="s">
        <v>410</v>
      </c>
      <c r="H94" s="34"/>
      <c r="I94" s="34"/>
      <c r="J94" s="34"/>
      <c r="K94" s="34"/>
      <c r="L94" s="34"/>
      <c r="M94" s="34"/>
      <c r="N94" s="34"/>
      <c r="O94" s="34"/>
      <c r="P94" s="34"/>
      <c r="Q94" s="34" t="s">
        <v>16</v>
      </c>
      <c r="R94" s="34"/>
      <c r="S94" s="34"/>
      <c r="T94" s="34"/>
      <c r="U94" s="34"/>
      <c r="V94" s="34"/>
      <c r="W94" s="34"/>
      <c r="X94" s="34" t="s">
        <v>16</v>
      </c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>
        <v>8</v>
      </c>
      <c r="AQ94" s="34"/>
      <c r="AR94" s="34"/>
      <c r="AS94" s="34"/>
      <c r="AT94" s="34"/>
      <c r="AU94" s="34"/>
      <c r="AV94" s="34"/>
      <c r="AW94" s="34">
        <v>1</v>
      </c>
      <c r="AX94" s="34"/>
      <c r="AY94" s="34"/>
      <c r="AZ94" s="34"/>
      <c r="BA94" s="34"/>
      <c r="BB94" s="34"/>
      <c r="BC94" s="34"/>
      <c r="BD94" s="34"/>
      <c r="BE94" s="34"/>
      <c r="BF94" s="35"/>
      <c r="BG94" s="36"/>
      <c r="BH94" s="72" t="s">
        <v>1092</v>
      </c>
    </row>
    <row r="95" spans="1:60" ht="15.75" customHeight="1" x14ac:dyDescent="0.4">
      <c r="A95" s="33" t="s">
        <v>411</v>
      </c>
      <c r="B95" s="106" t="s">
        <v>18</v>
      </c>
      <c r="C95" s="31" t="s">
        <v>8</v>
      </c>
      <c r="D95" s="129" t="s">
        <v>1139</v>
      </c>
      <c r="E95" s="97" t="s">
        <v>412</v>
      </c>
      <c r="F95" s="97" t="s">
        <v>413</v>
      </c>
      <c r="G95" s="97" t="s">
        <v>1122</v>
      </c>
      <c r="H95" s="34"/>
      <c r="I95" s="34"/>
      <c r="J95" s="34"/>
      <c r="K95" s="34"/>
      <c r="L95" s="34"/>
      <c r="M95" s="34"/>
      <c r="N95" s="34"/>
      <c r="O95" s="34"/>
      <c r="P95" s="34"/>
      <c r="Q95" s="34" t="s">
        <v>16</v>
      </c>
      <c r="R95" s="34"/>
      <c r="S95" s="34"/>
      <c r="T95" s="34"/>
      <c r="U95" s="34"/>
      <c r="V95" s="34"/>
      <c r="W95" s="34"/>
      <c r="X95" s="34" t="s">
        <v>16</v>
      </c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>
        <v>63</v>
      </c>
      <c r="AQ95" s="34"/>
      <c r="AR95" s="34"/>
      <c r="AS95" s="34"/>
      <c r="AT95" s="34"/>
      <c r="AU95" s="34"/>
      <c r="AV95" s="34"/>
      <c r="AW95" s="34">
        <v>500</v>
      </c>
      <c r="AX95" s="34"/>
      <c r="AY95" s="34"/>
      <c r="AZ95" s="34"/>
      <c r="BA95" s="34"/>
      <c r="BB95" s="34"/>
      <c r="BC95" s="34"/>
      <c r="BD95" s="34"/>
      <c r="BE95" s="34"/>
      <c r="BF95" s="35"/>
      <c r="BG95" s="36"/>
      <c r="BH95" s="68" t="s">
        <v>1096</v>
      </c>
    </row>
    <row r="96" spans="1:60" ht="15.75" customHeight="1" x14ac:dyDescent="0.4">
      <c r="A96" s="33" t="s">
        <v>414</v>
      </c>
      <c r="B96" s="106" t="s">
        <v>18</v>
      </c>
      <c r="C96" s="31" t="s">
        <v>8</v>
      </c>
      <c r="D96" s="129" t="s">
        <v>1139</v>
      </c>
      <c r="E96" s="97" t="s">
        <v>12</v>
      </c>
      <c r="F96" s="97" t="s">
        <v>415</v>
      </c>
      <c r="G96" s="97" t="s">
        <v>416</v>
      </c>
      <c r="H96" s="34"/>
      <c r="I96" s="34"/>
      <c r="J96" s="34"/>
      <c r="K96" s="34"/>
      <c r="L96" s="34"/>
      <c r="M96" s="34"/>
      <c r="N96" s="34"/>
      <c r="O96" s="34"/>
      <c r="P96" s="34"/>
      <c r="Q96" s="34" t="s">
        <v>16</v>
      </c>
      <c r="R96" s="34"/>
      <c r="S96" s="34"/>
      <c r="T96" s="34"/>
      <c r="U96" s="34"/>
      <c r="V96" s="34"/>
      <c r="W96" s="34"/>
      <c r="X96" s="34" t="s">
        <v>16</v>
      </c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>
        <v>500</v>
      </c>
      <c r="AQ96" s="34"/>
      <c r="AR96" s="34"/>
      <c r="AS96" s="34"/>
      <c r="AT96" s="34"/>
      <c r="AU96" s="34"/>
      <c r="AV96" s="34"/>
      <c r="AW96" s="34">
        <v>250</v>
      </c>
      <c r="AX96" s="34"/>
      <c r="AY96" s="34"/>
      <c r="AZ96" s="34"/>
      <c r="BA96" s="34"/>
      <c r="BB96" s="34"/>
      <c r="BC96" s="34"/>
      <c r="BD96" s="34"/>
      <c r="BE96" s="34"/>
      <c r="BF96" s="35"/>
      <c r="BG96" s="36"/>
      <c r="BH96" s="68" t="s">
        <v>1096</v>
      </c>
    </row>
    <row r="97" spans="1:60" ht="15.75" customHeight="1" x14ac:dyDescent="0.4">
      <c r="A97" s="33" t="s">
        <v>417</v>
      </c>
      <c r="B97" s="106" t="s">
        <v>18</v>
      </c>
      <c r="C97" s="31" t="s">
        <v>8</v>
      </c>
      <c r="D97" s="129" t="s">
        <v>1139</v>
      </c>
      <c r="E97" s="97" t="s">
        <v>418</v>
      </c>
      <c r="F97" s="97" t="s">
        <v>419</v>
      </c>
      <c r="G97" s="97" t="s">
        <v>420</v>
      </c>
      <c r="H97" s="34"/>
      <c r="I97" s="34"/>
      <c r="J97" s="34"/>
      <c r="K97" s="34"/>
      <c r="L97" s="34"/>
      <c r="M97" s="34"/>
      <c r="N97" s="34"/>
      <c r="O97" s="34"/>
      <c r="P97" s="34"/>
      <c r="Q97" s="34" t="s">
        <v>16</v>
      </c>
      <c r="R97" s="34"/>
      <c r="S97" s="34"/>
      <c r="T97" s="34"/>
      <c r="U97" s="34"/>
      <c r="V97" s="34"/>
      <c r="W97" s="34"/>
      <c r="X97" s="34" t="s">
        <v>16</v>
      </c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>
        <v>63</v>
      </c>
      <c r="AQ97" s="34"/>
      <c r="AR97" s="34"/>
      <c r="AS97" s="34"/>
      <c r="AT97" s="34"/>
      <c r="AU97" s="34"/>
      <c r="AV97" s="34"/>
      <c r="AW97" s="34">
        <v>16</v>
      </c>
      <c r="AX97" s="34"/>
      <c r="AY97" s="34"/>
      <c r="AZ97" s="34"/>
      <c r="BA97" s="34"/>
      <c r="BB97" s="34"/>
      <c r="BC97" s="34"/>
      <c r="BD97" s="34"/>
      <c r="BE97" s="34"/>
      <c r="BF97" s="35"/>
      <c r="BG97" s="36"/>
      <c r="BH97" s="68" t="s">
        <v>1096</v>
      </c>
    </row>
    <row r="98" spans="1:60" ht="15.75" customHeight="1" x14ac:dyDescent="0.4">
      <c r="A98" s="33" t="s">
        <v>421</v>
      </c>
      <c r="B98" s="106" t="s">
        <v>18</v>
      </c>
      <c r="C98" s="31" t="s">
        <v>8</v>
      </c>
      <c r="D98" s="129" t="s">
        <v>1139</v>
      </c>
      <c r="E98" s="97" t="s">
        <v>422</v>
      </c>
      <c r="F98" s="97" t="s">
        <v>423</v>
      </c>
      <c r="G98" s="97" t="s">
        <v>424</v>
      </c>
      <c r="H98" s="34"/>
      <c r="I98" s="34"/>
      <c r="J98" s="34"/>
      <c r="K98" s="34"/>
      <c r="L98" s="34"/>
      <c r="M98" s="34"/>
      <c r="N98" s="34"/>
      <c r="O98" s="34"/>
      <c r="P98" s="34"/>
      <c r="Q98" s="34" t="s">
        <v>16</v>
      </c>
      <c r="R98" s="34"/>
      <c r="S98" s="34"/>
      <c r="T98" s="34"/>
      <c r="U98" s="34"/>
      <c r="V98" s="34"/>
      <c r="W98" s="34"/>
      <c r="X98" s="34" t="s">
        <v>15</v>
      </c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>
        <v>500</v>
      </c>
      <c r="AQ98" s="34"/>
      <c r="AR98" s="34"/>
      <c r="AS98" s="34"/>
      <c r="AT98" s="34"/>
      <c r="AU98" s="34"/>
      <c r="AV98" s="34"/>
      <c r="AW98" s="34" t="s">
        <v>15</v>
      </c>
      <c r="AX98" s="34"/>
      <c r="AY98" s="34"/>
      <c r="AZ98" s="34"/>
      <c r="BA98" s="34"/>
      <c r="BB98" s="34"/>
      <c r="BC98" s="34"/>
      <c r="BD98" s="34"/>
      <c r="BE98" s="34"/>
      <c r="BF98" s="35"/>
      <c r="BG98" s="36"/>
      <c r="BH98" s="68" t="s">
        <v>1096</v>
      </c>
    </row>
    <row r="99" spans="1:60" ht="15.75" customHeight="1" x14ac:dyDescent="0.4">
      <c r="A99" s="33" t="s">
        <v>425</v>
      </c>
      <c r="B99" s="106" t="s">
        <v>18</v>
      </c>
      <c r="C99" s="31" t="s">
        <v>8</v>
      </c>
      <c r="D99" s="129" t="s">
        <v>1139</v>
      </c>
      <c r="E99" s="97" t="s">
        <v>426</v>
      </c>
      <c r="F99" s="97" t="s">
        <v>427</v>
      </c>
      <c r="G99" s="97" t="s">
        <v>428</v>
      </c>
      <c r="H99" s="34"/>
      <c r="I99" s="34"/>
      <c r="J99" s="34"/>
      <c r="K99" s="34"/>
      <c r="L99" s="34"/>
      <c r="M99" s="34"/>
      <c r="N99" s="34"/>
      <c r="O99" s="34"/>
      <c r="P99" s="34"/>
      <c r="Q99" s="34" t="s">
        <v>16</v>
      </c>
      <c r="R99" s="34"/>
      <c r="S99" s="34"/>
      <c r="T99" s="34"/>
      <c r="U99" s="34"/>
      <c r="V99" s="34"/>
      <c r="W99" s="34"/>
      <c r="X99" s="34" t="s">
        <v>16</v>
      </c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>
        <v>250</v>
      </c>
      <c r="AQ99" s="34"/>
      <c r="AR99" s="34"/>
      <c r="AS99" s="34"/>
      <c r="AT99" s="34"/>
      <c r="AU99" s="34"/>
      <c r="AV99" s="34"/>
      <c r="AW99" s="34">
        <v>250</v>
      </c>
      <c r="AX99" s="34"/>
      <c r="AY99" s="34"/>
      <c r="AZ99" s="34"/>
      <c r="BA99" s="34"/>
      <c r="BB99" s="34"/>
      <c r="BC99" s="34"/>
      <c r="BD99" s="34"/>
      <c r="BE99" s="34"/>
      <c r="BF99" s="35"/>
      <c r="BG99" s="36"/>
      <c r="BH99" s="68" t="s">
        <v>1096</v>
      </c>
    </row>
    <row r="100" spans="1:60" ht="15.75" customHeight="1" x14ac:dyDescent="0.4">
      <c r="A100" s="33" t="s">
        <v>429</v>
      </c>
      <c r="B100" s="106" t="s">
        <v>18</v>
      </c>
      <c r="C100" s="31" t="s">
        <v>8</v>
      </c>
      <c r="D100" s="129" t="s">
        <v>1139</v>
      </c>
      <c r="E100" s="97" t="s">
        <v>430</v>
      </c>
      <c r="F100" s="97" t="s">
        <v>431</v>
      </c>
      <c r="G100" s="97" t="s">
        <v>432</v>
      </c>
      <c r="H100" s="34"/>
      <c r="I100" s="34"/>
      <c r="J100" s="34"/>
      <c r="K100" s="34"/>
      <c r="L100" s="34"/>
      <c r="M100" s="34"/>
      <c r="N100" s="34"/>
      <c r="O100" s="34"/>
      <c r="P100" s="34"/>
      <c r="Q100" s="34" t="s">
        <v>16</v>
      </c>
      <c r="R100" s="34"/>
      <c r="S100" s="34"/>
      <c r="T100" s="34"/>
      <c r="U100" s="34"/>
      <c r="V100" s="34"/>
      <c r="W100" s="34"/>
      <c r="X100" s="34">
        <v>187</v>
      </c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>
        <v>250</v>
      </c>
      <c r="AQ100" s="34"/>
      <c r="AR100" s="34"/>
      <c r="AS100" s="34"/>
      <c r="AT100" s="34"/>
      <c r="AU100" s="34"/>
      <c r="AV100" s="34"/>
      <c r="AW100" s="34">
        <v>32</v>
      </c>
      <c r="AX100" s="34"/>
      <c r="AY100" s="34"/>
      <c r="AZ100" s="34"/>
      <c r="BA100" s="34"/>
      <c r="BB100" s="34"/>
      <c r="BC100" s="34"/>
      <c r="BD100" s="34"/>
      <c r="BE100" s="34"/>
      <c r="BF100" s="35"/>
      <c r="BG100" s="36"/>
      <c r="BH100" s="68" t="s">
        <v>1096</v>
      </c>
    </row>
    <row r="101" spans="1:60" ht="15.75" customHeight="1" x14ac:dyDescent="0.4">
      <c r="A101" s="33" t="s">
        <v>433</v>
      </c>
      <c r="B101" s="106" t="s">
        <v>18</v>
      </c>
      <c r="C101" s="31" t="s">
        <v>8</v>
      </c>
      <c r="D101" s="129" t="s">
        <v>1139</v>
      </c>
      <c r="E101" s="97" t="s">
        <v>434</v>
      </c>
      <c r="F101" s="97" t="s">
        <v>435</v>
      </c>
      <c r="G101" s="97" t="s">
        <v>436</v>
      </c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 t="s">
        <v>16</v>
      </c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>
        <v>3</v>
      </c>
      <c r="BD101" s="34"/>
      <c r="BE101" s="34"/>
      <c r="BF101" s="35"/>
      <c r="BG101" s="36"/>
      <c r="BH101" s="68" t="s">
        <v>1084</v>
      </c>
    </row>
    <row r="102" spans="1:60" ht="15.75" customHeight="1" x14ac:dyDescent="0.4">
      <c r="A102" s="33" t="s">
        <v>437</v>
      </c>
      <c r="B102" s="106" t="s">
        <v>18</v>
      </c>
      <c r="C102" s="31" t="s">
        <v>8</v>
      </c>
      <c r="D102" s="129" t="s">
        <v>1139</v>
      </c>
      <c r="E102" s="97" t="s">
        <v>438</v>
      </c>
      <c r="F102" s="97" t="s">
        <v>439</v>
      </c>
      <c r="G102" s="97" t="s">
        <v>440</v>
      </c>
      <c r="H102" s="34"/>
      <c r="I102" s="34"/>
      <c r="J102" s="34"/>
      <c r="K102" s="34"/>
      <c r="L102" s="34"/>
      <c r="M102" s="34"/>
      <c r="N102" s="34"/>
      <c r="O102" s="34"/>
      <c r="P102" s="34"/>
      <c r="Q102" s="34" t="s">
        <v>16</v>
      </c>
      <c r="R102" s="34"/>
      <c r="S102" s="34"/>
      <c r="T102" s="34"/>
      <c r="U102" s="34"/>
      <c r="V102" s="34"/>
      <c r="W102" s="34"/>
      <c r="X102" s="34" t="s">
        <v>16</v>
      </c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>
        <v>500</v>
      </c>
      <c r="AQ102" s="34"/>
      <c r="AR102" s="34"/>
      <c r="AS102" s="34"/>
      <c r="AT102" s="34"/>
      <c r="AU102" s="34"/>
      <c r="AV102" s="34"/>
      <c r="AW102" s="34">
        <v>500</v>
      </c>
      <c r="AX102" s="34"/>
      <c r="AY102" s="34"/>
      <c r="AZ102" s="34"/>
      <c r="BA102" s="34"/>
      <c r="BB102" s="34"/>
      <c r="BC102" s="34"/>
      <c r="BD102" s="34"/>
      <c r="BE102" s="34"/>
      <c r="BF102" s="35"/>
      <c r="BG102" s="36"/>
      <c r="BH102" s="68" t="s">
        <v>1096</v>
      </c>
    </row>
    <row r="103" spans="1:60" ht="15.75" customHeight="1" x14ac:dyDescent="0.4">
      <c r="A103" s="33" t="s">
        <v>441</v>
      </c>
      <c r="B103" s="106" t="s">
        <v>18</v>
      </c>
      <c r="C103" s="31" t="s">
        <v>8</v>
      </c>
      <c r="D103" s="129" t="s">
        <v>1139</v>
      </c>
      <c r="E103" s="97" t="s">
        <v>442</v>
      </c>
      <c r="F103" s="97" t="s">
        <v>443</v>
      </c>
      <c r="G103" s="97" t="s">
        <v>444</v>
      </c>
      <c r="H103" s="34"/>
      <c r="I103" s="34"/>
      <c r="J103" s="34"/>
      <c r="K103" s="34"/>
      <c r="L103" s="34"/>
      <c r="M103" s="34"/>
      <c r="N103" s="34"/>
      <c r="O103" s="34"/>
      <c r="P103" s="34"/>
      <c r="Q103" s="34" t="s">
        <v>16</v>
      </c>
      <c r="R103" s="34"/>
      <c r="S103" s="34"/>
      <c r="T103" s="34"/>
      <c r="U103" s="34"/>
      <c r="V103" s="34"/>
      <c r="W103" s="34"/>
      <c r="X103" s="34">
        <v>151</v>
      </c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 t="s">
        <v>445</v>
      </c>
      <c r="AQ103" s="34"/>
      <c r="AR103" s="34"/>
      <c r="AS103" s="34"/>
      <c r="AT103" s="34"/>
      <c r="AU103" s="34"/>
      <c r="AV103" s="34"/>
      <c r="AW103" s="34">
        <v>32</v>
      </c>
      <c r="AX103" s="34"/>
      <c r="AY103" s="34"/>
      <c r="AZ103" s="34"/>
      <c r="BA103" s="34"/>
      <c r="BB103" s="34"/>
      <c r="BC103" s="34"/>
      <c r="BD103" s="34"/>
      <c r="BE103" s="34"/>
      <c r="BF103" s="35"/>
      <c r="BG103" s="36"/>
      <c r="BH103" s="68" t="s">
        <v>1096</v>
      </c>
    </row>
    <row r="104" spans="1:60" ht="15.75" customHeight="1" x14ac:dyDescent="0.4">
      <c r="A104" s="33" t="s">
        <v>446</v>
      </c>
      <c r="B104" s="106" t="s">
        <v>18</v>
      </c>
      <c r="C104" s="31" t="s">
        <v>8</v>
      </c>
      <c r="D104" s="129" t="s">
        <v>1139</v>
      </c>
      <c r="E104" s="97" t="s">
        <v>447</v>
      </c>
      <c r="F104" s="97" t="s">
        <v>448</v>
      </c>
      <c r="G104" s="97" t="s">
        <v>449</v>
      </c>
      <c r="H104" s="34"/>
      <c r="I104" s="34"/>
      <c r="J104" s="34"/>
      <c r="K104" s="34"/>
      <c r="L104" s="34"/>
      <c r="M104" s="34"/>
      <c r="N104" s="34"/>
      <c r="O104" s="34"/>
      <c r="P104" s="34"/>
      <c r="Q104" s="34" t="s">
        <v>15</v>
      </c>
      <c r="R104" s="34"/>
      <c r="S104" s="34"/>
      <c r="T104" s="34"/>
      <c r="U104" s="34"/>
      <c r="V104" s="34"/>
      <c r="W104" s="34"/>
      <c r="X104" s="34" t="s">
        <v>16</v>
      </c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 t="s">
        <v>15</v>
      </c>
      <c r="AQ104" s="34"/>
      <c r="AR104" s="34"/>
      <c r="AS104" s="34"/>
      <c r="AT104" s="34"/>
      <c r="AU104" s="34"/>
      <c r="AV104" s="34"/>
      <c r="AW104" s="34">
        <v>500</v>
      </c>
      <c r="AX104" s="34"/>
      <c r="AY104" s="34"/>
      <c r="AZ104" s="34"/>
      <c r="BA104" s="34"/>
      <c r="BB104" s="34"/>
      <c r="BC104" s="34"/>
      <c r="BD104" s="34"/>
      <c r="BE104" s="34"/>
      <c r="BF104" s="35"/>
      <c r="BG104" s="36"/>
      <c r="BH104" s="68" t="s">
        <v>1096</v>
      </c>
    </row>
    <row r="105" spans="1:60" ht="15.75" customHeight="1" x14ac:dyDescent="0.4">
      <c r="A105" s="33" t="s">
        <v>450</v>
      </c>
      <c r="B105" s="106" t="s">
        <v>18</v>
      </c>
      <c r="C105" s="31" t="s">
        <v>8</v>
      </c>
      <c r="D105" s="129" t="s">
        <v>1139</v>
      </c>
      <c r="E105" s="97" t="s">
        <v>451</v>
      </c>
      <c r="F105" s="97" t="s">
        <v>452</v>
      </c>
      <c r="G105" s="97" t="s">
        <v>453</v>
      </c>
      <c r="H105" s="34"/>
      <c r="I105" s="34"/>
      <c r="J105" s="34"/>
      <c r="K105" s="34"/>
      <c r="L105" s="34"/>
      <c r="M105" s="34"/>
      <c r="N105" s="34"/>
      <c r="O105" s="34"/>
      <c r="P105" s="34"/>
      <c r="Q105" s="34" t="s">
        <v>15</v>
      </c>
      <c r="R105" s="34"/>
      <c r="S105" s="34"/>
      <c r="T105" s="34"/>
      <c r="U105" s="34"/>
      <c r="V105" s="34"/>
      <c r="W105" s="34"/>
      <c r="X105" s="34" t="s">
        <v>16</v>
      </c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 t="s">
        <v>15</v>
      </c>
      <c r="AQ105" s="34"/>
      <c r="AR105" s="34"/>
      <c r="AS105" s="34"/>
      <c r="AT105" s="34"/>
      <c r="AU105" s="34"/>
      <c r="AV105" s="34"/>
      <c r="AW105" s="34">
        <v>1</v>
      </c>
      <c r="AX105" s="34"/>
      <c r="AY105" s="34"/>
      <c r="AZ105" s="34"/>
      <c r="BA105" s="34"/>
      <c r="BB105" s="34"/>
      <c r="BC105" s="34"/>
      <c r="BD105" s="34"/>
      <c r="BE105" s="34"/>
      <c r="BF105" s="35"/>
      <c r="BG105" s="36"/>
      <c r="BH105" s="68" t="s">
        <v>1096</v>
      </c>
    </row>
    <row r="106" spans="1:60" ht="15.75" customHeight="1" x14ac:dyDescent="0.4">
      <c r="A106" s="33" t="s">
        <v>454</v>
      </c>
      <c r="B106" s="106" t="s">
        <v>18</v>
      </c>
      <c r="C106" s="31" t="s">
        <v>8</v>
      </c>
      <c r="D106" s="129" t="s">
        <v>1139</v>
      </c>
      <c r="E106" s="97" t="s">
        <v>455</v>
      </c>
      <c r="F106" s="97" t="s">
        <v>456</v>
      </c>
      <c r="G106" s="97" t="s">
        <v>457</v>
      </c>
      <c r="H106" s="34"/>
      <c r="I106" s="34"/>
      <c r="J106" s="34"/>
      <c r="K106" s="34"/>
      <c r="L106" s="34"/>
      <c r="M106" s="34"/>
      <c r="N106" s="34"/>
      <c r="O106" s="34"/>
      <c r="P106" s="34"/>
      <c r="Q106" s="34" t="s">
        <v>16</v>
      </c>
      <c r="R106" s="34"/>
      <c r="S106" s="34"/>
      <c r="T106" s="34"/>
      <c r="U106" s="34"/>
      <c r="V106" s="34"/>
      <c r="W106" s="34"/>
      <c r="X106" s="34" t="s">
        <v>15</v>
      </c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>
        <v>32</v>
      </c>
      <c r="AQ106" s="34"/>
      <c r="AR106" s="34"/>
      <c r="AS106" s="34"/>
      <c r="AT106" s="34"/>
      <c r="AU106" s="34"/>
      <c r="AV106" s="34"/>
      <c r="AW106" s="34" t="s">
        <v>15</v>
      </c>
      <c r="AX106" s="34"/>
      <c r="AY106" s="34"/>
      <c r="AZ106" s="34"/>
      <c r="BA106" s="34"/>
      <c r="BB106" s="34"/>
      <c r="BC106" s="34"/>
      <c r="BD106" s="34"/>
      <c r="BE106" s="34"/>
      <c r="BF106" s="35"/>
      <c r="BG106" s="36"/>
      <c r="BH106" s="68" t="s">
        <v>1096</v>
      </c>
    </row>
    <row r="107" spans="1:60" ht="15.75" customHeight="1" x14ac:dyDescent="0.4">
      <c r="A107" s="33" t="s">
        <v>458</v>
      </c>
      <c r="B107" s="106" t="s">
        <v>18</v>
      </c>
      <c r="C107" s="31" t="s">
        <v>8</v>
      </c>
      <c r="D107" s="129" t="s">
        <v>1139</v>
      </c>
      <c r="E107" s="97" t="s">
        <v>459</v>
      </c>
      <c r="F107" s="97" t="s">
        <v>460</v>
      </c>
      <c r="G107" s="97" t="s">
        <v>461</v>
      </c>
      <c r="H107" s="34"/>
      <c r="I107" s="34"/>
      <c r="J107" s="34"/>
      <c r="K107" s="34"/>
      <c r="L107" s="34"/>
      <c r="M107" s="34"/>
      <c r="N107" s="34"/>
      <c r="O107" s="34"/>
      <c r="P107" s="34"/>
      <c r="Q107" s="34">
        <v>20.5</v>
      </c>
      <c r="R107" s="34"/>
      <c r="S107" s="34"/>
      <c r="T107" s="34"/>
      <c r="U107" s="34"/>
      <c r="V107" s="34"/>
      <c r="W107" s="34"/>
      <c r="X107" s="34">
        <v>45.9</v>
      </c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>
        <v>8</v>
      </c>
      <c r="AQ107" s="34"/>
      <c r="AR107" s="34"/>
      <c r="AS107" s="34"/>
      <c r="AT107" s="34"/>
      <c r="AU107" s="34"/>
      <c r="AV107" s="34"/>
      <c r="AW107" s="34">
        <v>8</v>
      </c>
      <c r="AX107" s="34"/>
      <c r="AY107" s="34"/>
      <c r="AZ107" s="34"/>
      <c r="BA107" s="34"/>
      <c r="BB107" s="34"/>
      <c r="BC107" s="34"/>
      <c r="BD107" s="34"/>
      <c r="BE107" s="34"/>
      <c r="BF107" s="35"/>
      <c r="BG107" s="36"/>
      <c r="BH107" s="68" t="s">
        <v>1096</v>
      </c>
    </row>
    <row r="108" spans="1:60" ht="15.75" customHeight="1" x14ac:dyDescent="0.4">
      <c r="A108" s="33" t="s">
        <v>462</v>
      </c>
      <c r="B108" s="106" t="s">
        <v>18</v>
      </c>
      <c r="C108" s="31" t="s">
        <v>8</v>
      </c>
      <c r="D108" s="106"/>
      <c r="E108" s="97" t="s">
        <v>463</v>
      </c>
      <c r="F108" s="97" t="s">
        <v>464</v>
      </c>
      <c r="G108" s="97" t="s">
        <v>465</v>
      </c>
      <c r="H108" s="34"/>
      <c r="I108" s="34"/>
      <c r="J108" s="34"/>
      <c r="K108" s="34"/>
      <c r="L108" s="34"/>
      <c r="M108" s="34"/>
      <c r="N108" s="34"/>
      <c r="O108" s="34"/>
      <c r="P108" s="34"/>
      <c r="Q108" s="34" t="s">
        <v>15</v>
      </c>
      <c r="R108" s="34"/>
      <c r="S108" s="34"/>
      <c r="T108" s="34"/>
      <c r="U108" s="34"/>
      <c r="V108" s="34"/>
      <c r="W108" s="34"/>
      <c r="X108" s="34" t="s">
        <v>15</v>
      </c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 t="s">
        <v>15</v>
      </c>
      <c r="AQ108" s="34"/>
      <c r="AR108" s="34"/>
      <c r="AS108" s="34"/>
      <c r="AT108" s="34"/>
      <c r="AU108" s="34"/>
      <c r="AV108" s="34"/>
      <c r="AW108" s="34" t="s">
        <v>15</v>
      </c>
      <c r="AX108" s="34"/>
      <c r="AY108" s="34"/>
      <c r="AZ108" s="34"/>
      <c r="BA108" s="34"/>
      <c r="BB108" s="34"/>
      <c r="BC108" s="34"/>
      <c r="BD108" s="34"/>
      <c r="BE108" s="34"/>
      <c r="BF108" s="35"/>
      <c r="BG108" s="36"/>
      <c r="BH108" s="68" t="s">
        <v>1096</v>
      </c>
    </row>
    <row r="109" spans="1:60" ht="15.75" customHeight="1" x14ac:dyDescent="0.4">
      <c r="A109" s="33" t="s">
        <v>466</v>
      </c>
      <c r="B109" s="106" t="s">
        <v>18</v>
      </c>
      <c r="C109" s="31" t="s">
        <v>8</v>
      </c>
      <c r="D109" s="129" t="s">
        <v>1139</v>
      </c>
      <c r="E109" s="97" t="s">
        <v>467</v>
      </c>
      <c r="F109" s="97" t="s">
        <v>468</v>
      </c>
      <c r="G109" s="97" t="s">
        <v>469</v>
      </c>
      <c r="H109" s="34"/>
      <c r="I109" s="34"/>
      <c r="J109" s="34"/>
      <c r="K109" s="34"/>
      <c r="L109" s="34"/>
      <c r="M109" s="34"/>
      <c r="N109" s="34"/>
      <c r="O109" s="34"/>
      <c r="P109" s="34"/>
      <c r="Q109" s="34" t="s">
        <v>16</v>
      </c>
      <c r="R109" s="34"/>
      <c r="S109" s="34"/>
      <c r="T109" s="34"/>
      <c r="U109" s="34"/>
      <c r="V109" s="34"/>
      <c r="W109" s="34"/>
      <c r="X109" s="34" t="s">
        <v>16</v>
      </c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>
        <v>500</v>
      </c>
      <c r="AQ109" s="34"/>
      <c r="AR109" s="34"/>
      <c r="AS109" s="34"/>
      <c r="AT109" s="34"/>
      <c r="AU109" s="34"/>
      <c r="AV109" s="34"/>
      <c r="AW109" s="34">
        <v>500</v>
      </c>
      <c r="AX109" s="34"/>
      <c r="AY109" s="34"/>
      <c r="AZ109" s="34"/>
      <c r="BA109" s="34"/>
      <c r="BB109" s="34"/>
      <c r="BC109" s="34"/>
      <c r="BD109" s="34"/>
      <c r="BE109" s="34"/>
      <c r="BF109" s="35"/>
      <c r="BG109" s="36"/>
      <c r="BH109" s="68" t="s">
        <v>1096</v>
      </c>
    </row>
    <row r="110" spans="1:60" ht="15.75" customHeight="1" x14ac:dyDescent="0.4">
      <c r="A110" s="33" t="s">
        <v>470</v>
      </c>
      <c r="B110" s="106" t="s">
        <v>18</v>
      </c>
      <c r="C110" s="31" t="s">
        <v>8</v>
      </c>
      <c r="D110" s="129" t="s">
        <v>1139</v>
      </c>
      <c r="E110" s="97" t="s">
        <v>471</v>
      </c>
      <c r="F110" s="97" t="s">
        <v>472</v>
      </c>
      <c r="G110" s="97" t="s">
        <v>473</v>
      </c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 t="s">
        <v>16</v>
      </c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>
        <v>500</v>
      </c>
      <c r="AX110" s="34"/>
      <c r="AY110" s="34"/>
      <c r="AZ110" s="34"/>
      <c r="BA110" s="34"/>
      <c r="BB110" s="34"/>
      <c r="BC110" s="34"/>
      <c r="BD110" s="34"/>
      <c r="BE110" s="34"/>
      <c r="BF110" s="35"/>
      <c r="BG110" s="36"/>
      <c r="BH110" s="68" t="s">
        <v>1096</v>
      </c>
    </row>
    <row r="111" spans="1:60" ht="15.75" customHeight="1" x14ac:dyDescent="0.4">
      <c r="A111" s="33" t="s">
        <v>474</v>
      </c>
      <c r="B111" s="106" t="s">
        <v>18</v>
      </c>
      <c r="C111" s="31" t="s">
        <v>8</v>
      </c>
      <c r="D111" s="129" t="s">
        <v>1139</v>
      </c>
      <c r="E111" s="97" t="s">
        <v>475</v>
      </c>
      <c r="F111" s="97" t="s">
        <v>476</v>
      </c>
      <c r="G111" s="97" t="s">
        <v>477</v>
      </c>
      <c r="H111" s="34"/>
      <c r="I111" s="34"/>
      <c r="J111" s="34"/>
      <c r="K111" s="34"/>
      <c r="L111" s="34"/>
      <c r="M111" s="34"/>
      <c r="N111" s="34"/>
      <c r="O111" s="34"/>
      <c r="P111" s="34"/>
      <c r="Q111" s="34" t="s">
        <v>16</v>
      </c>
      <c r="R111" s="34"/>
      <c r="S111" s="34"/>
      <c r="T111" s="34"/>
      <c r="U111" s="34"/>
      <c r="V111" s="34"/>
      <c r="W111" s="34"/>
      <c r="X111" s="34" t="s">
        <v>16</v>
      </c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>
        <v>500</v>
      </c>
      <c r="AQ111" s="34"/>
      <c r="AR111" s="34"/>
      <c r="AS111" s="34"/>
      <c r="AT111" s="34"/>
      <c r="AU111" s="34"/>
      <c r="AV111" s="34"/>
      <c r="AW111" s="34">
        <v>500</v>
      </c>
      <c r="AX111" s="34"/>
      <c r="AY111" s="34"/>
      <c r="AZ111" s="34"/>
      <c r="BA111" s="34"/>
      <c r="BB111" s="34"/>
      <c r="BC111" s="34"/>
      <c r="BD111" s="34"/>
      <c r="BE111" s="34"/>
      <c r="BF111" s="35"/>
      <c r="BG111" s="36"/>
      <c r="BH111" s="68" t="s">
        <v>1096</v>
      </c>
    </row>
    <row r="112" spans="1:60" ht="15.75" customHeight="1" x14ac:dyDescent="0.4">
      <c r="A112" s="33" t="s">
        <v>478</v>
      </c>
      <c r="B112" s="106" t="s">
        <v>18</v>
      </c>
      <c r="C112" s="31" t="s">
        <v>8</v>
      </c>
      <c r="D112" s="129" t="s">
        <v>1139</v>
      </c>
      <c r="E112" s="97" t="s">
        <v>479</v>
      </c>
      <c r="F112" s="97" t="s">
        <v>480</v>
      </c>
      <c r="G112" s="97" t="s">
        <v>481</v>
      </c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 t="s">
        <v>16</v>
      </c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>
        <v>500</v>
      </c>
      <c r="AX112" s="34"/>
      <c r="AY112" s="34"/>
      <c r="AZ112" s="34"/>
      <c r="BA112" s="34"/>
      <c r="BB112" s="34"/>
      <c r="BC112" s="34"/>
      <c r="BD112" s="34"/>
      <c r="BE112" s="34"/>
      <c r="BF112" s="35"/>
      <c r="BG112" s="36"/>
      <c r="BH112" s="68" t="s">
        <v>1096</v>
      </c>
    </row>
    <row r="113" spans="1:60" ht="15.75" customHeight="1" x14ac:dyDescent="0.4">
      <c r="A113" s="33" t="s">
        <v>482</v>
      </c>
      <c r="B113" s="106" t="s">
        <v>18</v>
      </c>
      <c r="C113" s="31" t="s">
        <v>8</v>
      </c>
      <c r="D113" s="129" t="s">
        <v>1139</v>
      </c>
      <c r="E113" s="97" t="s">
        <v>483</v>
      </c>
      <c r="F113" s="97" t="s">
        <v>484</v>
      </c>
      <c r="G113" s="97" t="s">
        <v>485</v>
      </c>
      <c r="H113" s="34"/>
      <c r="I113" s="34"/>
      <c r="J113" s="34"/>
      <c r="K113" s="34"/>
      <c r="L113" s="34"/>
      <c r="M113" s="34"/>
      <c r="N113" s="34"/>
      <c r="O113" s="34"/>
      <c r="P113" s="34"/>
      <c r="Q113" s="34" t="s">
        <v>16</v>
      </c>
      <c r="R113" s="34"/>
      <c r="S113" s="34"/>
      <c r="T113" s="34"/>
      <c r="U113" s="34"/>
      <c r="V113" s="34"/>
      <c r="W113" s="34"/>
      <c r="X113" s="34" t="s">
        <v>16</v>
      </c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>
        <v>16</v>
      </c>
      <c r="AQ113" s="34"/>
      <c r="AR113" s="34"/>
      <c r="AS113" s="34"/>
      <c r="AT113" s="34"/>
      <c r="AU113" s="34"/>
      <c r="AV113" s="34"/>
      <c r="AW113" s="34">
        <v>8</v>
      </c>
      <c r="AX113" s="34"/>
      <c r="AY113" s="34"/>
      <c r="AZ113" s="34"/>
      <c r="BA113" s="34"/>
      <c r="BB113" s="34"/>
      <c r="BC113" s="34"/>
      <c r="BD113" s="34"/>
      <c r="BE113" s="34"/>
      <c r="BF113" s="35"/>
      <c r="BG113" s="36"/>
      <c r="BH113" s="68" t="s">
        <v>1096</v>
      </c>
    </row>
    <row r="114" spans="1:60" ht="15.75" customHeight="1" x14ac:dyDescent="0.4">
      <c r="A114" s="33" t="s">
        <v>486</v>
      </c>
      <c r="B114" s="106" t="s">
        <v>18</v>
      </c>
      <c r="C114" s="31" t="s">
        <v>8</v>
      </c>
      <c r="D114" s="129" t="s">
        <v>1139</v>
      </c>
      <c r="E114" s="97" t="s">
        <v>487</v>
      </c>
      <c r="F114" s="97" t="s">
        <v>488</v>
      </c>
      <c r="G114" s="97" t="s">
        <v>489</v>
      </c>
      <c r="H114" s="34"/>
      <c r="I114" s="34"/>
      <c r="J114" s="34"/>
      <c r="K114" s="34"/>
      <c r="L114" s="34"/>
      <c r="M114" s="34"/>
      <c r="N114" s="34"/>
      <c r="O114" s="34"/>
      <c r="P114" s="34"/>
      <c r="Q114" s="34">
        <v>63.9</v>
      </c>
      <c r="R114" s="34"/>
      <c r="S114" s="34"/>
      <c r="T114" s="34"/>
      <c r="U114" s="34"/>
      <c r="V114" s="34"/>
      <c r="W114" s="34"/>
      <c r="X114" s="34">
        <v>84.9</v>
      </c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>
        <v>32</v>
      </c>
      <c r="AQ114" s="34"/>
      <c r="AR114" s="34"/>
      <c r="AS114" s="34"/>
      <c r="AT114" s="34"/>
      <c r="AU114" s="34"/>
      <c r="AV114" s="34"/>
      <c r="AW114" s="34">
        <v>32</v>
      </c>
      <c r="AX114" s="34"/>
      <c r="AY114" s="34"/>
      <c r="AZ114" s="34"/>
      <c r="BA114" s="34"/>
      <c r="BB114" s="34"/>
      <c r="BC114" s="34"/>
      <c r="BD114" s="34"/>
      <c r="BE114" s="34"/>
      <c r="BF114" s="35"/>
      <c r="BG114" s="36"/>
      <c r="BH114" s="68" t="s">
        <v>1096</v>
      </c>
    </row>
    <row r="115" spans="1:60" ht="15.75" customHeight="1" x14ac:dyDescent="0.4">
      <c r="A115" s="33" t="s">
        <v>490</v>
      </c>
      <c r="B115" s="106" t="s">
        <v>18</v>
      </c>
      <c r="C115" s="31" t="s">
        <v>8</v>
      </c>
      <c r="D115" s="129" t="s">
        <v>1139</v>
      </c>
      <c r="E115" s="97" t="s">
        <v>491</v>
      </c>
      <c r="F115" s="97" t="s">
        <v>492</v>
      </c>
      <c r="G115" s="97" t="s">
        <v>493</v>
      </c>
      <c r="H115" s="34"/>
      <c r="I115" s="34"/>
      <c r="J115" s="34"/>
      <c r="K115" s="34"/>
      <c r="L115" s="34"/>
      <c r="M115" s="34"/>
      <c r="N115" s="34"/>
      <c r="O115" s="34"/>
      <c r="P115" s="34"/>
      <c r="Q115" s="34" t="s">
        <v>16</v>
      </c>
      <c r="R115" s="34"/>
      <c r="S115" s="34"/>
      <c r="T115" s="34"/>
      <c r="U115" s="34"/>
      <c r="V115" s="34"/>
      <c r="W115" s="34"/>
      <c r="X115" s="34" t="s">
        <v>15</v>
      </c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>
        <v>16</v>
      </c>
      <c r="AQ115" s="34"/>
      <c r="AR115" s="34"/>
      <c r="AS115" s="34"/>
      <c r="AT115" s="34"/>
      <c r="AU115" s="34"/>
      <c r="AV115" s="34"/>
      <c r="AW115" s="34" t="s">
        <v>15</v>
      </c>
      <c r="AX115" s="34"/>
      <c r="AY115" s="34"/>
      <c r="AZ115" s="34"/>
      <c r="BA115" s="34"/>
      <c r="BB115" s="34"/>
      <c r="BC115" s="34"/>
      <c r="BD115" s="34"/>
      <c r="BE115" s="34"/>
      <c r="BF115" s="35"/>
      <c r="BG115" s="36"/>
      <c r="BH115" s="68" t="s">
        <v>1096</v>
      </c>
    </row>
    <row r="116" spans="1:60" ht="15.75" customHeight="1" x14ac:dyDescent="0.4">
      <c r="A116" s="33" t="s">
        <v>494</v>
      </c>
      <c r="B116" s="106" t="s">
        <v>18</v>
      </c>
      <c r="C116" s="31" t="s">
        <v>8</v>
      </c>
      <c r="D116" s="129" t="s">
        <v>1139</v>
      </c>
      <c r="E116" s="97" t="s">
        <v>495</v>
      </c>
      <c r="F116" s="97" t="s">
        <v>496</v>
      </c>
      <c r="G116" s="97"/>
      <c r="H116" s="34">
        <v>6100</v>
      </c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 t="s">
        <v>16</v>
      </c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5"/>
      <c r="BG116" s="36"/>
      <c r="BH116" s="73" t="s">
        <v>1097</v>
      </c>
    </row>
    <row r="117" spans="1:60" ht="15.75" customHeight="1" x14ac:dyDescent="0.4">
      <c r="A117" s="33" t="s">
        <v>497</v>
      </c>
      <c r="B117" s="106" t="s">
        <v>18</v>
      </c>
      <c r="C117" s="31" t="s">
        <v>8</v>
      </c>
      <c r="D117" s="129" t="s">
        <v>1139</v>
      </c>
      <c r="E117" s="97" t="s">
        <v>498</v>
      </c>
      <c r="F117" s="97" t="s">
        <v>499</v>
      </c>
      <c r="G117" s="97" t="s">
        <v>1123</v>
      </c>
      <c r="H117" s="34">
        <v>7400</v>
      </c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>
        <v>1500</v>
      </c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5"/>
      <c r="BG117" s="36"/>
      <c r="BH117" s="68" t="s">
        <v>1098</v>
      </c>
    </row>
    <row r="118" spans="1:60" ht="15.75" customHeight="1" x14ac:dyDescent="0.4">
      <c r="A118" s="33" t="s">
        <v>500</v>
      </c>
      <c r="B118" s="106" t="s">
        <v>18</v>
      </c>
      <c r="C118" s="31" t="s">
        <v>8</v>
      </c>
      <c r="D118" s="129" t="s">
        <v>1139</v>
      </c>
      <c r="E118" s="97" t="s">
        <v>501</v>
      </c>
      <c r="F118" s="97" t="s">
        <v>502</v>
      </c>
      <c r="G118" s="97" t="s">
        <v>503</v>
      </c>
      <c r="H118" s="34"/>
      <c r="I118" s="34"/>
      <c r="J118" s="34"/>
      <c r="K118" s="34"/>
      <c r="L118" s="34"/>
      <c r="M118" s="34"/>
      <c r="N118" s="34"/>
      <c r="O118" s="34"/>
      <c r="P118" s="34"/>
      <c r="Q118" s="34" t="s">
        <v>16</v>
      </c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>
        <v>250</v>
      </c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5"/>
      <c r="BG118" s="36"/>
      <c r="BH118" s="68" t="s">
        <v>1096</v>
      </c>
    </row>
    <row r="119" spans="1:60" ht="15.75" customHeight="1" x14ac:dyDescent="0.4">
      <c r="A119" s="33" t="s">
        <v>504</v>
      </c>
      <c r="B119" s="106" t="s">
        <v>18</v>
      </c>
      <c r="C119" s="31" t="s">
        <v>8</v>
      </c>
      <c r="D119" s="129" t="s">
        <v>1139</v>
      </c>
      <c r="E119" s="97" t="s">
        <v>505</v>
      </c>
      <c r="F119" s="97" t="s">
        <v>506</v>
      </c>
      <c r="G119" s="97" t="s">
        <v>507</v>
      </c>
      <c r="H119" s="34"/>
      <c r="I119" s="34"/>
      <c r="J119" s="34"/>
      <c r="K119" s="34"/>
      <c r="L119" s="34"/>
      <c r="M119" s="34"/>
      <c r="N119" s="34"/>
      <c r="O119" s="34">
        <v>12</v>
      </c>
      <c r="P119" s="34"/>
      <c r="Q119" s="34">
        <v>11.1</v>
      </c>
      <c r="R119" s="34"/>
      <c r="S119" s="34"/>
      <c r="T119" s="34" t="s">
        <v>15</v>
      </c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 t="s">
        <v>16</v>
      </c>
      <c r="AO119" s="34"/>
      <c r="AP119" s="34" t="s">
        <v>16</v>
      </c>
      <c r="AQ119" s="34"/>
      <c r="AR119" s="34"/>
      <c r="AS119" s="34" t="s">
        <v>15</v>
      </c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5"/>
      <c r="BG119" s="36"/>
      <c r="BH119" s="68" t="s">
        <v>1099</v>
      </c>
    </row>
    <row r="120" spans="1:60" ht="15.75" customHeight="1" x14ac:dyDescent="0.4">
      <c r="A120" s="33" t="s">
        <v>508</v>
      </c>
      <c r="B120" s="106" t="s">
        <v>18</v>
      </c>
      <c r="C120" s="31" t="s">
        <v>8</v>
      </c>
      <c r="D120" s="129" t="s">
        <v>1139</v>
      </c>
      <c r="E120" s="97" t="s">
        <v>509</v>
      </c>
      <c r="F120" s="97" t="s">
        <v>510</v>
      </c>
      <c r="G120" s="97" t="s">
        <v>511</v>
      </c>
      <c r="H120" s="34"/>
      <c r="I120" s="34"/>
      <c r="J120" s="34"/>
      <c r="K120" s="34"/>
      <c r="L120" s="34"/>
      <c r="M120" s="34"/>
      <c r="N120" s="34"/>
      <c r="O120" s="34"/>
      <c r="P120" s="34"/>
      <c r="Q120" s="34" t="s">
        <v>16</v>
      </c>
      <c r="R120" s="34"/>
      <c r="S120" s="34"/>
      <c r="T120" s="34"/>
      <c r="U120" s="34"/>
      <c r="V120" s="34"/>
      <c r="W120" s="34"/>
      <c r="X120" s="34" t="s">
        <v>16</v>
      </c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>
        <v>8</v>
      </c>
      <c r="AQ120" s="34"/>
      <c r="AR120" s="34"/>
      <c r="AS120" s="34"/>
      <c r="AT120" s="34"/>
      <c r="AU120" s="34"/>
      <c r="AV120" s="34"/>
      <c r="AW120" s="34">
        <v>0.5</v>
      </c>
      <c r="AX120" s="34"/>
      <c r="AY120" s="34"/>
      <c r="AZ120" s="34"/>
      <c r="BA120" s="34"/>
      <c r="BB120" s="34"/>
      <c r="BC120" s="34"/>
      <c r="BD120" s="34"/>
      <c r="BE120" s="34"/>
      <c r="BF120" s="35"/>
      <c r="BG120" s="36"/>
      <c r="BH120" s="68" t="s">
        <v>1096</v>
      </c>
    </row>
    <row r="121" spans="1:60" ht="15.75" customHeight="1" x14ac:dyDescent="0.4">
      <c r="A121" s="33" t="s">
        <v>512</v>
      </c>
      <c r="B121" s="106" t="s">
        <v>18</v>
      </c>
      <c r="C121" s="31" t="s">
        <v>8</v>
      </c>
      <c r="D121" s="129" t="s">
        <v>1139</v>
      </c>
      <c r="E121" s="97" t="s">
        <v>513</v>
      </c>
      <c r="F121" s="97" t="s">
        <v>514</v>
      </c>
      <c r="G121" s="97" t="s">
        <v>515</v>
      </c>
      <c r="H121" s="34"/>
      <c r="I121" s="34"/>
      <c r="J121" s="34"/>
      <c r="K121" s="34"/>
      <c r="L121" s="34"/>
      <c r="M121" s="34"/>
      <c r="N121" s="34"/>
      <c r="O121" s="34"/>
      <c r="P121" s="34"/>
      <c r="Q121" s="34">
        <v>6</v>
      </c>
      <c r="R121" s="34"/>
      <c r="S121" s="34"/>
      <c r="T121" s="34"/>
      <c r="U121" s="34"/>
      <c r="V121" s="34"/>
      <c r="W121" s="34"/>
      <c r="X121" s="34">
        <v>7.3</v>
      </c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 t="s">
        <v>16</v>
      </c>
      <c r="AQ121" s="34"/>
      <c r="AR121" s="34"/>
      <c r="AS121" s="34"/>
      <c r="AT121" s="34"/>
      <c r="AU121" s="34"/>
      <c r="AV121" s="34"/>
      <c r="AW121" s="34">
        <v>0.5</v>
      </c>
      <c r="AX121" s="34"/>
      <c r="AY121" s="34"/>
      <c r="AZ121" s="34"/>
      <c r="BA121" s="34"/>
      <c r="BB121" s="34"/>
      <c r="BC121" s="34"/>
      <c r="BD121" s="34"/>
      <c r="BE121" s="34"/>
      <c r="BF121" s="35"/>
      <c r="BG121" s="36"/>
      <c r="BH121" s="68" t="s">
        <v>1096</v>
      </c>
    </row>
    <row r="122" spans="1:60" ht="15.75" customHeight="1" x14ac:dyDescent="0.4">
      <c r="A122" s="33" t="s">
        <v>516</v>
      </c>
      <c r="B122" s="106" t="s">
        <v>18</v>
      </c>
      <c r="C122" s="31" t="s">
        <v>8</v>
      </c>
      <c r="D122" s="129" t="s">
        <v>1139</v>
      </c>
      <c r="E122" s="97" t="s">
        <v>517</v>
      </c>
      <c r="F122" s="97" t="s">
        <v>518</v>
      </c>
      <c r="G122" s="97" t="s">
        <v>519</v>
      </c>
      <c r="H122" s="34"/>
      <c r="I122" s="34"/>
      <c r="J122" s="34"/>
      <c r="K122" s="34"/>
      <c r="L122" s="34"/>
      <c r="M122" s="34"/>
      <c r="N122" s="34"/>
      <c r="O122" s="34"/>
      <c r="P122" s="34"/>
      <c r="Q122" s="34">
        <v>39.1</v>
      </c>
      <c r="R122" s="34"/>
      <c r="S122" s="34"/>
      <c r="T122" s="34"/>
      <c r="U122" s="34"/>
      <c r="V122" s="34"/>
      <c r="W122" s="34"/>
      <c r="X122" s="34">
        <v>48.9</v>
      </c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>
        <v>8</v>
      </c>
      <c r="AQ122" s="34"/>
      <c r="AR122" s="34"/>
      <c r="AS122" s="34"/>
      <c r="AT122" s="34"/>
      <c r="AU122" s="34"/>
      <c r="AV122" s="34"/>
      <c r="AW122" s="34">
        <v>4</v>
      </c>
      <c r="AX122" s="34"/>
      <c r="AY122" s="34"/>
      <c r="AZ122" s="34"/>
      <c r="BA122" s="34"/>
      <c r="BB122" s="34"/>
      <c r="BC122" s="34"/>
      <c r="BD122" s="34"/>
      <c r="BE122" s="34"/>
      <c r="BF122" s="35"/>
      <c r="BG122" s="36"/>
      <c r="BH122" s="68" t="s">
        <v>1096</v>
      </c>
    </row>
    <row r="123" spans="1:60" ht="15.75" customHeight="1" x14ac:dyDescent="0.4">
      <c r="A123" s="33" t="s">
        <v>520</v>
      </c>
      <c r="B123" s="106" t="s">
        <v>18</v>
      </c>
      <c r="C123" s="31" t="s">
        <v>8</v>
      </c>
      <c r="D123" s="129" t="s">
        <v>1139</v>
      </c>
      <c r="E123" s="97" t="s">
        <v>521</v>
      </c>
      <c r="F123" s="97" t="s">
        <v>522</v>
      </c>
      <c r="G123" s="97" t="s">
        <v>523</v>
      </c>
      <c r="H123" s="34"/>
      <c r="I123" s="34"/>
      <c r="J123" s="34"/>
      <c r="K123" s="34"/>
      <c r="L123" s="34"/>
      <c r="M123" s="34"/>
      <c r="N123" s="34"/>
      <c r="O123" s="34"/>
      <c r="P123" s="34"/>
      <c r="Q123" s="34" t="s">
        <v>16</v>
      </c>
      <c r="R123" s="34"/>
      <c r="S123" s="34"/>
      <c r="T123" s="34"/>
      <c r="U123" s="34"/>
      <c r="V123" s="34"/>
      <c r="W123" s="34"/>
      <c r="X123" s="34" t="s">
        <v>15</v>
      </c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>
        <v>1</v>
      </c>
      <c r="AQ123" s="34"/>
      <c r="AR123" s="34"/>
      <c r="AS123" s="34"/>
      <c r="AT123" s="34"/>
      <c r="AU123" s="34"/>
      <c r="AV123" s="34"/>
      <c r="AW123" s="34" t="s">
        <v>15</v>
      </c>
      <c r="AX123" s="34"/>
      <c r="AY123" s="34"/>
      <c r="AZ123" s="34"/>
      <c r="BA123" s="34"/>
      <c r="BB123" s="34"/>
      <c r="BC123" s="34"/>
      <c r="BD123" s="34"/>
      <c r="BE123" s="34"/>
      <c r="BF123" s="35"/>
      <c r="BG123" s="36"/>
      <c r="BH123" s="68" t="s">
        <v>1096</v>
      </c>
    </row>
    <row r="124" spans="1:60" ht="15.75" customHeight="1" x14ac:dyDescent="0.4">
      <c r="A124" s="33" t="s">
        <v>524</v>
      </c>
      <c r="B124" s="106" t="s">
        <v>18</v>
      </c>
      <c r="C124" s="31" t="s">
        <v>8</v>
      </c>
      <c r="D124" s="129" t="s">
        <v>1139</v>
      </c>
      <c r="E124" s="97" t="s">
        <v>525</v>
      </c>
      <c r="F124" s="97" t="s">
        <v>526</v>
      </c>
      <c r="G124" s="97" t="s">
        <v>527</v>
      </c>
      <c r="H124" s="34"/>
      <c r="I124" s="34"/>
      <c r="J124" s="34"/>
      <c r="K124" s="34"/>
      <c r="L124" s="34"/>
      <c r="M124" s="34"/>
      <c r="N124" s="34"/>
      <c r="O124" s="34"/>
      <c r="P124" s="34"/>
      <c r="Q124" s="34" t="s">
        <v>16</v>
      </c>
      <c r="R124" s="34"/>
      <c r="S124" s="34"/>
      <c r="T124" s="34"/>
      <c r="U124" s="34"/>
      <c r="V124" s="34"/>
      <c r="W124" s="34"/>
      <c r="X124" s="34" t="s">
        <v>16</v>
      </c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>
        <v>63</v>
      </c>
      <c r="AQ124" s="34"/>
      <c r="AR124" s="34"/>
      <c r="AS124" s="34"/>
      <c r="AT124" s="34"/>
      <c r="AU124" s="34"/>
      <c r="AV124" s="34"/>
      <c r="AW124" s="34">
        <v>125</v>
      </c>
      <c r="AX124" s="34"/>
      <c r="AY124" s="34"/>
      <c r="AZ124" s="34"/>
      <c r="BA124" s="34"/>
      <c r="BB124" s="34"/>
      <c r="BC124" s="34"/>
      <c r="BD124" s="34"/>
      <c r="BE124" s="34"/>
      <c r="BF124" s="35"/>
      <c r="BG124" s="36"/>
      <c r="BH124" s="68" t="s">
        <v>1096</v>
      </c>
    </row>
    <row r="125" spans="1:60" ht="15.75" customHeight="1" x14ac:dyDescent="0.4">
      <c r="A125" s="33" t="s">
        <v>528</v>
      </c>
      <c r="B125" s="106" t="s">
        <v>18</v>
      </c>
      <c r="C125" s="31" t="s">
        <v>8</v>
      </c>
      <c r="D125" s="129" t="s">
        <v>1139</v>
      </c>
      <c r="E125" s="97" t="s">
        <v>529</v>
      </c>
      <c r="F125" s="97" t="s">
        <v>530</v>
      </c>
      <c r="G125" s="97" t="s">
        <v>531</v>
      </c>
      <c r="H125" s="34" t="s">
        <v>16</v>
      </c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>
        <v>2500</v>
      </c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5"/>
      <c r="BG125" s="36"/>
      <c r="BH125" s="68" t="s">
        <v>1100</v>
      </c>
    </row>
    <row r="126" spans="1:60" ht="15.75" customHeight="1" x14ac:dyDescent="0.4">
      <c r="A126" s="33" t="s">
        <v>532</v>
      </c>
      <c r="B126" s="106" t="s">
        <v>18</v>
      </c>
      <c r="C126" s="31" t="s">
        <v>8</v>
      </c>
      <c r="D126" s="129" t="s">
        <v>1139</v>
      </c>
      <c r="E126" s="97" t="s">
        <v>533</v>
      </c>
      <c r="F126" s="97" t="s">
        <v>534</v>
      </c>
      <c r="G126" s="97" t="s">
        <v>535</v>
      </c>
      <c r="H126" s="34"/>
      <c r="I126" s="34"/>
      <c r="J126" s="34"/>
      <c r="K126" s="34"/>
      <c r="L126" s="34"/>
      <c r="M126" s="34"/>
      <c r="N126" s="34"/>
      <c r="O126" s="34"/>
      <c r="P126" s="34"/>
      <c r="Q126" s="34" t="s">
        <v>15</v>
      </c>
      <c r="R126" s="34"/>
      <c r="S126" s="34"/>
      <c r="T126" s="34"/>
      <c r="U126" s="34"/>
      <c r="V126" s="34"/>
      <c r="W126" s="34"/>
      <c r="X126" s="34">
        <v>388</v>
      </c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 t="s">
        <v>15</v>
      </c>
      <c r="AQ126" s="34"/>
      <c r="AR126" s="34"/>
      <c r="AS126" s="34"/>
      <c r="AT126" s="34"/>
      <c r="AU126" s="34"/>
      <c r="AV126" s="34"/>
      <c r="AW126" s="34">
        <v>250</v>
      </c>
      <c r="AX126" s="34"/>
      <c r="AY126" s="34"/>
      <c r="AZ126" s="34"/>
      <c r="BA126" s="34"/>
      <c r="BB126" s="34"/>
      <c r="BC126" s="34"/>
      <c r="BD126" s="34"/>
      <c r="BE126" s="34"/>
      <c r="BF126" s="35"/>
      <c r="BG126" s="36"/>
      <c r="BH126" s="68" t="s">
        <v>1096</v>
      </c>
    </row>
    <row r="127" spans="1:60" ht="15.75" customHeight="1" x14ac:dyDescent="0.4">
      <c r="A127" s="33" t="s">
        <v>536</v>
      </c>
      <c r="B127" s="106" t="s">
        <v>18</v>
      </c>
      <c r="C127" s="31" t="s">
        <v>8</v>
      </c>
      <c r="D127" s="129" t="s">
        <v>1139</v>
      </c>
      <c r="E127" s="97" t="s">
        <v>537</v>
      </c>
      <c r="F127" s="97" t="s">
        <v>538</v>
      </c>
      <c r="G127" s="97" t="s">
        <v>539</v>
      </c>
      <c r="H127" s="34"/>
      <c r="I127" s="34"/>
      <c r="J127" s="34"/>
      <c r="K127" s="34"/>
      <c r="L127" s="34"/>
      <c r="M127" s="34"/>
      <c r="N127" s="34"/>
      <c r="O127" s="34"/>
      <c r="P127" s="34"/>
      <c r="Q127" s="34" t="s">
        <v>16</v>
      </c>
      <c r="R127" s="34"/>
      <c r="S127" s="34"/>
      <c r="T127" s="34"/>
      <c r="U127" s="34"/>
      <c r="V127" s="34"/>
      <c r="W127" s="34"/>
      <c r="X127" s="34" t="s">
        <v>16</v>
      </c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>
        <v>125</v>
      </c>
      <c r="AQ127" s="34"/>
      <c r="AR127" s="34"/>
      <c r="AS127" s="34"/>
      <c r="AT127" s="34"/>
      <c r="AU127" s="34"/>
      <c r="AV127" s="34"/>
      <c r="AW127" s="34">
        <v>125</v>
      </c>
      <c r="AX127" s="34"/>
      <c r="AY127" s="34"/>
      <c r="AZ127" s="34"/>
      <c r="BA127" s="34"/>
      <c r="BB127" s="34"/>
      <c r="BC127" s="34"/>
      <c r="BD127" s="34"/>
      <c r="BE127" s="34"/>
      <c r="BF127" s="35"/>
      <c r="BG127" s="36"/>
      <c r="BH127" s="68" t="s">
        <v>1096</v>
      </c>
    </row>
    <row r="128" spans="1:60" ht="15.75" customHeight="1" x14ac:dyDescent="0.4">
      <c r="A128" s="114" t="s">
        <v>540</v>
      </c>
      <c r="B128" s="106" t="s">
        <v>18</v>
      </c>
      <c r="C128" s="31" t="s">
        <v>8</v>
      </c>
      <c r="D128" s="129" t="s">
        <v>1139</v>
      </c>
      <c r="E128" s="96" t="s">
        <v>541</v>
      </c>
      <c r="F128" s="96" t="s">
        <v>542</v>
      </c>
      <c r="G128" s="97"/>
      <c r="H128" s="34"/>
      <c r="I128" s="34"/>
      <c r="J128" s="34"/>
      <c r="K128" s="34"/>
      <c r="L128" s="34" t="s">
        <v>16</v>
      </c>
      <c r="M128" s="34"/>
      <c r="N128" s="34"/>
      <c r="O128" s="34"/>
      <c r="P128" s="34"/>
      <c r="Q128" s="34" t="s">
        <v>16</v>
      </c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 t="s">
        <v>16</v>
      </c>
      <c r="AL128" s="34"/>
      <c r="AM128" s="34"/>
      <c r="AN128" s="34"/>
      <c r="AO128" s="34"/>
      <c r="AP128" s="34" t="s">
        <v>16</v>
      </c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5"/>
      <c r="BG128" s="36"/>
      <c r="BH128" s="74" t="s">
        <v>543</v>
      </c>
    </row>
    <row r="129" spans="1:60" x14ac:dyDescent="0.4">
      <c r="A129" s="33" t="s">
        <v>544</v>
      </c>
      <c r="B129" s="106" t="s">
        <v>18</v>
      </c>
      <c r="C129" s="31" t="s">
        <v>8</v>
      </c>
      <c r="D129" s="129" t="s">
        <v>1139</v>
      </c>
      <c r="E129" s="97" t="s">
        <v>545</v>
      </c>
      <c r="F129" s="97" t="s">
        <v>546</v>
      </c>
      <c r="G129" s="97" t="s">
        <v>547</v>
      </c>
      <c r="H129" s="34"/>
      <c r="I129" s="34"/>
      <c r="J129" s="34"/>
      <c r="K129" s="34"/>
      <c r="L129" s="34"/>
      <c r="M129" s="34"/>
      <c r="N129" s="34"/>
      <c r="O129" s="34"/>
      <c r="P129" s="34"/>
      <c r="Q129" s="34" t="s">
        <v>16</v>
      </c>
      <c r="R129" s="34"/>
      <c r="S129" s="34"/>
      <c r="T129" s="34"/>
      <c r="U129" s="34"/>
      <c r="V129" s="34"/>
      <c r="W129" s="34"/>
      <c r="X129" s="34" t="s">
        <v>16</v>
      </c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>
        <v>125</v>
      </c>
      <c r="AQ129" s="34"/>
      <c r="AR129" s="34"/>
      <c r="AS129" s="34"/>
      <c r="AT129" s="34"/>
      <c r="AU129" s="34"/>
      <c r="AV129" s="34"/>
      <c r="AW129" s="34">
        <v>0.12</v>
      </c>
      <c r="AX129" s="34"/>
      <c r="AY129" s="34"/>
      <c r="AZ129" s="34"/>
      <c r="BA129" s="34"/>
      <c r="BB129" s="34"/>
      <c r="BC129" s="34"/>
      <c r="BD129" s="34"/>
      <c r="BE129" s="34"/>
      <c r="BF129" s="35"/>
      <c r="BG129" s="36"/>
      <c r="BH129" s="68" t="s">
        <v>1096</v>
      </c>
    </row>
    <row r="130" spans="1:60" ht="15.75" customHeight="1" x14ac:dyDescent="0.4">
      <c r="A130" s="33" t="s">
        <v>548</v>
      </c>
      <c r="B130" s="106" t="s">
        <v>18</v>
      </c>
      <c r="C130" s="31" t="s">
        <v>8</v>
      </c>
      <c r="D130" s="129" t="s">
        <v>1139</v>
      </c>
      <c r="E130" s="97" t="s">
        <v>549</v>
      </c>
      <c r="F130" s="97" t="s">
        <v>550</v>
      </c>
      <c r="G130" s="97" t="s">
        <v>551</v>
      </c>
      <c r="H130" s="34"/>
      <c r="I130" s="34"/>
      <c r="J130" s="34"/>
      <c r="K130" s="34"/>
      <c r="L130" s="34"/>
      <c r="M130" s="34"/>
      <c r="N130" s="34"/>
      <c r="O130" s="34"/>
      <c r="P130" s="34"/>
      <c r="Q130" s="34" t="s">
        <v>16</v>
      </c>
      <c r="R130" s="34"/>
      <c r="S130" s="34"/>
      <c r="T130" s="34"/>
      <c r="U130" s="34"/>
      <c r="V130" s="34"/>
      <c r="W130" s="34"/>
      <c r="X130" s="34" t="s">
        <v>16</v>
      </c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>
        <v>16</v>
      </c>
      <c r="AQ130" s="34"/>
      <c r="AR130" s="34"/>
      <c r="AS130" s="34"/>
      <c r="AT130" s="34"/>
      <c r="AU130" s="34"/>
      <c r="AV130" s="34"/>
      <c r="AW130" s="34">
        <v>16</v>
      </c>
      <c r="AX130" s="34"/>
      <c r="AY130" s="34"/>
      <c r="AZ130" s="34"/>
      <c r="BA130" s="34"/>
      <c r="BB130" s="34"/>
      <c r="BC130" s="34"/>
      <c r="BD130" s="34"/>
      <c r="BE130" s="34"/>
      <c r="BF130" s="35"/>
      <c r="BG130" s="36"/>
      <c r="BH130" s="68" t="s">
        <v>1096</v>
      </c>
    </row>
    <row r="131" spans="1:60" ht="15.75" customHeight="1" x14ac:dyDescent="0.4">
      <c r="A131" s="33" t="s">
        <v>552</v>
      </c>
      <c r="B131" s="106" t="s">
        <v>18</v>
      </c>
      <c r="C131" s="31" t="s">
        <v>8</v>
      </c>
      <c r="D131" s="129" t="s">
        <v>1139</v>
      </c>
      <c r="E131" s="97" t="s">
        <v>553</v>
      </c>
      <c r="F131" s="97" t="s">
        <v>554</v>
      </c>
      <c r="G131" s="97" t="s">
        <v>555</v>
      </c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 t="s">
        <v>16</v>
      </c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>
        <v>10000</v>
      </c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5"/>
      <c r="BG131" s="36"/>
      <c r="BH131" s="68" t="s">
        <v>1101</v>
      </c>
    </row>
    <row r="132" spans="1:60" s="75" customFormat="1" x14ac:dyDescent="0.4">
      <c r="A132" s="116" t="s">
        <v>556</v>
      </c>
      <c r="B132" s="115" t="s">
        <v>18</v>
      </c>
      <c r="C132" s="115" t="s">
        <v>8</v>
      </c>
      <c r="D132" s="129" t="s">
        <v>1139</v>
      </c>
      <c r="E132" s="117" t="s">
        <v>557</v>
      </c>
      <c r="F132" s="117" t="s">
        <v>558</v>
      </c>
      <c r="G132" s="117" t="s">
        <v>559</v>
      </c>
      <c r="H132" s="118"/>
      <c r="I132" s="118"/>
      <c r="J132" s="118"/>
      <c r="K132" s="118"/>
      <c r="L132" s="118"/>
      <c r="M132" s="118"/>
      <c r="N132" s="118"/>
      <c r="O132" s="118"/>
      <c r="P132" s="118"/>
      <c r="Q132" s="118" t="s">
        <v>16</v>
      </c>
      <c r="R132" s="118"/>
      <c r="S132" s="118"/>
      <c r="T132" s="118"/>
      <c r="U132" s="118"/>
      <c r="V132" s="118"/>
      <c r="W132" s="118"/>
      <c r="X132" s="118" t="s">
        <v>16</v>
      </c>
      <c r="Y132" s="118"/>
      <c r="Z132" s="118"/>
      <c r="AA132" s="118"/>
      <c r="AB132" s="118"/>
      <c r="AC132" s="118"/>
      <c r="AD132" s="118"/>
      <c r="AE132" s="118"/>
      <c r="AF132" s="118"/>
      <c r="AG132" s="118"/>
      <c r="AH132" s="118"/>
      <c r="AI132" s="118"/>
      <c r="AJ132" s="118"/>
      <c r="AK132" s="118"/>
      <c r="AL132" s="118"/>
      <c r="AM132" s="118"/>
      <c r="AN132" s="118"/>
      <c r="AO132" s="118"/>
      <c r="AP132" s="118" t="s">
        <v>16</v>
      </c>
      <c r="AQ132" s="118"/>
      <c r="AR132" s="118"/>
      <c r="AS132" s="118"/>
      <c r="AT132" s="118"/>
      <c r="AU132" s="118"/>
      <c r="AV132" s="118"/>
      <c r="AW132" s="118" t="s">
        <v>16</v>
      </c>
      <c r="AX132" s="118"/>
      <c r="AY132" s="118"/>
      <c r="AZ132" s="118"/>
      <c r="BA132" s="118"/>
      <c r="BB132" s="118"/>
      <c r="BC132" s="118"/>
      <c r="BD132" s="118"/>
      <c r="BE132" s="118"/>
      <c r="BF132" s="119"/>
      <c r="BG132" s="120"/>
      <c r="BH132" s="68" t="s">
        <v>1096</v>
      </c>
    </row>
    <row r="133" spans="1:60" ht="15.75" customHeight="1" x14ac:dyDescent="0.4">
      <c r="A133" s="33" t="s">
        <v>560</v>
      </c>
      <c r="B133" s="31" t="s">
        <v>18</v>
      </c>
      <c r="C133" s="31" t="s">
        <v>8</v>
      </c>
      <c r="D133" s="129" t="s">
        <v>1139</v>
      </c>
      <c r="E133" s="97" t="s">
        <v>561</v>
      </c>
      <c r="F133" s="97" t="s">
        <v>562</v>
      </c>
      <c r="G133" s="97" t="s">
        <v>563</v>
      </c>
      <c r="H133" s="34"/>
      <c r="I133" s="34"/>
      <c r="J133" s="34"/>
      <c r="K133" s="34"/>
      <c r="L133" s="34"/>
      <c r="M133" s="34"/>
      <c r="N133" s="34"/>
      <c r="O133" s="34"/>
      <c r="P133" s="34"/>
      <c r="Q133" s="34" t="s">
        <v>16</v>
      </c>
      <c r="R133" s="34"/>
      <c r="S133" s="34"/>
      <c r="T133" s="34"/>
      <c r="U133" s="34"/>
      <c r="V133" s="34"/>
      <c r="W133" s="34"/>
      <c r="X133" s="34" t="s">
        <v>16</v>
      </c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>
        <v>8</v>
      </c>
      <c r="AQ133" s="34"/>
      <c r="AR133" s="34"/>
      <c r="AS133" s="34"/>
      <c r="AT133" s="34"/>
      <c r="AU133" s="34"/>
      <c r="AV133" s="34"/>
      <c r="AW133" s="34">
        <v>2</v>
      </c>
      <c r="AX133" s="34"/>
      <c r="AY133" s="34"/>
      <c r="AZ133" s="34"/>
      <c r="BA133" s="34"/>
      <c r="BB133" s="34"/>
      <c r="BC133" s="34"/>
      <c r="BD133" s="34"/>
      <c r="BE133" s="34"/>
      <c r="BF133" s="35"/>
      <c r="BG133" s="36"/>
      <c r="BH133" s="68" t="s">
        <v>1096</v>
      </c>
    </row>
    <row r="134" spans="1:60" x14ac:dyDescent="0.4">
      <c r="A134" s="33" t="s">
        <v>564</v>
      </c>
      <c r="B134" s="31" t="s">
        <v>18</v>
      </c>
      <c r="C134" s="31" t="s">
        <v>8</v>
      </c>
      <c r="D134" s="129" t="s">
        <v>1139</v>
      </c>
      <c r="E134" s="97" t="s">
        <v>565</v>
      </c>
      <c r="F134" s="97" t="s">
        <v>566</v>
      </c>
      <c r="G134" s="97" t="s">
        <v>567</v>
      </c>
      <c r="H134" s="34"/>
      <c r="I134" s="34"/>
      <c r="J134" s="34"/>
      <c r="K134" s="34"/>
      <c r="L134" s="34"/>
      <c r="M134" s="34"/>
      <c r="N134" s="34"/>
      <c r="O134" s="34"/>
      <c r="P134" s="34"/>
      <c r="Q134" s="34">
        <v>30.2</v>
      </c>
      <c r="R134" s="34"/>
      <c r="S134" s="34"/>
      <c r="T134" s="34"/>
      <c r="U134" s="34"/>
      <c r="V134" s="34"/>
      <c r="W134" s="34"/>
      <c r="X134" s="34">
        <v>41.3</v>
      </c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>
        <v>16</v>
      </c>
      <c r="AQ134" s="34"/>
      <c r="AR134" s="34"/>
      <c r="AS134" s="34"/>
      <c r="AT134" s="34"/>
      <c r="AU134" s="34"/>
      <c r="AV134" s="34"/>
      <c r="AW134" s="34">
        <v>8</v>
      </c>
      <c r="AX134" s="34"/>
      <c r="AY134" s="34"/>
      <c r="AZ134" s="34"/>
      <c r="BA134" s="34"/>
      <c r="BB134" s="34"/>
      <c r="BC134" s="34"/>
      <c r="BD134" s="34"/>
      <c r="BE134" s="34"/>
      <c r="BF134" s="35"/>
      <c r="BG134" s="36"/>
      <c r="BH134" s="68" t="s">
        <v>1096</v>
      </c>
    </row>
    <row r="135" spans="1:60" ht="15.75" customHeight="1" x14ac:dyDescent="0.4">
      <c r="A135" s="33" t="s">
        <v>568</v>
      </c>
      <c r="B135" s="31" t="s">
        <v>18</v>
      </c>
      <c r="C135" s="31" t="s">
        <v>8</v>
      </c>
      <c r="D135" s="129" t="s">
        <v>1139</v>
      </c>
      <c r="E135" s="97" t="s">
        <v>569</v>
      </c>
      <c r="F135" s="97" t="s">
        <v>570</v>
      </c>
      <c r="G135" s="97" t="s">
        <v>571</v>
      </c>
      <c r="H135" s="34"/>
      <c r="I135" s="34"/>
      <c r="J135" s="37"/>
      <c r="K135" s="34"/>
      <c r="L135" s="34"/>
      <c r="M135" s="34"/>
      <c r="N135" s="34"/>
      <c r="O135" s="34"/>
      <c r="P135" s="34"/>
      <c r="Q135" s="34"/>
      <c r="R135" s="34" t="s">
        <v>16</v>
      </c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7"/>
      <c r="AJ135" s="34"/>
      <c r="AK135" s="34"/>
      <c r="AL135" s="34"/>
      <c r="AM135" s="34"/>
      <c r="AN135" s="34"/>
      <c r="AO135" s="34"/>
      <c r="AP135" s="34"/>
      <c r="AQ135" s="34">
        <v>1000</v>
      </c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5"/>
      <c r="BG135" s="36"/>
      <c r="BH135" s="68" t="s">
        <v>1101</v>
      </c>
    </row>
    <row r="136" spans="1:60" ht="15.75" customHeight="1" x14ac:dyDescent="0.4">
      <c r="A136" s="33" t="s">
        <v>572</v>
      </c>
      <c r="B136" s="31" t="s">
        <v>18</v>
      </c>
      <c r="C136" s="31" t="s">
        <v>8</v>
      </c>
      <c r="D136" s="129" t="s">
        <v>1139</v>
      </c>
      <c r="E136" s="97" t="s">
        <v>573</v>
      </c>
      <c r="F136" s="97" t="s">
        <v>574</v>
      </c>
      <c r="G136" s="97" t="s">
        <v>575</v>
      </c>
      <c r="H136" s="34"/>
      <c r="I136" s="34"/>
      <c r="J136" s="34"/>
      <c r="K136" s="34"/>
      <c r="L136" s="34"/>
      <c r="M136" s="34"/>
      <c r="N136" s="34"/>
      <c r="O136" s="34"/>
      <c r="P136" s="34"/>
      <c r="Q136" s="34" t="s">
        <v>16</v>
      </c>
      <c r="R136" s="34"/>
      <c r="S136" s="34"/>
      <c r="T136" s="34"/>
      <c r="U136" s="34"/>
      <c r="V136" s="34"/>
      <c r="W136" s="34"/>
      <c r="X136" s="34" t="s">
        <v>16</v>
      </c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>
        <v>250</v>
      </c>
      <c r="AQ136" s="34"/>
      <c r="AR136" s="34"/>
      <c r="AS136" s="34"/>
      <c r="AT136" s="34"/>
      <c r="AU136" s="34"/>
      <c r="AV136" s="34"/>
      <c r="AW136" s="34">
        <v>1</v>
      </c>
      <c r="AX136" s="34"/>
      <c r="AY136" s="34"/>
      <c r="AZ136" s="34"/>
      <c r="BA136" s="34"/>
      <c r="BB136" s="34"/>
      <c r="BC136" s="34"/>
      <c r="BD136" s="34"/>
      <c r="BE136" s="34"/>
      <c r="BF136" s="35"/>
      <c r="BG136" s="36"/>
      <c r="BH136" s="68" t="s">
        <v>1096</v>
      </c>
    </row>
    <row r="137" spans="1:60" ht="15.75" customHeight="1" x14ac:dyDescent="0.4">
      <c r="A137" s="33" t="s">
        <v>576</v>
      </c>
      <c r="B137" s="31" t="s">
        <v>18</v>
      </c>
      <c r="C137" s="31" t="s">
        <v>8</v>
      </c>
      <c r="D137" s="129" t="s">
        <v>1139</v>
      </c>
      <c r="E137" s="97" t="s">
        <v>577</v>
      </c>
      <c r="F137" s="97" t="s">
        <v>578</v>
      </c>
      <c r="G137" s="97" t="s">
        <v>1124</v>
      </c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>
        <v>2</v>
      </c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 t="s">
        <v>16</v>
      </c>
      <c r="BD137" s="34"/>
      <c r="BE137" s="34"/>
      <c r="BF137" s="35"/>
      <c r="BG137" s="36"/>
      <c r="BH137" s="69" t="s">
        <v>139</v>
      </c>
    </row>
    <row r="138" spans="1:60" ht="15.75" customHeight="1" x14ac:dyDescent="0.4">
      <c r="A138" s="33" t="s">
        <v>579</v>
      </c>
      <c r="B138" s="31" t="s">
        <v>18</v>
      </c>
      <c r="C138" s="31" t="s">
        <v>8</v>
      </c>
      <c r="D138" s="129" t="s">
        <v>1139</v>
      </c>
      <c r="E138" s="97" t="s">
        <v>580</v>
      </c>
      <c r="F138" s="97" t="s">
        <v>581</v>
      </c>
      <c r="G138" s="97" t="s">
        <v>1125</v>
      </c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 t="s">
        <v>16</v>
      </c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>
        <v>100</v>
      </c>
      <c r="BD138" s="34"/>
      <c r="BE138" s="34"/>
      <c r="BF138" s="35"/>
      <c r="BG138" s="36"/>
      <c r="BH138" s="70" t="s">
        <v>139</v>
      </c>
    </row>
    <row r="139" spans="1:60" ht="15.75" customHeight="1" x14ac:dyDescent="0.4">
      <c r="A139" s="38" t="s">
        <v>582</v>
      </c>
      <c r="B139" s="31" t="s">
        <v>18</v>
      </c>
      <c r="C139" s="31" t="s">
        <v>8</v>
      </c>
      <c r="D139" s="129" t="s">
        <v>1139</v>
      </c>
      <c r="E139" s="97" t="s">
        <v>583</v>
      </c>
      <c r="F139" s="97" t="s">
        <v>584</v>
      </c>
      <c r="G139" s="97"/>
      <c r="H139" s="39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 t="s">
        <v>16</v>
      </c>
      <c r="AE139" s="34"/>
      <c r="AF139" s="34"/>
      <c r="AG139" s="39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>
        <v>100</v>
      </c>
      <c r="BD139" s="34"/>
      <c r="BE139" s="34"/>
      <c r="BF139" s="35"/>
      <c r="BG139" s="36"/>
      <c r="BH139" s="71" t="s">
        <v>139</v>
      </c>
    </row>
    <row r="140" spans="1:60" ht="15.75" customHeight="1" x14ac:dyDescent="0.4">
      <c r="A140" s="33" t="s">
        <v>585</v>
      </c>
      <c r="B140" s="31" t="s">
        <v>18</v>
      </c>
      <c r="C140" s="31" t="s">
        <v>8</v>
      </c>
      <c r="D140" s="129" t="s">
        <v>1139</v>
      </c>
      <c r="E140" s="97" t="s">
        <v>586</v>
      </c>
      <c r="F140" s="97" t="s">
        <v>587</v>
      </c>
      <c r="G140" s="97" t="s">
        <v>588</v>
      </c>
      <c r="H140" s="34"/>
      <c r="I140" s="34"/>
      <c r="J140" s="34"/>
      <c r="K140" s="34"/>
      <c r="L140" s="34"/>
      <c r="M140" s="34"/>
      <c r="N140" s="34"/>
      <c r="O140" s="34"/>
      <c r="P140" s="34"/>
      <c r="Q140" s="34">
        <v>35</v>
      </c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>
        <v>10</v>
      </c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5"/>
      <c r="BG140" s="36"/>
      <c r="BH140" s="68" t="s">
        <v>1102</v>
      </c>
    </row>
    <row r="141" spans="1:60" ht="15.75" customHeight="1" x14ac:dyDescent="0.4">
      <c r="A141" s="42" t="s">
        <v>589</v>
      </c>
      <c r="B141" s="41"/>
      <c r="C141" s="40" t="s">
        <v>9</v>
      </c>
      <c r="D141" s="46"/>
      <c r="E141" s="98" t="s">
        <v>590</v>
      </c>
      <c r="F141" s="98" t="s">
        <v>591</v>
      </c>
      <c r="G141" s="98" t="s">
        <v>592</v>
      </c>
      <c r="H141" s="43" t="s">
        <v>15</v>
      </c>
      <c r="I141" s="43" t="s">
        <v>15</v>
      </c>
      <c r="J141" s="43" t="s">
        <v>16</v>
      </c>
      <c r="K141" s="43" t="s">
        <v>15</v>
      </c>
      <c r="L141" s="43" t="s">
        <v>15</v>
      </c>
      <c r="M141" s="43" t="s">
        <v>16</v>
      </c>
      <c r="N141" s="43" t="s">
        <v>15</v>
      </c>
      <c r="O141" s="43" t="s">
        <v>15</v>
      </c>
      <c r="P141" s="43" t="s">
        <v>15</v>
      </c>
      <c r="Q141" s="43" t="s">
        <v>593</v>
      </c>
      <c r="R141" s="43" t="s">
        <v>15</v>
      </c>
      <c r="S141" s="43" t="s">
        <v>15</v>
      </c>
      <c r="T141" s="43" t="s">
        <v>15</v>
      </c>
      <c r="U141" s="43" t="s">
        <v>15</v>
      </c>
      <c r="V141" s="43">
        <v>0.46100000000000002</v>
      </c>
      <c r="W141" s="43" t="s">
        <v>15</v>
      </c>
      <c r="X141" s="43" t="s">
        <v>15</v>
      </c>
      <c r="Y141" s="43" t="s">
        <v>15</v>
      </c>
      <c r="Z141" s="43" t="s">
        <v>15</v>
      </c>
      <c r="AA141" s="43" t="s">
        <v>15</v>
      </c>
      <c r="AB141" s="43">
        <v>8.2000000000000003E-2</v>
      </c>
      <c r="AC141" s="43" t="s">
        <v>15</v>
      </c>
      <c r="AD141" s="43" t="s">
        <v>15</v>
      </c>
      <c r="AE141" s="43" t="s">
        <v>15</v>
      </c>
      <c r="AF141" s="43" t="s">
        <v>15</v>
      </c>
      <c r="AG141" s="43" t="s">
        <v>15</v>
      </c>
      <c r="AH141" s="43" t="s">
        <v>15</v>
      </c>
      <c r="AI141" s="43" t="s">
        <v>16</v>
      </c>
      <c r="AJ141" s="43" t="s">
        <v>15</v>
      </c>
      <c r="AK141" s="43" t="s">
        <v>15</v>
      </c>
      <c r="AL141" s="43" t="s">
        <v>16</v>
      </c>
      <c r="AM141" s="43" t="s">
        <v>15</v>
      </c>
      <c r="AN141" s="43" t="s">
        <v>15</v>
      </c>
      <c r="AO141" s="43" t="s">
        <v>15</v>
      </c>
      <c r="AP141" s="43">
        <v>0.1</v>
      </c>
      <c r="AQ141" s="43" t="s">
        <v>15</v>
      </c>
      <c r="AR141" s="43" t="s">
        <v>15</v>
      </c>
      <c r="AS141" s="43" t="s">
        <v>15</v>
      </c>
      <c r="AT141" s="43" t="s">
        <v>15</v>
      </c>
      <c r="AU141" s="43">
        <v>2.5000000000000001E-2</v>
      </c>
      <c r="AV141" s="43" t="s">
        <v>15</v>
      </c>
      <c r="AW141" s="43" t="s">
        <v>15</v>
      </c>
      <c r="AX141" s="43" t="s">
        <v>15</v>
      </c>
      <c r="AY141" s="43" t="s">
        <v>15</v>
      </c>
      <c r="AZ141" s="43" t="s">
        <v>15</v>
      </c>
      <c r="BA141" s="43">
        <v>1100</v>
      </c>
      <c r="BB141" s="43" t="s">
        <v>15</v>
      </c>
      <c r="BC141" s="43" t="s">
        <v>15</v>
      </c>
      <c r="BD141" s="43" t="s">
        <v>15</v>
      </c>
      <c r="BE141" s="43" t="s">
        <v>15</v>
      </c>
      <c r="BF141" s="44"/>
      <c r="BG141" s="45">
        <v>10</v>
      </c>
      <c r="BH141" s="60" t="s">
        <v>1103</v>
      </c>
    </row>
    <row r="142" spans="1:60" ht="15.75" customHeight="1" x14ac:dyDescent="0.4">
      <c r="A142" s="46" t="s">
        <v>594</v>
      </c>
      <c r="B142" s="41"/>
      <c r="C142" s="6" t="s">
        <v>9</v>
      </c>
      <c r="D142" s="46"/>
      <c r="E142" s="98" t="s">
        <v>595</v>
      </c>
      <c r="F142" s="98" t="s">
        <v>596</v>
      </c>
      <c r="G142" s="98" t="s">
        <v>597</v>
      </c>
      <c r="H142" s="47" t="s">
        <v>15</v>
      </c>
      <c r="I142" s="47" t="s">
        <v>15</v>
      </c>
      <c r="J142" s="47" t="s">
        <v>15</v>
      </c>
      <c r="K142" s="47" t="s">
        <v>15</v>
      </c>
      <c r="L142" s="47" t="s">
        <v>15</v>
      </c>
      <c r="M142" s="47" t="s">
        <v>15</v>
      </c>
      <c r="N142" s="47" t="s">
        <v>15</v>
      </c>
      <c r="O142" s="47" t="s">
        <v>15</v>
      </c>
      <c r="P142" s="47" t="s">
        <v>15</v>
      </c>
      <c r="Q142" s="47" t="s">
        <v>15</v>
      </c>
      <c r="R142" s="47" t="s">
        <v>15</v>
      </c>
      <c r="S142" s="47" t="s">
        <v>15</v>
      </c>
      <c r="T142" s="47" t="s">
        <v>15</v>
      </c>
      <c r="U142" s="47" t="s">
        <v>15</v>
      </c>
      <c r="V142" s="47" t="s">
        <v>16</v>
      </c>
      <c r="W142" s="47" t="s">
        <v>15</v>
      </c>
      <c r="X142" s="47" t="s">
        <v>15</v>
      </c>
      <c r="Y142" s="47" t="s">
        <v>15</v>
      </c>
      <c r="Z142" s="47" t="s">
        <v>15</v>
      </c>
      <c r="AA142" s="47" t="s">
        <v>15</v>
      </c>
      <c r="AB142" s="47" t="s">
        <v>598</v>
      </c>
      <c r="AC142" s="47" t="s">
        <v>15</v>
      </c>
      <c r="AD142" s="47" t="s">
        <v>15</v>
      </c>
      <c r="AE142" s="47" t="s">
        <v>15</v>
      </c>
      <c r="AF142" s="47" t="s">
        <v>15</v>
      </c>
      <c r="AG142" s="47" t="s">
        <v>15</v>
      </c>
      <c r="AH142" s="47" t="s">
        <v>15</v>
      </c>
      <c r="AI142" s="47" t="s">
        <v>15</v>
      </c>
      <c r="AJ142" s="47" t="s">
        <v>15</v>
      </c>
      <c r="AK142" s="47" t="s">
        <v>15</v>
      </c>
      <c r="AL142" s="47" t="s">
        <v>15</v>
      </c>
      <c r="AM142" s="47" t="s">
        <v>15</v>
      </c>
      <c r="AN142" s="47" t="s">
        <v>15</v>
      </c>
      <c r="AO142" s="47" t="s">
        <v>15</v>
      </c>
      <c r="AP142" s="47" t="s">
        <v>15</v>
      </c>
      <c r="AQ142" s="47" t="s">
        <v>15</v>
      </c>
      <c r="AR142" s="47" t="s">
        <v>15</v>
      </c>
      <c r="AS142" s="47" t="s">
        <v>15</v>
      </c>
      <c r="AT142" s="47" t="s">
        <v>15</v>
      </c>
      <c r="AU142" s="47">
        <v>30</v>
      </c>
      <c r="AV142" s="47" t="s">
        <v>15</v>
      </c>
      <c r="AW142" s="47" t="s">
        <v>15</v>
      </c>
      <c r="AX142" s="47" t="s">
        <v>15</v>
      </c>
      <c r="AY142" s="47" t="s">
        <v>15</v>
      </c>
      <c r="AZ142" s="47" t="s">
        <v>15</v>
      </c>
      <c r="BA142" s="47" t="s">
        <v>290</v>
      </c>
      <c r="BB142" s="47" t="s">
        <v>15</v>
      </c>
      <c r="BC142" s="47" t="s">
        <v>15</v>
      </c>
      <c r="BD142" s="47" t="s">
        <v>15</v>
      </c>
      <c r="BE142" s="47" t="s">
        <v>15</v>
      </c>
      <c r="BF142" s="48"/>
      <c r="BG142" s="49">
        <v>10</v>
      </c>
      <c r="BH142" s="62" t="s">
        <v>1069</v>
      </c>
    </row>
    <row r="143" spans="1:60" ht="15.75" customHeight="1" x14ac:dyDescent="0.4">
      <c r="A143" s="46" t="s">
        <v>599</v>
      </c>
      <c r="B143" s="41"/>
      <c r="C143" s="6" t="s">
        <v>9</v>
      </c>
      <c r="D143" s="46"/>
      <c r="E143" s="98" t="s">
        <v>600</v>
      </c>
      <c r="F143" s="98" t="s">
        <v>601</v>
      </c>
      <c r="G143" s="98" t="s">
        <v>602</v>
      </c>
      <c r="H143" s="47" t="s">
        <v>15</v>
      </c>
      <c r="I143" s="47" t="s">
        <v>15</v>
      </c>
      <c r="J143" s="47" t="s">
        <v>15</v>
      </c>
      <c r="K143" s="47" t="s">
        <v>15</v>
      </c>
      <c r="L143" s="47" t="s">
        <v>15</v>
      </c>
      <c r="M143" s="47" t="s">
        <v>16</v>
      </c>
      <c r="N143" s="47" t="s">
        <v>15</v>
      </c>
      <c r="O143" s="47" t="s">
        <v>16</v>
      </c>
      <c r="P143" s="47" t="s">
        <v>15</v>
      </c>
      <c r="Q143" s="47" t="s">
        <v>15</v>
      </c>
      <c r="R143" s="47" t="s">
        <v>15</v>
      </c>
      <c r="S143" s="47" t="s">
        <v>15</v>
      </c>
      <c r="T143" s="47" t="s">
        <v>16</v>
      </c>
      <c r="U143" s="47" t="s">
        <v>16</v>
      </c>
      <c r="V143" s="47" t="s">
        <v>603</v>
      </c>
      <c r="W143" s="47" t="s">
        <v>15</v>
      </c>
      <c r="X143" s="47" t="s">
        <v>16</v>
      </c>
      <c r="Y143" s="47" t="s">
        <v>15</v>
      </c>
      <c r="Z143" s="47" t="s">
        <v>15</v>
      </c>
      <c r="AA143" s="47" t="s">
        <v>15</v>
      </c>
      <c r="AB143" s="47" t="s">
        <v>15</v>
      </c>
      <c r="AC143" s="47" t="s">
        <v>15</v>
      </c>
      <c r="AD143" s="47">
        <v>20</v>
      </c>
      <c r="AE143" s="47">
        <v>27.8</v>
      </c>
      <c r="AF143" s="47" t="s">
        <v>15</v>
      </c>
      <c r="AG143" s="47" t="s">
        <v>15</v>
      </c>
      <c r="AH143" s="47" t="s">
        <v>15</v>
      </c>
      <c r="AI143" s="47" t="s">
        <v>15</v>
      </c>
      <c r="AJ143" s="47" t="s">
        <v>15</v>
      </c>
      <c r="AK143" s="47" t="s">
        <v>15</v>
      </c>
      <c r="AL143" s="47" t="s">
        <v>16</v>
      </c>
      <c r="AM143" s="47" t="s">
        <v>15</v>
      </c>
      <c r="AN143" s="47" t="s">
        <v>16</v>
      </c>
      <c r="AO143" s="47" t="s">
        <v>15</v>
      </c>
      <c r="AP143" s="47" t="s">
        <v>15</v>
      </c>
      <c r="AQ143" s="47" t="s">
        <v>15</v>
      </c>
      <c r="AR143" s="47" t="s">
        <v>15</v>
      </c>
      <c r="AS143" s="47" t="s">
        <v>16</v>
      </c>
      <c r="AT143" s="47">
        <v>30</v>
      </c>
      <c r="AU143" s="47" t="s">
        <v>16</v>
      </c>
      <c r="AV143" s="47" t="s">
        <v>15</v>
      </c>
      <c r="AW143" s="47" t="s">
        <v>16</v>
      </c>
      <c r="AX143" s="47" t="s">
        <v>15</v>
      </c>
      <c r="AY143" s="47" t="s">
        <v>15</v>
      </c>
      <c r="AZ143" s="47" t="s">
        <v>15</v>
      </c>
      <c r="BA143" s="47" t="s">
        <v>15</v>
      </c>
      <c r="BB143" s="47" t="s">
        <v>15</v>
      </c>
      <c r="BC143" s="47">
        <v>3</v>
      </c>
      <c r="BD143" s="47">
        <v>10</v>
      </c>
      <c r="BE143" s="47" t="s">
        <v>15</v>
      </c>
      <c r="BF143" s="48"/>
      <c r="BG143" s="49">
        <v>300</v>
      </c>
      <c r="BH143" s="62" t="s">
        <v>1069</v>
      </c>
    </row>
    <row r="144" spans="1:60" ht="15.75" customHeight="1" x14ac:dyDescent="0.4">
      <c r="A144" s="46" t="s">
        <v>604</v>
      </c>
      <c r="B144" s="41"/>
      <c r="C144" s="50" t="s">
        <v>9</v>
      </c>
      <c r="D144" s="46"/>
      <c r="E144" s="98" t="s">
        <v>605</v>
      </c>
      <c r="F144" s="98" t="s">
        <v>606</v>
      </c>
      <c r="G144" s="98" t="s">
        <v>1109</v>
      </c>
      <c r="H144" s="47" t="s">
        <v>15</v>
      </c>
      <c r="I144" s="47" t="s">
        <v>15</v>
      </c>
      <c r="J144" s="47" t="s">
        <v>15</v>
      </c>
      <c r="K144" s="47" t="s">
        <v>15</v>
      </c>
      <c r="L144" s="47" t="s">
        <v>15</v>
      </c>
      <c r="M144" s="47" t="s">
        <v>15</v>
      </c>
      <c r="N144" s="47" t="s">
        <v>15</v>
      </c>
      <c r="O144" s="47" t="s">
        <v>15</v>
      </c>
      <c r="P144" s="47" t="s">
        <v>15</v>
      </c>
      <c r="Q144" s="47" t="s">
        <v>16</v>
      </c>
      <c r="R144" s="47" t="s">
        <v>15</v>
      </c>
      <c r="S144" s="47" t="s">
        <v>15</v>
      </c>
      <c r="T144" s="47" t="s">
        <v>15</v>
      </c>
      <c r="U144" s="47" t="s">
        <v>15</v>
      </c>
      <c r="V144" s="47" t="s">
        <v>15</v>
      </c>
      <c r="W144" s="47" t="s">
        <v>15</v>
      </c>
      <c r="X144" s="47" t="s">
        <v>15</v>
      </c>
      <c r="Y144" s="47" t="s">
        <v>15</v>
      </c>
      <c r="Z144" s="47" t="s">
        <v>15</v>
      </c>
      <c r="AA144" s="47" t="s">
        <v>15</v>
      </c>
      <c r="AB144" s="47" t="s">
        <v>15</v>
      </c>
      <c r="AC144" s="47" t="s">
        <v>15</v>
      </c>
      <c r="AD144" s="47" t="s">
        <v>16</v>
      </c>
      <c r="AE144" s="47" t="s">
        <v>15</v>
      </c>
      <c r="AF144" s="47" t="s">
        <v>15</v>
      </c>
      <c r="AG144" s="47" t="s">
        <v>15</v>
      </c>
      <c r="AH144" s="47" t="s">
        <v>15</v>
      </c>
      <c r="AI144" s="47" t="s">
        <v>15</v>
      </c>
      <c r="AJ144" s="47" t="s">
        <v>15</v>
      </c>
      <c r="AK144" s="47" t="s">
        <v>15</v>
      </c>
      <c r="AL144" s="47" t="s">
        <v>15</v>
      </c>
      <c r="AM144" s="47" t="s">
        <v>15</v>
      </c>
      <c r="AN144" s="47" t="s">
        <v>15</v>
      </c>
      <c r="AO144" s="47" t="s">
        <v>15</v>
      </c>
      <c r="AP144" s="47">
        <v>1</v>
      </c>
      <c r="AQ144" s="47" t="s">
        <v>15</v>
      </c>
      <c r="AR144" s="47" t="s">
        <v>15</v>
      </c>
      <c r="AS144" s="47" t="s">
        <v>15</v>
      </c>
      <c r="AT144" s="47" t="s">
        <v>15</v>
      </c>
      <c r="AU144" s="47" t="s">
        <v>15</v>
      </c>
      <c r="AV144" s="47" t="s">
        <v>15</v>
      </c>
      <c r="AW144" s="47" t="s">
        <v>15</v>
      </c>
      <c r="AX144" s="47" t="s">
        <v>15</v>
      </c>
      <c r="AY144" s="47" t="s">
        <v>15</v>
      </c>
      <c r="AZ144" s="47" t="s">
        <v>15</v>
      </c>
      <c r="BA144" s="47" t="s">
        <v>15</v>
      </c>
      <c r="BB144" s="47" t="s">
        <v>15</v>
      </c>
      <c r="BC144" s="47">
        <v>1</v>
      </c>
      <c r="BD144" s="47" t="s">
        <v>15</v>
      </c>
      <c r="BE144" s="47" t="s">
        <v>15</v>
      </c>
      <c r="BF144" s="48"/>
      <c r="BG144" s="49"/>
      <c r="BH144" s="62" t="s">
        <v>1076</v>
      </c>
    </row>
    <row r="145" spans="1:60" x14ac:dyDescent="0.4">
      <c r="A145" s="46" t="s">
        <v>607</v>
      </c>
      <c r="B145" s="41"/>
      <c r="C145" s="6" t="s">
        <v>9</v>
      </c>
      <c r="D145" s="46"/>
      <c r="E145" s="98" t="s">
        <v>608</v>
      </c>
      <c r="F145" s="98" t="s">
        <v>609</v>
      </c>
      <c r="G145" s="98" t="s">
        <v>610</v>
      </c>
      <c r="H145" s="47">
        <v>100</v>
      </c>
      <c r="I145" s="47" t="s">
        <v>15</v>
      </c>
      <c r="J145" s="47" t="s">
        <v>16</v>
      </c>
      <c r="K145" s="47" t="s">
        <v>15</v>
      </c>
      <c r="L145" s="47" t="s">
        <v>15</v>
      </c>
      <c r="M145" s="47" t="s">
        <v>15</v>
      </c>
      <c r="N145" s="47" t="s">
        <v>15</v>
      </c>
      <c r="O145" s="47" t="s">
        <v>16</v>
      </c>
      <c r="P145" s="47" t="s">
        <v>15</v>
      </c>
      <c r="Q145" s="47" t="s">
        <v>16</v>
      </c>
      <c r="R145" s="47" t="s">
        <v>15</v>
      </c>
      <c r="S145" s="47" t="s">
        <v>15</v>
      </c>
      <c r="T145" s="47" t="s">
        <v>15</v>
      </c>
      <c r="U145" s="47" t="s">
        <v>15</v>
      </c>
      <c r="V145" s="47" t="s">
        <v>15</v>
      </c>
      <c r="W145" s="47" t="s">
        <v>15</v>
      </c>
      <c r="X145" s="47" t="s">
        <v>15</v>
      </c>
      <c r="Y145" s="47" t="s">
        <v>15</v>
      </c>
      <c r="Z145" s="47" t="s">
        <v>15</v>
      </c>
      <c r="AA145" s="47" t="s">
        <v>15</v>
      </c>
      <c r="AB145" s="47" t="s">
        <v>16</v>
      </c>
      <c r="AC145" s="47" t="s">
        <v>15</v>
      </c>
      <c r="AD145" s="47" t="s">
        <v>16</v>
      </c>
      <c r="AE145" s="47" t="s">
        <v>15</v>
      </c>
      <c r="AF145" s="47" t="s">
        <v>15</v>
      </c>
      <c r="AG145" s="47">
        <v>100</v>
      </c>
      <c r="AH145" s="47" t="s">
        <v>15</v>
      </c>
      <c r="AI145" s="47">
        <v>30</v>
      </c>
      <c r="AJ145" s="47" t="s">
        <v>15</v>
      </c>
      <c r="AK145" s="47" t="s">
        <v>15</v>
      </c>
      <c r="AL145" s="47" t="s">
        <v>15</v>
      </c>
      <c r="AM145" s="47" t="s">
        <v>15</v>
      </c>
      <c r="AN145" s="47">
        <v>100</v>
      </c>
      <c r="AO145" s="47" t="s">
        <v>15</v>
      </c>
      <c r="AP145" s="47">
        <v>100</v>
      </c>
      <c r="AQ145" s="47" t="s">
        <v>15</v>
      </c>
      <c r="AR145" s="47" t="s">
        <v>15</v>
      </c>
      <c r="AS145" s="47" t="s">
        <v>15</v>
      </c>
      <c r="AT145" s="47" t="s">
        <v>15</v>
      </c>
      <c r="AU145" s="47" t="s">
        <v>15</v>
      </c>
      <c r="AV145" s="47" t="s">
        <v>15</v>
      </c>
      <c r="AW145" s="47" t="s">
        <v>15</v>
      </c>
      <c r="AX145" s="47" t="s">
        <v>15</v>
      </c>
      <c r="AY145" s="47" t="s">
        <v>15</v>
      </c>
      <c r="AZ145" s="47" t="s">
        <v>15</v>
      </c>
      <c r="BA145" s="47">
        <v>100</v>
      </c>
      <c r="BB145" s="47" t="s">
        <v>15</v>
      </c>
      <c r="BC145" s="47">
        <v>3</v>
      </c>
      <c r="BD145" s="47" t="s">
        <v>15</v>
      </c>
      <c r="BE145" s="47" t="s">
        <v>15</v>
      </c>
      <c r="BF145" s="48"/>
      <c r="BG145" s="49">
        <v>100</v>
      </c>
      <c r="BH145" s="62" t="s">
        <v>1069</v>
      </c>
    </row>
    <row r="146" spans="1:60" ht="15.75" customHeight="1" x14ac:dyDescent="0.4">
      <c r="A146" s="46" t="s">
        <v>611</v>
      </c>
      <c r="B146" s="41"/>
      <c r="C146" s="6" t="s">
        <v>9</v>
      </c>
      <c r="D146" s="46"/>
      <c r="E146" s="98" t="s">
        <v>612</v>
      </c>
      <c r="F146" s="98" t="s">
        <v>613</v>
      </c>
      <c r="G146" s="98" t="s">
        <v>614</v>
      </c>
      <c r="H146" s="47" t="s">
        <v>15</v>
      </c>
      <c r="I146" s="47" t="s">
        <v>15</v>
      </c>
      <c r="J146" s="47" t="s">
        <v>15</v>
      </c>
      <c r="K146" s="47" t="s">
        <v>15</v>
      </c>
      <c r="L146" s="47" t="s">
        <v>15</v>
      </c>
      <c r="M146" s="47" t="s">
        <v>15</v>
      </c>
      <c r="N146" s="47" t="s">
        <v>15</v>
      </c>
      <c r="O146" s="47" t="s">
        <v>16</v>
      </c>
      <c r="P146" s="47" t="s">
        <v>15</v>
      </c>
      <c r="Q146" s="47" t="s">
        <v>16</v>
      </c>
      <c r="R146" s="47" t="s">
        <v>15</v>
      </c>
      <c r="S146" s="47" t="s">
        <v>15</v>
      </c>
      <c r="T146" s="47" t="s">
        <v>15</v>
      </c>
      <c r="U146" s="47" t="s">
        <v>15</v>
      </c>
      <c r="V146" s="47" t="s">
        <v>15</v>
      </c>
      <c r="W146" s="47" t="s">
        <v>15</v>
      </c>
      <c r="X146" s="47" t="s">
        <v>15</v>
      </c>
      <c r="Y146" s="47" t="s">
        <v>15</v>
      </c>
      <c r="Z146" s="47" t="s">
        <v>15</v>
      </c>
      <c r="AA146" s="47" t="s">
        <v>15</v>
      </c>
      <c r="AB146" s="47" t="s">
        <v>16</v>
      </c>
      <c r="AC146" s="47" t="s">
        <v>15</v>
      </c>
      <c r="AD146" s="47" t="s">
        <v>16</v>
      </c>
      <c r="AE146" s="47" t="s">
        <v>15</v>
      </c>
      <c r="AF146" s="47" t="s">
        <v>15</v>
      </c>
      <c r="AG146" s="47" t="s">
        <v>15</v>
      </c>
      <c r="AH146" s="47" t="s">
        <v>15</v>
      </c>
      <c r="AI146" s="47" t="s">
        <v>15</v>
      </c>
      <c r="AJ146" s="47" t="s">
        <v>15</v>
      </c>
      <c r="AK146" s="47" t="s">
        <v>15</v>
      </c>
      <c r="AL146" s="47" t="s">
        <v>15</v>
      </c>
      <c r="AM146" s="47" t="s">
        <v>15</v>
      </c>
      <c r="AN146" s="47">
        <v>100</v>
      </c>
      <c r="AO146" s="47" t="s">
        <v>15</v>
      </c>
      <c r="AP146" s="47">
        <v>100</v>
      </c>
      <c r="AQ146" s="47" t="s">
        <v>15</v>
      </c>
      <c r="AR146" s="47" t="s">
        <v>15</v>
      </c>
      <c r="AS146" s="47" t="s">
        <v>15</v>
      </c>
      <c r="AT146" s="47" t="s">
        <v>15</v>
      </c>
      <c r="AU146" s="47" t="s">
        <v>15</v>
      </c>
      <c r="AV146" s="47" t="s">
        <v>15</v>
      </c>
      <c r="AW146" s="47" t="s">
        <v>15</v>
      </c>
      <c r="AX146" s="47" t="s">
        <v>15</v>
      </c>
      <c r="AY146" s="47" t="s">
        <v>15</v>
      </c>
      <c r="AZ146" s="47" t="s">
        <v>15</v>
      </c>
      <c r="BA146" s="47">
        <v>3</v>
      </c>
      <c r="BB146" s="47" t="s">
        <v>15</v>
      </c>
      <c r="BC146" s="47">
        <v>3</v>
      </c>
      <c r="BD146" s="47" t="s">
        <v>15</v>
      </c>
      <c r="BE146" s="47" t="s">
        <v>15</v>
      </c>
      <c r="BF146" s="48"/>
      <c r="BG146" s="49">
        <v>100</v>
      </c>
      <c r="BH146" s="62" t="s">
        <v>1069</v>
      </c>
    </row>
    <row r="147" spans="1:60" ht="15.75" customHeight="1" x14ac:dyDescent="0.4">
      <c r="A147" s="46" t="s">
        <v>615</v>
      </c>
      <c r="B147" s="41"/>
      <c r="C147" s="6" t="s">
        <v>9</v>
      </c>
      <c r="D147" s="46"/>
      <c r="E147" s="98" t="s">
        <v>616</v>
      </c>
      <c r="F147" s="98" t="s">
        <v>617</v>
      </c>
      <c r="G147" s="98" t="s">
        <v>618</v>
      </c>
      <c r="H147" s="47" t="s">
        <v>15</v>
      </c>
      <c r="I147" s="47" t="s">
        <v>15</v>
      </c>
      <c r="J147" s="47" t="s">
        <v>16</v>
      </c>
      <c r="K147" s="47" t="s">
        <v>15</v>
      </c>
      <c r="L147" s="47" t="s">
        <v>15</v>
      </c>
      <c r="M147" s="47" t="s">
        <v>15</v>
      </c>
      <c r="N147" s="47" t="s">
        <v>15</v>
      </c>
      <c r="O147" s="47" t="s">
        <v>16</v>
      </c>
      <c r="P147" s="47" t="s">
        <v>15</v>
      </c>
      <c r="Q147" s="47" t="s">
        <v>16</v>
      </c>
      <c r="R147" s="47" t="s">
        <v>15</v>
      </c>
      <c r="S147" s="47" t="s">
        <v>15</v>
      </c>
      <c r="T147" s="47" t="s">
        <v>15</v>
      </c>
      <c r="U147" s="47" t="s">
        <v>16</v>
      </c>
      <c r="V147" s="47" t="s">
        <v>15</v>
      </c>
      <c r="W147" s="47" t="s">
        <v>15</v>
      </c>
      <c r="X147" s="47" t="s">
        <v>15</v>
      </c>
      <c r="Y147" s="47" t="s">
        <v>15</v>
      </c>
      <c r="Z147" s="47" t="s">
        <v>15</v>
      </c>
      <c r="AA147" s="47" t="s">
        <v>15</v>
      </c>
      <c r="AB147" s="47" t="s">
        <v>15</v>
      </c>
      <c r="AC147" s="47" t="s">
        <v>15</v>
      </c>
      <c r="AD147" s="47" t="s">
        <v>16</v>
      </c>
      <c r="AE147" s="47" t="s">
        <v>15</v>
      </c>
      <c r="AF147" s="47" t="s">
        <v>15</v>
      </c>
      <c r="AG147" s="47" t="s">
        <v>15</v>
      </c>
      <c r="AH147" s="47" t="s">
        <v>15</v>
      </c>
      <c r="AI147" s="47">
        <v>100</v>
      </c>
      <c r="AJ147" s="47" t="s">
        <v>15</v>
      </c>
      <c r="AK147" s="47" t="s">
        <v>15</v>
      </c>
      <c r="AL147" s="47" t="s">
        <v>15</v>
      </c>
      <c r="AM147" s="47" t="s">
        <v>15</v>
      </c>
      <c r="AN147" s="47">
        <v>3</v>
      </c>
      <c r="AO147" s="47" t="s">
        <v>15</v>
      </c>
      <c r="AP147" s="47">
        <v>3</v>
      </c>
      <c r="AQ147" s="47" t="s">
        <v>15</v>
      </c>
      <c r="AR147" s="47" t="s">
        <v>15</v>
      </c>
      <c r="AS147" s="47" t="s">
        <v>15</v>
      </c>
      <c r="AT147" s="47">
        <v>30</v>
      </c>
      <c r="AU147" s="47" t="s">
        <v>15</v>
      </c>
      <c r="AV147" s="47" t="s">
        <v>15</v>
      </c>
      <c r="AW147" s="47" t="s">
        <v>15</v>
      </c>
      <c r="AX147" s="47" t="s">
        <v>15</v>
      </c>
      <c r="AY147" s="47" t="s">
        <v>15</v>
      </c>
      <c r="AZ147" s="47" t="s">
        <v>15</v>
      </c>
      <c r="BA147" s="47" t="s">
        <v>15</v>
      </c>
      <c r="BB147" s="47" t="s">
        <v>15</v>
      </c>
      <c r="BC147" s="47">
        <v>10</v>
      </c>
      <c r="BD147" s="47" t="s">
        <v>15</v>
      </c>
      <c r="BE147" s="47" t="s">
        <v>15</v>
      </c>
      <c r="BF147" s="48"/>
      <c r="BG147" s="49">
        <v>100</v>
      </c>
      <c r="BH147" s="62" t="s">
        <v>1069</v>
      </c>
    </row>
    <row r="148" spans="1:60" ht="15.75" customHeight="1" x14ac:dyDescent="0.4">
      <c r="A148" s="46" t="s">
        <v>619</v>
      </c>
      <c r="B148" s="41"/>
      <c r="C148" s="50" t="s">
        <v>9</v>
      </c>
      <c r="D148" s="46"/>
      <c r="E148" s="98" t="s">
        <v>620</v>
      </c>
      <c r="F148" s="98" t="s">
        <v>621</v>
      </c>
      <c r="G148" s="98" t="s">
        <v>1110</v>
      </c>
      <c r="H148" s="47" t="s">
        <v>15</v>
      </c>
      <c r="I148" s="47" t="s">
        <v>15</v>
      </c>
      <c r="J148" s="47" t="s">
        <v>15</v>
      </c>
      <c r="K148" s="47" t="s">
        <v>15</v>
      </c>
      <c r="L148" s="47" t="s">
        <v>15</v>
      </c>
      <c r="M148" s="47" t="s">
        <v>15</v>
      </c>
      <c r="N148" s="47" t="s">
        <v>15</v>
      </c>
      <c r="O148" s="47" t="s">
        <v>16</v>
      </c>
      <c r="P148" s="47" t="s">
        <v>15</v>
      </c>
      <c r="Q148" s="47" t="s">
        <v>15</v>
      </c>
      <c r="R148" s="47" t="s">
        <v>15</v>
      </c>
      <c r="S148" s="47" t="s">
        <v>15</v>
      </c>
      <c r="T148" s="47" t="s">
        <v>15</v>
      </c>
      <c r="U148" s="47" t="s">
        <v>15</v>
      </c>
      <c r="V148" s="47" t="s">
        <v>15</v>
      </c>
      <c r="W148" s="47" t="s">
        <v>15</v>
      </c>
      <c r="X148" s="47" t="s">
        <v>15</v>
      </c>
      <c r="Y148" s="47" t="s">
        <v>15</v>
      </c>
      <c r="Z148" s="47" t="s">
        <v>15</v>
      </c>
      <c r="AA148" s="47" t="s">
        <v>15</v>
      </c>
      <c r="AB148" s="47" t="s">
        <v>15</v>
      </c>
      <c r="AC148" s="47" t="s">
        <v>15</v>
      </c>
      <c r="AD148" s="47" t="s">
        <v>16</v>
      </c>
      <c r="AE148" s="47" t="s">
        <v>15</v>
      </c>
      <c r="AF148" s="47" t="s">
        <v>15</v>
      </c>
      <c r="AG148" s="47" t="s">
        <v>15</v>
      </c>
      <c r="AH148" s="47" t="s">
        <v>15</v>
      </c>
      <c r="AI148" s="47" t="s">
        <v>15</v>
      </c>
      <c r="AJ148" s="47" t="s">
        <v>15</v>
      </c>
      <c r="AK148" s="47" t="s">
        <v>15</v>
      </c>
      <c r="AL148" s="47" t="s">
        <v>15</v>
      </c>
      <c r="AM148" s="47" t="s">
        <v>15</v>
      </c>
      <c r="AN148" s="47">
        <v>100</v>
      </c>
      <c r="AO148" s="47" t="s">
        <v>15</v>
      </c>
      <c r="AP148" s="47" t="s">
        <v>15</v>
      </c>
      <c r="AQ148" s="47" t="s">
        <v>15</v>
      </c>
      <c r="AR148" s="47" t="s">
        <v>15</v>
      </c>
      <c r="AS148" s="47" t="s">
        <v>15</v>
      </c>
      <c r="AT148" s="47" t="s">
        <v>15</v>
      </c>
      <c r="AU148" s="47" t="s">
        <v>15</v>
      </c>
      <c r="AV148" s="47" t="s">
        <v>15</v>
      </c>
      <c r="AW148" s="47" t="s">
        <v>15</v>
      </c>
      <c r="AX148" s="47" t="s">
        <v>15</v>
      </c>
      <c r="AY148" s="47" t="s">
        <v>15</v>
      </c>
      <c r="AZ148" s="47" t="s">
        <v>15</v>
      </c>
      <c r="BA148" s="47" t="s">
        <v>15</v>
      </c>
      <c r="BB148" s="47" t="s">
        <v>15</v>
      </c>
      <c r="BC148" s="47">
        <v>100</v>
      </c>
      <c r="BD148" s="47" t="s">
        <v>15</v>
      </c>
      <c r="BE148" s="47" t="s">
        <v>15</v>
      </c>
      <c r="BF148" s="48"/>
      <c r="BG148" s="49"/>
      <c r="BH148" s="62" t="s">
        <v>1076</v>
      </c>
    </row>
    <row r="149" spans="1:60" ht="15.75" customHeight="1" x14ac:dyDescent="0.4">
      <c r="A149" s="46" t="s">
        <v>622</v>
      </c>
      <c r="B149" s="41"/>
      <c r="C149" s="6" t="s">
        <v>9</v>
      </c>
      <c r="D149" s="46"/>
      <c r="E149" s="98" t="s">
        <v>623</v>
      </c>
      <c r="F149" s="98" t="s">
        <v>624</v>
      </c>
      <c r="G149" s="98" t="s">
        <v>625</v>
      </c>
      <c r="H149" s="47" t="s">
        <v>15</v>
      </c>
      <c r="I149" s="47" t="s">
        <v>15</v>
      </c>
      <c r="J149" s="47" t="s">
        <v>15</v>
      </c>
      <c r="K149" s="47" t="s">
        <v>15</v>
      </c>
      <c r="L149" s="47" t="s">
        <v>15</v>
      </c>
      <c r="M149" s="47" t="s">
        <v>15</v>
      </c>
      <c r="N149" s="47" t="s">
        <v>15</v>
      </c>
      <c r="O149" s="47" t="s">
        <v>15</v>
      </c>
      <c r="P149" s="47" t="s">
        <v>15</v>
      </c>
      <c r="Q149" s="47" t="s">
        <v>15</v>
      </c>
      <c r="R149" s="47" t="s">
        <v>15</v>
      </c>
      <c r="S149" s="47" t="s">
        <v>15</v>
      </c>
      <c r="T149" s="47" t="s">
        <v>15</v>
      </c>
      <c r="U149" s="47" t="s">
        <v>15</v>
      </c>
      <c r="V149" s="47" t="s">
        <v>15</v>
      </c>
      <c r="W149" s="47" t="s">
        <v>15</v>
      </c>
      <c r="X149" s="47" t="s">
        <v>15</v>
      </c>
      <c r="Y149" s="47" t="s">
        <v>15</v>
      </c>
      <c r="Z149" s="47" t="s">
        <v>15</v>
      </c>
      <c r="AA149" s="47" t="s">
        <v>15</v>
      </c>
      <c r="AB149" s="47" t="s">
        <v>15</v>
      </c>
      <c r="AC149" s="47" t="s">
        <v>15</v>
      </c>
      <c r="AD149" s="47" t="s">
        <v>16</v>
      </c>
      <c r="AE149" s="47" t="s">
        <v>15</v>
      </c>
      <c r="AF149" s="47" t="s">
        <v>15</v>
      </c>
      <c r="AG149" s="47" t="s">
        <v>15</v>
      </c>
      <c r="AH149" s="47" t="s">
        <v>15</v>
      </c>
      <c r="AI149" s="47" t="s">
        <v>15</v>
      </c>
      <c r="AJ149" s="47" t="s">
        <v>15</v>
      </c>
      <c r="AK149" s="47" t="s">
        <v>15</v>
      </c>
      <c r="AL149" s="47" t="s">
        <v>15</v>
      </c>
      <c r="AM149" s="47" t="s">
        <v>15</v>
      </c>
      <c r="AN149" s="47" t="s">
        <v>15</v>
      </c>
      <c r="AO149" s="47" t="s">
        <v>15</v>
      </c>
      <c r="AP149" s="47" t="s">
        <v>15</v>
      </c>
      <c r="AQ149" s="47" t="s">
        <v>15</v>
      </c>
      <c r="AR149" s="47" t="s">
        <v>15</v>
      </c>
      <c r="AS149" s="47" t="s">
        <v>15</v>
      </c>
      <c r="AT149" s="47" t="s">
        <v>15</v>
      </c>
      <c r="AU149" s="47" t="s">
        <v>15</v>
      </c>
      <c r="AV149" s="47" t="s">
        <v>15</v>
      </c>
      <c r="AW149" s="47" t="s">
        <v>15</v>
      </c>
      <c r="AX149" s="47" t="s">
        <v>15</v>
      </c>
      <c r="AY149" s="47" t="s">
        <v>15</v>
      </c>
      <c r="AZ149" s="47" t="s">
        <v>15</v>
      </c>
      <c r="BA149" s="47" t="s">
        <v>15</v>
      </c>
      <c r="BB149" s="47" t="s">
        <v>15</v>
      </c>
      <c r="BC149" s="47">
        <v>10</v>
      </c>
      <c r="BD149" s="47" t="s">
        <v>15</v>
      </c>
      <c r="BE149" s="47" t="s">
        <v>15</v>
      </c>
      <c r="BF149" s="48"/>
      <c r="BG149" s="49"/>
      <c r="BH149" s="60" t="s">
        <v>1104</v>
      </c>
    </row>
    <row r="150" spans="1:60" ht="15.75" customHeight="1" x14ac:dyDescent="0.4">
      <c r="A150" s="46" t="s">
        <v>626</v>
      </c>
      <c r="B150" s="41"/>
      <c r="C150" s="6" t="s">
        <v>9</v>
      </c>
      <c r="D150" s="46"/>
      <c r="E150" s="98" t="s">
        <v>627</v>
      </c>
      <c r="F150" s="98" t="s">
        <v>628</v>
      </c>
      <c r="G150" s="98" t="s">
        <v>629</v>
      </c>
      <c r="H150" s="47" t="s">
        <v>15</v>
      </c>
      <c r="I150" s="47" t="s">
        <v>15</v>
      </c>
      <c r="J150" s="47" t="s">
        <v>15</v>
      </c>
      <c r="K150" s="47" t="s">
        <v>15</v>
      </c>
      <c r="L150" s="47" t="s">
        <v>15</v>
      </c>
      <c r="M150" s="47" t="s">
        <v>16</v>
      </c>
      <c r="N150" s="47" t="s">
        <v>15</v>
      </c>
      <c r="O150" s="47" t="s">
        <v>16</v>
      </c>
      <c r="P150" s="47" t="s">
        <v>15</v>
      </c>
      <c r="Q150" s="47" t="s">
        <v>15</v>
      </c>
      <c r="R150" s="47" t="s">
        <v>15</v>
      </c>
      <c r="S150" s="47" t="s">
        <v>15</v>
      </c>
      <c r="T150" s="47" t="s">
        <v>15</v>
      </c>
      <c r="U150" s="47">
        <v>55.55</v>
      </c>
      <c r="V150" s="47" t="s">
        <v>15</v>
      </c>
      <c r="W150" s="47" t="s">
        <v>15</v>
      </c>
      <c r="X150" s="47" t="s">
        <v>16</v>
      </c>
      <c r="Y150" s="47" t="s">
        <v>15</v>
      </c>
      <c r="Z150" s="47" t="s">
        <v>15</v>
      </c>
      <c r="AA150" s="47" t="s">
        <v>15</v>
      </c>
      <c r="AB150" s="47" t="s">
        <v>15</v>
      </c>
      <c r="AC150" s="47" t="s">
        <v>15</v>
      </c>
      <c r="AD150" s="47" t="s">
        <v>16</v>
      </c>
      <c r="AE150" s="47" t="s">
        <v>15</v>
      </c>
      <c r="AF150" s="47" t="s">
        <v>15</v>
      </c>
      <c r="AG150" s="47" t="s">
        <v>15</v>
      </c>
      <c r="AH150" s="47" t="s">
        <v>15</v>
      </c>
      <c r="AI150" s="47">
        <v>100</v>
      </c>
      <c r="AJ150" s="47" t="s">
        <v>15</v>
      </c>
      <c r="AK150" s="47" t="s">
        <v>15</v>
      </c>
      <c r="AL150" s="47" t="s">
        <v>16</v>
      </c>
      <c r="AM150" s="47" t="s">
        <v>15</v>
      </c>
      <c r="AN150" s="47" t="s">
        <v>16</v>
      </c>
      <c r="AO150" s="47" t="s">
        <v>15</v>
      </c>
      <c r="AP150" s="47" t="s">
        <v>15</v>
      </c>
      <c r="AQ150" s="47" t="s">
        <v>15</v>
      </c>
      <c r="AR150" s="47" t="s">
        <v>15</v>
      </c>
      <c r="AS150" s="47" t="s">
        <v>15</v>
      </c>
      <c r="AT150" s="47" t="s">
        <v>16</v>
      </c>
      <c r="AU150" s="47" t="s">
        <v>15</v>
      </c>
      <c r="AV150" s="47" t="s">
        <v>15</v>
      </c>
      <c r="AW150" s="47" t="s">
        <v>16</v>
      </c>
      <c r="AX150" s="47" t="s">
        <v>15</v>
      </c>
      <c r="AY150" s="47" t="s">
        <v>15</v>
      </c>
      <c r="AZ150" s="47" t="s">
        <v>15</v>
      </c>
      <c r="BA150" s="47" t="s">
        <v>15</v>
      </c>
      <c r="BB150" s="47" t="s">
        <v>15</v>
      </c>
      <c r="BC150" s="47">
        <v>10</v>
      </c>
      <c r="BD150" s="47" t="s">
        <v>15</v>
      </c>
      <c r="BE150" s="47" t="s">
        <v>15</v>
      </c>
      <c r="BF150" s="48"/>
      <c r="BG150" s="49">
        <v>100</v>
      </c>
      <c r="BH150" s="62" t="s">
        <v>1074</v>
      </c>
    </row>
    <row r="151" spans="1:60" ht="15.75" customHeight="1" x14ac:dyDescent="0.4">
      <c r="A151" s="46" t="s">
        <v>630</v>
      </c>
      <c r="B151" s="41"/>
      <c r="C151" s="6" t="s">
        <v>9</v>
      </c>
      <c r="D151" s="46"/>
      <c r="E151" s="98" t="s">
        <v>631</v>
      </c>
      <c r="F151" s="98" t="s">
        <v>632</v>
      </c>
      <c r="G151" s="98" t="s">
        <v>633</v>
      </c>
      <c r="H151" s="47" t="s">
        <v>15</v>
      </c>
      <c r="I151" s="47" t="s">
        <v>15</v>
      </c>
      <c r="J151" s="47" t="s">
        <v>16</v>
      </c>
      <c r="K151" s="47" t="s">
        <v>15</v>
      </c>
      <c r="L151" s="47" t="s">
        <v>15</v>
      </c>
      <c r="M151" s="47" t="s">
        <v>15</v>
      </c>
      <c r="N151" s="47" t="s">
        <v>15</v>
      </c>
      <c r="O151" s="47" t="s">
        <v>16</v>
      </c>
      <c r="P151" s="47" t="s">
        <v>15</v>
      </c>
      <c r="Q151" s="47" t="s">
        <v>16</v>
      </c>
      <c r="R151" s="47" t="s">
        <v>15</v>
      </c>
      <c r="S151" s="47" t="s">
        <v>15</v>
      </c>
      <c r="T151" s="47" t="s">
        <v>15</v>
      </c>
      <c r="U151" s="47" t="s">
        <v>16</v>
      </c>
      <c r="V151" s="47" t="s">
        <v>15</v>
      </c>
      <c r="W151" s="47" t="s">
        <v>15</v>
      </c>
      <c r="X151" s="47" t="s">
        <v>15</v>
      </c>
      <c r="Y151" s="47" t="s">
        <v>15</v>
      </c>
      <c r="Z151" s="47"/>
      <c r="AA151" s="47"/>
      <c r="AB151" s="47" t="s">
        <v>15</v>
      </c>
      <c r="AC151" s="47" t="s">
        <v>15</v>
      </c>
      <c r="AD151" s="47" t="s">
        <v>15</v>
      </c>
      <c r="AE151" s="47" t="s">
        <v>15</v>
      </c>
      <c r="AF151" s="47" t="s">
        <v>15</v>
      </c>
      <c r="AG151" s="47" t="s">
        <v>15</v>
      </c>
      <c r="AH151" s="47" t="s">
        <v>15</v>
      </c>
      <c r="AI151" s="47">
        <v>300</v>
      </c>
      <c r="AJ151" s="47" t="s">
        <v>15</v>
      </c>
      <c r="AK151" s="47" t="s">
        <v>15</v>
      </c>
      <c r="AL151" s="47" t="s">
        <v>15</v>
      </c>
      <c r="AM151" s="47" t="s">
        <v>15</v>
      </c>
      <c r="AN151" s="47">
        <v>300</v>
      </c>
      <c r="AO151" s="47" t="s">
        <v>15</v>
      </c>
      <c r="AP151" s="47">
        <v>3</v>
      </c>
      <c r="AQ151" s="47" t="s">
        <v>15</v>
      </c>
      <c r="AR151" s="47" t="s">
        <v>15</v>
      </c>
      <c r="AS151" s="47" t="s">
        <v>15</v>
      </c>
      <c r="AT151" s="47">
        <v>300</v>
      </c>
      <c r="AU151" s="47" t="s">
        <v>15</v>
      </c>
      <c r="AV151" s="47" t="s">
        <v>15</v>
      </c>
      <c r="AW151" s="47" t="s">
        <v>15</v>
      </c>
      <c r="AX151" s="47" t="s">
        <v>15</v>
      </c>
      <c r="AY151" s="47"/>
      <c r="AZ151" s="47"/>
      <c r="BA151" s="47" t="s">
        <v>15</v>
      </c>
      <c r="BB151" s="47" t="s">
        <v>15</v>
      </c>
      <c r="BC151" s="47" t="s">
        <v>15</v>
      </c>
      <c r="BD151" s="47" t="s">
        <v>15</v>
      </c>
      <c r="BE151" s="47" t="s">
        <v>15</v>
      </c>
      <c r="BF151" s="48"/>
      <c r="BG151" s="49">
        <v>1000</v>
      </c>
      <c r="BH151" s="62" t="s">
        <v>1074</v>
      </c>
    </row>
    <row r="152" spans="1:60" ht="15.75" customHeight="1" x14ac:dyDescent="0.4">
      <c r="A152" s="46" t="s">
        <v>634</v>
      </c>
      <c r="B152" s="41"/>
      <c r="C152" s="6" t="s">
        <v>9</v>
      </c>
      <c r="D152" s="46"/>
      <c r="E152" s="98" t="s">
        <v>635</v>
      </c>
      <c r="F152" s="98" t="s">
        <v>636</v>
      </c>
      <c r="G152" s="98" t="s">
        <v>637</v>
      </c>
      <c r="H152" s="47" t="s">
        <v>16</v>
      </c>
      <c r="I152" s="47" t="s">
        <v>15</v>
      </c>
      <c r="J152" s="47" t="s">
        <v>15</v>
      </c>
      <c r="K152" s="47" t="s">
        <v>15</v>
      </c>
      <c r="L152" s="47" t="s">
        <v>15</v>
      </c>
      <c r="M152" s="47" t="s">
        <v>15</v>
      </c>
      <c r="N152" s="47" t="s">
        <v>15</v>
      </c>
      <c r="O152" s="47" t="s">
        <v>16</v>
      </c>
      <c r="P152" s="47" t="s">
        <v>15</v>
      </c>
      <c r="Q152" s="47" t="s">
        <v>16</v>
      </c>
      <c r="R152" s="47" t="s">
        <v>15</v>
      </c>
      <c r="S152" s="47" t="s">
        <v>15</v>
      </c>
      <c r="T152" s="47" t="s">
        <v>15</v>
      </c>
      <c r="U152" s="47" t="s">
        <v>16</v>
      </c>
      <c r="V152" s="47" t="s">
        <v>15</v>
      </c>
      <c r="W152" s="47" t="s">
        <v>15</v>
      </c>
      <c r="X152" s="47" t="s">
        <v>15</v>
      </c>
      <c r="Y152" s="47" t="s">
        <v>15</v>
      </c>
      <c r="Z152" s="47"/>
      <c r="AA152" s="47"/>
      <c r="AB152" s="47" t="s">
        <v>15</v>
      </c>
      <c r="AC152" s="47" t="s">
        <v>15</v>
      </c>
      <c r="AD152" s="47" t="s">
        <v>16</v>
      </c>
      <c r="AE152" s="47" t="s">
        <v>15</v>
      </c>
      <c r="AF152" s="47" t="s">
        <v>15</v>
      </c>
      <c r="AG152" s="47">
        <v>100</v>
      </c>
      <c r="AH152" s="47" t="s">
        <v>15</v>
      </c>
      <c r="AI152" s="47" t="s">
        <v>15</v>
      </c>
      <c r="AJ152" s="47" t="s">
        <v>15</v>
      </c>
      <c r="AK152" s="47" t="s">
        <v>15</v>
      </c>
      <c r="AL152" s="47" t="s">
        <v>15</v>
      </c>
      <c r="AM152" s="47" t="s">
        <v>15</v>
      </c>
      <c r="AN152" s="47">
        <v>100</v>
      </c>
      <c r="AO152" s="47" t="s">
        <v>15</v>
      </c>
      <c r="AP152" s="47">
        <v>100</v>
      </c>
      <c r="AQ152" s="47" t="s">
        <v>15</v>
      </c>
      <c r="AR152" s="47" t="s">
        <v>15</v>
      </c>
      <c r="AS152" s="47" t="s">
        <v>15</v>
      </c>
      <c r="AT152" s="47">
        <v>100</v>
      </c>
      <c r="AU152" s="47" t="s">
        <v>15</v>
      </c>
      <c r="AV152" s="47" t="s">
        <v>15</v>
      </c>
      <c r="AW152" s="47" t="s">
        <v>15</v>
      </c>
      <c r="AX152" s="47" t="s">
        <v>15</v>
      </c>
      <c r="AY152" s="47"/>
      <c r="AZ152" s="47"/>
      <c r="BA152" s="47" t="s">
        <v>15</v>
      </c>
      <c r="BB152" s="47" t="s">
        <v>15</v>
      </c>
      <c r="BC152" s="47">
        <v>10</v>
      </c>
      <c r="BD152" s="47" t="s">
        <v>15</v>
      </c>
      <c r="BE152" s="47" t="s">
        <v>15</v>
      </c>
      <c r="BF152" s="48"/>
      <c r="BG152" s="49">
        <v>100</v>
      </c>
      <c r="BH152" s="62" t="s">
        <v>1074</v>
      </c>
    </row>
    <row r="153" spans="1:60" ht="15.75" customHeight="1" x14ac:dyDescent="0.4">
      <c r="A153" s="46" t="s">
        <v>638</v>
      </c>
      <c r="B153" s="41"/>
      <c r="C153" s="6" t="s">
        <v>9</v>
      </c>
      <c r="D153" s="46"/>
      <c r="E153" s="98" t="s">
        <v>639</v>
      </c>
      <c r="F153" s="98" t="s">
        <v>640</v>
      </c>
      <c r="G153" s="98" t="s">
        <v>641</v>
      </c>
      <c r="H153" s="47" t="s">
        <v>16</v>
      </c>
      <c r="I153" s="47" t="s">
        <v>15</v>
      </c>
      <c r="J153" s="47" t="s">
        <v>15</v>
      </c>
      <c r="K153" s="47" t="s">
        <v>15</v>
      </c>
      <c r="L153" s="47" t="s">
        <v>15</v>
      </c>
      <c r="M153" s="47">
        <v>555</v>
      </c>
      <c r="N153" s="47" t="s">
        <v>15</v>
      </c>
      <c r="O153" s="47" t="s">
        <v>16</v>
      </c>
      <c r="P153" s="47" t="s">
        <v>15</v>
      </c>
      <c r="Q153" s="47" t="s">
        <v>15</v>
      </c>
      <c r="R153" s="47" t="s">
        <v>15</v>
      </c>
      <c r="S153" s="47" t="s">
        <v>15</v>
      </c>
      <c r="T153" s="47" t="s">
        <v>15</v>
      </c>
      <c r="U153" s="47" t="s">
        <v>15</v>
      </c>
      <c r="V153" s="47" t="s">
        <v>15</v>
      </c>
      <c r="W153" s="47" t="s">
        <v>15</v>
      </c>
      <c r="X153" s="47" t="s">
        <v>16</v>
      </c>
      <c r="Y153" s="47" t="s">
        <v>15</v>
      </c>
      <c r="Z153" s="47" t="s">
        <v>16</v>
      </c>
      <c r="AA153" s="47" t="s">
        <v>15</v>
      </c>
      <c r="AB153" s="47" t="s">
        <v>16</v>
      </c>
      <c r="AC153" s="47" t="s">
        <v>15</v>
      </c>
      <c r="AD153" s="47" t="s">
        <v>16</v>
      </c>
      <c r="AE153" s="47" t="s">
        <v>15</v>
      </c>
      <c r="AF153" s="47" t="s">
        <v>15</v>
      </c>
      <c r="AG153" s="47">
        <v>100</v>
      </c>
      <c r="AH153" s="47" t="s">
        <v>15</v>
      </c>
      <c r="AI153" s="47" t="s">
        <v>15</v>
      </c>
      <c r="AJ153" s="47" t="s">
        <v>15</v>
      </c>
      <c r="AK153" s="47" t="s">
        <v>15</v>
      </c>
      <c r="AL153" s="47">
        <v>30</v>
      </c>
      <c r="AM153" s="47" t="s">
        <v>15</v>
      </c>
      <c r="AN153" s="47">
        <v>100</v>
      </c>
      <c r="AO153" s="47" t="s">
        <v>15</v>
      </c>
      <c r="AP153" s="47" t="s">
        <v>15</v>
      </c>
      <c r="AQ153" s="47" t="s">
        <v>15</v>
      </c>
      <c r="AR153" s="47" t="s">
        <v>15</v>
      </c>
      <c r="AS153" s="47" t="s">
        <v>15</v>
      </c>
      <c r="AT153" s="47" t="s">
        <v>15</v>
      </c>
      <c r="AU153" s="47" t="s">
        <v>15</v>
      </c>
      <c r="AV153" s="47" t="s">
        <v>15</v>
      </c>
      <c r="AW153" s="47">
        <v>1000</v>
      </c>
      <c r="AX153" s="47" t="s">
        <v>15</v>
      </c>
      <c r="AY153" s="47">
        <v>500</v>
      </c>
      <c r="AZ153" s="47" t="s">
        <v>15</v>
      </c>
      <c r="BA153" s="47">
        <v>100</v>
      </c>
      <c r="BB153" s="47" t="s">
        <v>15</v>
      </c>
      <c r="BC153" s="47">
        <v>10</v>
      </c>
      <c r="BD153" s="47" t="s">
        <v>15</v>
      </c>
      <c r="BE153" s="47" t="s">
        <v>15</v>
      </c>
      <c r="BF153" s="48"/>
      <c r="BG153" s="49">
        <v>1000</v>
      </c>
      <c r="BH153" s="62" t="s">
        <v>1074</v>
      </c>
    </row>
    <row r="154" spans="1:60" ht="15.75" customHeight="1" x14ac:dyDescent="0.4">
      <c r="A154" s="46" t="s">
        <v>642</v>
      </c>
      <c r="B154" s="41"/>
      <c r="C154" s="6" t="s">
        <v>9</v>
      </c>
      <c r="D154" s="46"/>
      <c r="E154" s="98" t="s">
        <v>643</v>
      </c>
      <c r="F154" s="98" t="s">
        <v>644</v>
      </c>
      <c r="G154" s="98" t="s">
        <v>645</v>
      </c>
      <c r="H154" s="47" t="s">
        <v>15</v>
      </c>
      <c r="I154" s="47" t="s">
        <v>15</v>
      </c>
      <c r="J154" s="47" t="s">
        <v>15</v>
      </c>
      <c r="K154" s="47" t="s">
        <v>15</v>
      </c>
      <c r="L154" s="47" t="s">
        <v>15</v>
      </c>
      <c r="M154" s="47" t="s">
        <v>15</v>
      </c>
      <c r="N154" s="47" t="s">
        <v>15</v>
      </c>
      <c r="O154" s="47" t="s">
        <v>15</v>
      </c>
      <c r="P154" s="47" t="s">
        <v>15</v>
      </c>
      <c r="Q154" s="47" t="s">
        <v>15</v>
      </c>
      <c r="R154" s="47" t="s">
        <v>15</v>
      </c>
      <c r="S154" s="47" t="s">
        <v>15</v>
      </c>
      <c r="T154" s="47" t="s">
        <v>15</v>
      </c>
      <c r="U154" s="47" t="s">
        <v>15</v>
      </c>
      <c r="V154" s="47" t="s">
        <v>15</v>
      </c>
      <c r="W154" s="47" t="s">
        <v>15</v>
      </c>
      <c r="X154" s="47" t="s">
        <v>15</v>
      </c>
      <c r="Y154" s="47" t="s">
        <v>15</v>
      </c>
      <c r="Z154" s="47" t="s">
        <v>15</v>
      </c>
      <c r="AA154" s="47" t="s">
        <v>15</v>
      </c>
      <c r="AB154" s="47" t="s">
        <v>15</v>
      </c>
      <c r="AC154" s="47" t="s">
        <v>15</v>
      </c>
      <c r="AD154" s="47" t="s">
        <v>16</v>
      </c>
      <c r="AE154" s="47" t="s">
        <v>15</v>
      </c>
      <c r="AF154" s="47" t="s">
        <v>15</v>
      </c>
      <c r="AG154" s="47" t="s">
        <v>15</v>
      </c>
      <c r="AH154" s="47" t="s">
        <v>15</v>
      </c>
      <c r="AI154" s="47" t="s">
        <v>15</v>
      </c>
      <c r="AJ154" s="47" t="s">
        <v>15</v>
      </c>
      <c r="AK154" s="47" t="s">
        <v>15</v>
      </c>
      <c r="AL154" s="47" t="s">
        <v>15</v>
      </c>
      <c r="AM154" s="47" t="s">
        <v>15</v>
      </c>
      <c r="AN154" s="47" t="s">
        <v>15</v>
      </c>
      <c r="AO154" s="47" t="s">
        <v>15</v>
      </c>
      <c r="AP154" s="47" t="s">
        <v>15</v>
      </c>
      <c r="AQ154" s="47" t="s">
        <v>15</v>
      </c>
      <c r="AR154" s="47" t="s">
        <v>15</v>
      </c>
      <c r="AS154" s="47" t="s">
        <v>15</v>
      </c>
      <c r="AT154" s="47" t="s">
        <v>15</v>
      </c>
      <c r="AU154" s="47" t="s">
        <v>15</v>
      </c>
      <c r="AV154" s="47" t="s">
        <v>15</v>
      </c>
      <c r="AW154" s="47" t="s">
        <v>15</v>
      </c>
      <c r="AX154" s="47" t="s">
        <v>15</v>
      </c>
      <c r="AY154" s="47" t="s">
        <v>15</v>
      </c>
      <c r="AZ154" s="47" t="s">
        <v>15</v>
      </c>
      <c r="BA154" s="47" t="s">
        <v>15</v>
      </c>
      <c r="BB154" s="47" t="s">
        <v>15</v>
      </c>
      <c r="BC154" s="47">
        <v>3</v>
      </c>
      <c r="BD154" s="47" t="s">
        <v>15</v>
      </c>
      <c r="BE154" s="47" t="s">
        <v>15</v>
      </c>
      <c r="BF154" s="48"/>
      <c r="BG154" s="49">
        <v>100</v>
      </c>
      <c r="BH154" s="62" t="s">
        <v>1074</v>
      </c>
    </row>
    <row r="155" spans="1:60" ht="15.75" customHeight="1" x14ac:dyDescent="0.4">
      <c r="A155" s="46" t="s">
        <v>646</v>
      </c>
      <c r="B155" s="41"/>
      <c r="C155" s="6" t="s">
        <v>9</v>
      </c>
      <c r="D155" s="46"/>
      <c r="E155" s="98" t="s">
        <v>647</v>
      </c>
      <c r="F155" s="98" t="s">
        <v>648</v>
      </c>
      <c r="G155" s="98" t="s">
        <v>649</v>
      </c>
      <c r="H155" s="47" t="s">
        <v>15</v>
      </c>
      <c r="I155" s="47" t="s">
        <v>15</v>
      </c>
      <c r="J155" s="47">
        <v>1146</v>
      </c>
      <c r="K155" s="47" t="s">
        <v>15</v>
      </c>
      <c r="L155" s="47" t="s">
        <v>15</v>
      </c>
      <c r="M155" s="47" t="s">
        <v>15</v>
      </c>
      <c r="N155" s="47" t="s">
        <v>15</v>
      </c>
      <c r="O155" s="47" t="s">
        <v>15</v>
      </c>
      <c r="P155" s="47" t="s">
        <v>15</v>
      </c>
      <c r="Q155" s="47" t="s">
        <v>15</v>
      </c>
      <c r="R155" s="47" t="s">
        <v>15</v>
      </c>
      <c r="S155" s="47" t="s">
        <v>15</v>
      </c>
      <c r="T155" s="47" t="s">
        <v>15</v>
      </c>
      <c r="U155" s="47" t="s">
        <v>15</v>
      </c>
      <c r="V155" s="47" t="s">
        <v>15</v>
      </c>
      <c r="W155" s="47" t="s">
        <v>15</v>
      </c>
      <c r="X155" s="47" t="s">
        <v>16</v>
      </c>
      <c r="Y155" s="47" t="s">
        <v>15</v>
      </c>
      <c r="Z155" s="47" t="s">
        <v>15</v>
      </c>
      <c r="AA155" s="47" t="s">
        <v>15</v>
      </c>
      <c r="AB155" s="47" t="s">
        <v>15</v>
      </c>
      <c r="AC155" s="47" t="s">
        <v>15</v>
      </c>
      <c r="AD155" s="47">
        <v>1750</v>
      </c>
      <c r="AE155" s="47" t="s">
        <v>15</v>
      </c>
      <c r="AF155" s="47" t="s">
        <v>15</v>
      </c>
      <c r="AG155" s="47" t="s">
        <v>15</v>
      </c>
      <c r="AH155" s="47" t="s">
        <v>15</v>
      </c>
      <c r="AI155" s="47">
        <v>100</v>
      </c>
      <c r="AJ155" s="47" t="s">
        <v>15</v>
      </c>
      <c r="AK155" s="47" t="s">
        <v>15</v>
      </c>
      <c r="AL155" s="47" t="s">
        <v>15</v>
      </c>
      <c r="AM155" s="47" t="s">
        <v>15</v>
      </c>
      <c r="AN155" s="47" t="s">
        <v>15</v>
      </c>
      <c r="AO155" s="47" t="s">
        <v>15</v>
      </c>
      <c r="AP155" s="47" t="s">
        <v>15</v>
      </c>
      <c r="AQ155" s="47" t="s">
        <v>15</v>
      </c>
      <c r="AR155" s="47" t="s">
        <v>15</v>
      </c>
      <c r="AS155" s="47" t="s">
        <v>15</v>
      </c>
      <c r="AT155" s="47" t="s">
        <v>15</v>
      </c>
      <c r="AU155" s="47" t="s">
        <v>15</v>
      </c>
      <c r="AV155" s="47" t="s">
        <v>15</v>
      </c>
      <c r="AW155" s="47">
        <v>3000</v>
      </c>
      <c r="AX155" s="47" t="s">
        <v>15</v>
      </c>
      <c r="AY155" s="47" t="s">
        <v>15</v>
      </c>
      <c r="AZ155" s="47" t="s">
        <v>15</v>
      </c>
      <c r="BA155" s="47" t="s">
        <v>15</v>
      </c>
      <c r="BB155" s="47" t="s">
        <v>15</v>
      </c>
      <c r="BC155" s="47">
        <v>300</v>
      </c>
      <c r="BD155" s="47" t="s">
        <v>15</v>
      </c>
      <c r="BE155" s="47" t="s">
        <v>15</v>
      </c>
      <c r="BF155" s="48"/>
      <c r="BG155" s="49">
        <v>3000</v>
      </c>
      <c r="BH155" s="62" t="s">
        <v>1074</v>
      </c>
    </row>
    <row r="156" spans="1:60" ht="15.75" customHeight="1" x14ac:dyDescent="0.4">
      <c r="A156" s="46" t="s">
        <v>650</v>
      </c>
      <c r="B156" s="41"/>
      <c r="C156" s="6" t="s">
        <v>9</v>
      </c>
      <c r="D156" s="46"/>
      <c r="E156" s="98" t="s">
        <v>651</v>
      </c>
      <c r="F156" s="98" t="s">
        <v>652</v>
      </c>
      <c r="G156" s="98" t="s">
        <v>653</v>
      </c>
      <c r="H156" s="47" t="s">
        <v>15</v>
      </c>
      <c r="I156" s="47" t="s">
        <v>15</v>
      </c>
      <c r="J156" s="47" t="s">
        <v>15</v>
      </c>
      <c r="K156" s="47" t="s">
        <v>15</v>
      </c>
      <c r="L156" s="47" t="s">
        <v>15</v>
      </c>
      <c r="M156" s="47" t="s">
        <v>15</v>
      </c>
      <c r="N156" s="47" t="s">
        <v>15</v>
      </c>
      <c r="O156" s="47" t="s">
        <v>16</v>
      </c>
      <c r="P156" s="47" t="s">
        <v>15</v>
      </c>
      <c r="Q156" s="47" t="s">
        <v>16</v>
      </c>
      <c r="R156" s="47" t="s">
        <v>15</v>
      </c>
      <c r="S156" s="47" t="s">
        <v>15</v>
      </c>
      <c r="T156" s="47" t="s">
        <v>15</v>
      </c>
      <c r="U156" s="47" t="s">
        <v>15</v>
      </c>
      <c r="V156" s="47" t="s">
        <v>15</v>
      </c>
      <c r="W156" s="47" t="s">
        <v>15</v>
      </c>
      <c r="X156" s="47" t="s">
        <v>15</v>
      </c>
      <c r="Y156" s="47" t="s">
        <v>15</v>
      </c>
      <c r="Z156" s="47" t="s">
        <v>15</v>
      </c>
      <c r="AA156" s="47" t="s">
        <v>15</v>
      </c>
      <c r="AB156" s="47" t="s">
        <v>15</v>
      </c>
      <c r="AC156" s="47" t="s">
        <v>15</v>
      </c>
      <c r="AD156" s="47" t="s">
        <v>16</v>
      </c>
      <c r="AE156" s="47" t="s">
        <v>15</v>
      </c>
      <c r="AF156" s="47" t="s">
        <v>15</v>
      </c>
      <c r="AG156" s="47" t="s">
        <v>15</v>
      </c>
      <c r="AH156" s="47" t="s">
        <v>15</v>
      </c>
      <c r="AI156" s="47" t="s">
        <v>15</v>
      </c>
      <c r="AJ156" s="47" t="s">
        <v>15</v>
      </c>
      <c r="AK156" s="47" t="s">
        <v>15</v>
      </c>
      <c r="AL156" s="47" t="s">
        <v>15</v>
      </c>
      <c r="AM156" s="47" t="s">
        <v>15</v>
      </c>
      <c r="AN156" s="47">
        <v>30</v>
      </c>
      <c r="AO156" s="47" t="s">
        <v>15</v>
      </c>
      <c r="AP156" s="47">
        <v>30</v>
      </c>
      <c r="AQ156" s="47" t="s">
        <v>15</v>
      </c>
      <c r="AR156" s="47" t="s">
        <v>15</v>
      </c>
      <c r="AS156" s="47" t="s">
        <v>15</v>
      </c>
      <c r="AT156" s="47" t="s">
        <v>15</v>
      </c>
      <c r="AU156" s="47" t="s">
        <v>15</v>
      </c>
      <c r="AV156" s="47" t="s">
        <v>15</v>
      </c>
      <c r="AW156" s="47" t="s">
        <v>15</v>
      </c>
      <c r="AX156" s="47" t="s">
        <v>15</v>
      </c>
      <c r="AY156" s="47" t="s">
        <v>15</v>
      </c>
      <c r="AZ156" s="47" t="s">
        <v>15</v>
      </c>
      <c r="BA156" s="47" t="s">
        <v>15</v>
      </c>
      <c r="BB156" s="47" t="s">
        <v>15</v>
      </c>
      <c r="BC156" s="47">
        <v>30</v>
      </c>
      <c r="BD156" s="47" t="s">
        <v>15</v>
      </c>
      <c r="BE156" s="47" t="s">
        <v>15</v>
      </c>
      <c r="BF156" s="48"/>
      <c r="BG156" s="49">
        <v>300</v>
      </c>
      <c r="BH156" s="62" t="s">
        <v>1076</v>
      </c>
    </row>
    <row r="157" spans="1:60" ht="15.75" customHeight="1" x14ac:dyDescent="0.4">
      <c r="A157" s="46" t="s">
        <v>654</v>
      </c>
      <c r="B157" s="41"/>
      <c r="C157" s="6" t="s">
        <v>9</v>
      </c>
      <c r="D157" s="46"/>
      <c r="E157" s="98" t="s">
        <v>655</v>
      </c>
      <c r="F157" s="98" t="s">
        <v>656</v>
      </c>
      <c r="G157" s="98" t="s">
        <v>657</v>
      </c>
      <c r="H157" s="47" t="s">
        <v>15</v>
      </c>
      <c r="I157" s="47" t="s">
        <v>15</v>
      </c>
      <c r="J157" s="47" t="s">
        <v>15</v>
      </c>
      <c r="K157" s="47" t="s">
        <v>15</v>
      </c>
      <c r="L157" s="47" t="s">
        <v>16</v>
      </c>
      <c r="M157" s="47" t="s">
        <v>15</v>
      </c>
      <c r="N157" s="47" t="s">
        <v>15</v>
      </c>
      <c r="O157" s="47" t="s">
        <v>15</v>
      </c>
      <c r="P157" s="47" t="s">
        <v>15</v>
      </c>
      <c r="Q157" s="47" t="s">
        <v>15</v>
      </c>
      <c r="R157" s="47" t="s">
        <v>15</v>
      </c>
      <c r="S157" s="47" t="s">
        <v>15</v>
      </c>
      <c r="T157" s="47" t="s">
        <v>15</v>
      </c>
      <c r="U157" s="47" t="s">
        <v>15</v>
      </c>
      <c r="V157" s="47" t="s">
        <v>15</v>
      </c>
      <c r="W157" s="47" t="s">
        <v>15</v>
      </c>
      <c r="X157" s="47" t="s">
        <v>15</v>
      </c>
      <c r="Y157" s="47" t="s">
        <v>15</v>
      </c>
      <c r="Z157" s="47" t="s">
        <v>15</v>
      </c>
      <c r="AA157" s="47" t="s">
        <v>15</v>
      </c>
      <c r="AB157" s="47" t="s">
        <v>15</v>
      </c>
      <c r="AC157" s="47" t="s">
        <v>15</v>
      </c>
      <c r="AD157" s="47" t="s">
        <v>15</v>
      </c>
      <c r="AE157" s="47" t="s">
        <v>15</v>
      </c>
      <c r="AF157" s="47" t="s">
        <v>15</v>
      </c>
      <c r="AG157" s="47" t="s">
        <v>15</v>
      </c>
      <c r="AH157" s="47" t="s">
        <v>15</v>
      </c>
      <c r="AI157" s="47" t="s">
        <v>15</v>
      </c>
      <c r="AJ157" s="47" t="s">
        <v>15</v>
      </c>
      <c r="AK157" s="47">
        <v>3000</v>
      </c>
      <c r="AL157" s="47" t="s">
        <v>15</v>
      </c>
      <c r="AM157" s="47" t="s">
        <v>15</v>
      </c>
      <c r="AN157" s="47" t="s">
        <v>15</v>
      </c>
      <c r="AO157" s="47" t="s">
        <v>15</v>
      </c>
      <c r="AP157" s="47" t="s">
        <v>15</v>
      </c>
      <c r="AQ157" s="47" t="s">
        <v>15</v>
      </c>
      <c r="AR157" s="47" t="s">
        <v>15</v>
      </c>
      <c r="AS157" s="47" t="s">
        <v>15</v>
      </c>
      <c r="AT157" s="47" t="s">
        <v>15</v>
      </c>
      <c r="AU157" s="47" t="s">
        <v>15</v>
      </c>
      <c r="AV157" s="47" t="s">
        <v>15</v>
      </c>
      <c r="AW157" s="47" t="s">
        <v>15</v>
      </c>
      <c r="AX157" s="47" t="s">
        <v>15</v>
      </c>
      <c r="AY157" s="47" t="s">
        <v>15</v>
      </c>
      <c r="AZ157" s="47" t="s">
        <v>15</v>
      </c>
      <c r="BA157" s="47" t="s">
        <v>15</v>
      </c>
      <c r="BB157" s="47" t="s">
        <v>15</v>
      </c>
      <c r="BC157" s="47" t="s">
        <v>15</v>
      </c>
      <c r="BD157" s="47" t="s">
        <v>15</v>
      </c>
      <c r="BE157" s="47" t="s">
        <v>15</v>
      </c>
      <c r="BF157" s="48"/>
      <c r="BG157" s="49"/>
      <c r="BH157" s="62" t="s">
        <v>1076</v>
      </c>
    </row>
    <row r="158" spans="1:60" ht="15.75" customHeight="1" x14ac:dyDescent="0.4">
      <c r="A158" s="46" t="s">
        <v>658</v>
      </c>
      <c r="B158" s="41"/>
      <c r="C158" s="6" t="s">
        <v>9</v>
      </c>
      <c r="D158" s="46"/>
      <c r="E158" s="98" t="s">
        <v>659</v>
      </c>
      <c r="F158" s="98" t="s">
        <v>660</v>
      </c>
      <c r="G158" s="98" t="s">
        <v>661</v>
      </c>
      <c r="H158" s="47" t="s">
        <v>15</v>
      </c>
      <c r="I158" s="47" t="s">
        <v>15</v>
      </c>
      <c r="J158" s="47" t="s">
        <v>15</v>
      </c>
      <c r="K158" s="47" t="s">
        <v>15</v>
      </c>
      <c r="L158" s="47" t="s">
        <v>15</v>
      </c>
      <c r="M158" s="47" t="s">
        <v>15</v>
      </c>
      <c r="N158" s="47" t="s">
        <v>15</v>
      </c>
      <c r="O158" s="47" t="s">
        <v>15</v>
      </c>
      <c r="P158" s="47" t="s">
        <v>15</v>
      </c>
      <c r="Q158" s="47" t="s">
        <v>15</v>
      </c>
      <c r="R158" s="47" t="s">
        <v>15</v>
      </c>
      <c r="S158" s="47" t="s">
        <v>15</v>
      </c>
      <c r="T158" s="47" t="s">
        <v>15</v>
      </c>
      <c r="U158" s="47" t="s">
        <v>15</v>
      </c>
      <c r="V158" s="47" t="s">
        <v>15</v>
      </c>
      <c r="W158" s="47" t="s">
        <v>15</v>
      </c>
      <c r="X158" s="47" t="s">
        <v>15</v>
      </c>
      <c r="Y158" s="47" t="s">
        <v>15</v>
      </c>
      <c r="Z158" s="47" t="s">
        <v>15</v>
      </c>
      <c r="AA158" s="47" t="s">
        <v>15</v>
      </c>
      <c r="AB158" s="47" t="s">
        <v>15</v>
      </c>
      <c r="AC158" s="47" t="s">
        <v>15</v>
      </c>
      <c r="AD158" s="47" t="s">
        <v>16</v>
      </c>
      <c r="AE158" s="47" t="s">
        <v>15</v>
      </c>
      <c r="AF158" s="47" t="s">
        <v>15</v>
      </c>
      <c r="AG158" s="47" t="s">
        <v>15</v>
      </c>
      <c r="AH158" s="47" t="s">
        <v>15</v>
      </c>
      <c r="AI158" s="47" t="s">
        <v>15</v>
      </c>
      <c r="AJ158" s="47" t="s">
        <v>15</v>
      </c>
      <c r="AK158" s="47" t="s">
        <v>15</v>
      </c>
      <c r="AL158" s="47" t="s">
        <v>15</v>
      </c>
      <c r="AM158" s="47" t="s">
        <v>15</v>
      </c>
      <c r="AN158" s="47" t="s">
        <v>15</v>
      </c>
      <c r="AO158" s="47" t="s">
        <v>15</v>
      </c>
      <c r="AP158" s="47" t="s">
        <v>15</v>
      </c>
      <c r="AQ158" s="47" t="s">
        <v>15</v>
      </c>
      <c r="AR158" s="47" t="s">
        <v>15</v>
      </c>
      <c r="AS158" s="47" t="s">
        <v>15</v>
      </c>
      <c r="AT158" s="47" t="s">
        <v>15</v>
      </c>
      <c r="AU158" s="47" t="s">
        <v>15</v>
      </c>
      <c r="AV158" s="47" t="s">
        <v>15</v>
      </c>
      <c r="AW158" s="47" t="s">
        <v>15</v>
      </c>
      <c r="AX158" s="47" t="s">
        <v>15</v>
      </c>
      <c r="AY158" s="47" t="s">
        <v>15</v>
      </c>
      <c r="AZ158" s="47" t="s">
        <v>15</v>
      </c>
      <c r="BA158" s="47" t="s">
        <v>15</v>
      </c>
      <c r="BB158" s="47" t="s">
        <v>15</v>
      </c>
      <c r="BC158" s="47">
        <v>10</v>
      </c>
      <c r="BD158" s="47" t="s">
        <v>15</v>
      </c>
      <c r="BE158" s="47" t="s">
        <v>15</v>
      </c>
      <c r="BF158" s="48"/>
      <c r="BG158" s="49">
        <v>300</v>
      </c>
      <c r="BH158" s="62" t="s">
        <v>1074</v>
      </c>
    </row>
    <row r="159" spans="1:60" ht="15.75" customHeight="1" x14ac:dyDescent="0.4">
      <c r="A159" s="46" t="s">
        <v>662</v>
      </c>
      <c r="B159" s="41"/>
      <c r="C159" s="6" t="s">
        <v>9</v>
      </c>
      <c r="D159" s="46"/>
      <c r="E159" s="98" t="s">
        <v>663</v>
      </c>
      <c r="F159" s="98" t="s">
        <v>664</v>
      </c>
      <c r="G159" s="98" t="s">
        <v>665</v>
      </c>
      <c r="H159" s="47" t="s">
        <v>15</v>
      </c>
      <c r="I159" s="47" t="s">
        <v>15</v>
      </c>
      <c r="J159" s="47" t="s">
        <v>15</v>
      </c>
      <c r="K159" s="47" t="s">
        <v>15</v>
      </c>
      <c r="L159" s="47" t="s">
        <v>16</v>
      </c>
      <c r="M159" s="47" t="s">
        <v>15</v>
      </c>
      <c r="N159" s="47" t="s">
        <v>15</v>
      </c>
      <c r="O159" s="47" t="s">
        <v>16</v>
      </c>
      <c r="P159" s="47" t="s">
        <v>15</v>
      </c>
      <c r="Q159" s="47" t="s">
        <v>15</v>
      </c>
      <c r="R159" s="47" t="s">
        <v>15</v>
      </c>
      <c r="S159" s="47" t="s">
        <v>15</v>
      </c>
      <c r="T159" s="47" t="s">
        <v>15</v>
      </c>
      <c r="U159" s="47" t="s">
        <v>15</v>
      </c>
      <c r="V159" s="47" t="s">
        <v>15</v>
      </c>
      <c r="W159" s="47" t="s">
        <v>15</v>
      </c>
      <c r="X159" s="47" t="s">
        <v>15</v>
      </c>
      <c r="Y159" s="47" t="s">
        <v>15</v>
      </c>
      <c r="Z159" s="47" t="s">
        <v>15</v>
      </c>
      <c r="AA159" s="47" t="s">
        <v>15</v>
      </c>
      <c r="AB159" s="47" t="s">
        <v>15</v>
      </c>
      <c r="AC159" s="47" t="s">
        <v>15</v>
      </c>
      <c r="AD159" s="47" t="s">
        <v>15</v>
      </c>
      <c r="AE159" s="47" t="s">
        <v>15</v>
      </c>
      <c r="AF159" s="47" t="s">
        <v>15</v>
      </c>
      <c r="AG159" s="47" t="s">
        <v>15</v>
      </c>
      <c r="AH159" s="47" t="s">
        <v>15</v>
      </c>
      <c r="AI159" s="47" t="s">
        <v>15</v>
      </c>
      <c r="AJ159" s="47" t="s">
        <v>15</v>
      </c>
      <c r="AK159" s="47" t="s">
        <v>16</v>
      </c>
      <c r="AL159" s="47" t="s">
        <v>15</v>
      </c>
      <c r="AM159" s="47" t="s">
        <v>15</v>
      </c>
      <c r="AN159" s="47">
        <v>300</v>
      </c>
      <c r="AO159" s="47" t="s">
        <v>15</v>
      </c>
      <c r="AP159" s="47" t="s">
        <v>15</v>
      </c>
      <c r="AQ159" s="47" t="s">
        <v>15</v>
      </c>
      <c r="AR159" s="47" t="s">
        <v>15</v>
      </c>
      <c r="AS159" s="47" t="s">
        <v>15</v>
      </c>
      <c r="AT159" s="47" t="s">
        <v>15</v>
      </c>
      <c r="AU159" s="47" t="s">
        <v>15</v>
      </c>
      <c r="AV159" s="47" t="s">
        <v>15</v>
      </c>
      <c r="AW159" s="47" t="s">
        <v>15</v>
      </c>
      <c r="AX159" s="47" t="s">
        <v>15</v>
      </c>
      <c r="AY159" s="47" t="s">
        <v>15</v>
      </c>
      <c r="AZ159" s="47" t="s">
        <v>15</v>
      </c>
      <c r="BA159" s="47" t="s">
        <v>15</v>
      </c>
      <c r="BB159" s="47" t="s">
        <v>15</v>
      </c>
      <c r="BC159" s="47" t="s">
        <v>15</v>
      </c>
      <c r="BD159" s="47" t="s">
        <v>15</v>
      </c>
      <c r="BE159" s="47" t="s">
        <v>15</v>
      </c>
      <c r="BF159" s="48"/>
      <c r="BG159" s="49">
        <v>300</v>
      </c>
      <c r="BH159" s="62" t="s">
        <v>1074</v>
      </c>
    </row>
    <row r="160" spans="1:60" ht="15.75" customHeight="1" x14ac:dyDescent="0.4">
      <c r="A160" s="46" t="s">
        <v>666</v>
      </c>
      <c r="B160" s="41"/>
      <c r="C160" s="6" t="s">
        <v>9</v>
      </c>
      <c r="D160" s="46"/>
      <c r="E160" s="98" t="s">
        <v>667</v>
      </c>
      <c r="F160" s="98" t="s">
        <v>668</v>
      </c>
      <c r="G160" s="98" t="s">
        <v>669</v>
      </c>
      <c r="H160" s="47" t="s">
        <v>15</v>
      </c>
      <c r="I160" s="47" t="s">
        <v>15</v>
      </c>
      <c r="J160" s="47" t="s">
        <v>15</v>
      </c>
      <c r="K160" s="47" t="s">
        <v>15</v>
      </c>
      <c r="L160" s="47" t="s">
        <v>15</v>
      </c>
      <c r="M160" s="47" t="s">
        <v>15</v>
      </c>
      <c r="N160" s="47" t="s">
        <v>15</v>
      </c>
      <c r="O160" s="47" t="s">
        <v>15</v>
      </c>
      <c r="P160" s="47" t="s">
        <v>15</v>
      </c>
      <c r="Q160" s="47" t="s">
        <v>15</v>
      </c>
      <c r="R160" s="47">
        <v>2700</v>
      </c>
      <c r="S160" s="47" t="s">
        <v>15</v>
      </c>
      <c r="T160" s="47" t="s">
        <v>15</v>
      </c>
      <c r="U160" s="47" t="s">
        <v>15</v>
      </c>
      <c r="V160" s="47" t="s">
        <v>15</v>
      </c>
      <c r="W160" s="47" t="s">
        <v>15</v>
      </c>
      <c r="X160" s="47" t="s">
        <v>15</v>
      </c>
      <c r="Y160" s="47" t="s">
        <v>15</v>
      </c>
      <c r="Z160" s="47" t="s">
        <v>15</v>
      </c>
      <c r="AA160" s="47" t="s">
        <v>15</v>
      </c>
      <c r="AB160" s="47" t="s">
        <v>16</v>
      </c>
      <c r="AC160" s="47" t="s">
        <v>15</v>
      </c>
      <c r="AD160" s="47" t="s">
        <v>15</v>
      </c>
      <c r="AE160" s="47" t="s">
        <v>15</v>
      </c>
      <c r="AF160" s="47" t="s">
        <v>15</v>
      </c>
      <c r="AG160" s="47" t="s">
        <v>15</v>
      </c>
      <c r="AH160" s="47" t="s">
        <v>15</v>
      </c>
      <c r="AI160" s="47" t="s">
        <v>15</v>
      </c>
      <c r="AJ160" s="47" t="s">
        <v>15</v>
      </c>
      <c r="AK160" s="47" t="s">
        <v>15</v>
      </c>
      <c r="AL160" s="47" t="s">
        <v>15</v>
      </c>
      <c r="AM160" s="47" t="s">
        <v>15</v>
      </c>
      <c r="AN160" s="47" t="s">
        <v>15</v>
      </c>
      <c r="AO160" s="47" t="s">
        <v>15</v>
      </c>
      <c r="AP160" s="47" t="s">
        <v>15</v>
      </c>
      <c r="AQ160" s="47">
        <v>400</v>
      </c>
      <c r="AR160" s="47" t="s">
        <v>15</v>
      </c>
      <c r="AS160" s="47" t="s">
        <v>15</v>
      </c>
      <c r="AT160" s="47" t="s">
        <v>15</v>
      </c>
      <c r="AU160" s="47" t="s">
        <v>15</v>
      </c>
      <c r="AV160" s="47" t="s">
        <v>15</v>
      </c>
      <c r="AW160" s="47" t="s">
        <v>15</v>
      </c>
      <c r="AX160" s="47" t="s">
        <v>15</v>
      </c>
      <c r="AY160" s="47" t="s">
        <v>15</v>
      </c>
      <c r="AZ160" s="47" t="s">
        <v>15</v>
      </c>
      <c r="BA160" s="47">
        <v>1000</v>
      </c>
      <c r="BB160" s="47" t="s">
        <v>15</v>
      </c>
      <c r="BC160" s="47" t="s">
        <v>15</v>
      </c>
      <c r="BD160" s="47" t="s">
        <v>15</v>
      </c>
      <c r="BE160" s="47" t="s">
        <v>15</v>
      </c>
      <c r="BF160" s="48"/>
      <c r="BG160" s="49">
        <v>10000</v>
      </c>
      <c r="BH160" s="62" t="s">
        <v>1074</v>
      </c>
    </row>
    <row r="161" spans="1:60" ht="15.75" customHeight="1" x14ac:dyDescent="0.4">
      <c r="A161" s="46" t="s">
        <v>670</v>
      </c>
      <c r="B161" s="41"/>
      <c r="C161" s="6" t="s">
        <v>9</v>
      </c>
      <c r="D161" s="46"/>
      <c r="E161" s="98" t="s">
        <v>671</v>
      </c>
      <c r="F161" s="98" t="s">
        <v>672</v>
      </c>
      <c r="G161" s="98" t="s">
        <v>673</v>
      </c>
      <c r="H161" s="47" t="s">
        <v>15</v>
      </c>
      <c r="I161" s="47" t="s">
        <v>15</v>
      </c>
      <c r="J161" s="47" t="s">
        <v>15</v>
      </c>
      <c r="K161" s="47" t="s">
        <v>15</v>
      </c>
      <c r="L161" s="47" t="s">
        <v>15</v>
      </c>
      <c r="M161" s="47" t="s">
        <v>15</v>
      </c>
      <c r="N161" s="47" t="s">
        <v>15</v>
      </c>
      <c r="O161" s="47" t="s">
        <v>15</v>
      </c>
      <c r="P161" s="47" t="s">
        <v>15</v>
      </c>
      <c r="Q161" s="47" t="s">
        <v>16</v>
      </c>
      <c r="R161" s="47" t="s">
        <v>15</v>
      </c>
      <c r="S161" s="47" t="s">
        <v>15</v>
      </c>
      <c r="T161" s="47" t="s">
        <v>15</v>
      </c>
      <c r="U161" s="47" t="s">
        <v>15</v>
      </c>
      <c r="V161" s="47" t="s">
        <v>15</v>
      </c>
      <c r="W161" s="47" t="s">
        <v>15</v>
      </c>
      <c r="X161" s="47" t="s">
        <v>15</v>
      </c>
      <c r="Y161" s="47" t="s">
        <v>15</v>
      </c>
      <c r="Z161" s="47" t="s">
        <v>15</v>
      </c>
      <c r="AA161" s="47" t="s">
        <v>15</v>
      </c>
      <c r="AB161" s="47" t="s">
        <v>15</v>
      </c>
      <c r="AC161" s="47" t="s">
        <v>15</v>
      </c>
      <c r="AD161" s="47" t="s">
        <v>15</v>
      </c>
      <c r="AE161" s="47" t="s">
        <v>15</v>
      </c>
      <c r="AF161" s="47" t="s">
        <v>15</v>
      </c>
      <c r="AG161" s="47" t="s">
        <v>15</v>
      </c>
      <c r="AH161" s="47" t="s">
        <v>15</v>
      </c>
      <c r="AI161" s="47" t="s">
        <v>15</v>
      </c>
      <c r="AJ161" s="47" t="s">
        <v>15</v>
      </c>
      <c r="AK161" s="47" t="s">
        <v>15</v>
      </c>
      <c r="AL161" s="47" t="s">
        <v>15</v>
      </c>
      <c r="AM161" s="47" t="s">
        <v>15</v>
      </c>
      <c r="AN161" s="47" t="s">
        <v>15</v>
      </c>
      <c r="AO161" s="47" t="s">
        <v>15</v>
      </c>
      <c r="AP161" s="47">
        <v>10</v>
      </c>
      <c r="AQ161" s="47" t="s">
        <v>15</v>
      </c>
      <c r="AR161" s="47" t="s">
        <v>15</v>
      </c>
      <c r="AS161" s="47" t="s">
        <v>15</v>
      </c>
      <c r="AT161" s="47" t="s">
        <v>15</v>
      </c>
      <c r="AU161" s="47" t="s">
        <v>15</v>
      </c>
      <c r="AV161" s="47" t="s">
        <v>15</v>
      </c>
      <c r="AW161" s="47" t="s">
        <v>15</v>
      </c>
      <c r="AX161" s="47" t="s">
        <v>15</v>
      </c>
      <c r="AY161" s="47" t="s">
        <v>15</v>
      </c>
      <c r="AZ161" s="47" t="s">
        <v>15</v>
      </c>
      <c r="BA161" s="47" t="s">
        <v>15</v>
      </c>
      <c r="BB161" s="47" t="s">
        <v>15</v>
      </c>
      <c r="BC161" s="47" t="s">
        <v>15</v>
      </c>
      <c r="BD161" s="47" t="s">
        <v>15</v>
      </c>
      <c r="BE161" s="47" t="s">
        <v>15</v>
      </c>
      <c r="BF161" s="48"/>
      <c r="BG161" s="49">
        <v>10</v>
      </c>
      <c r="BH161" s="62" t="s">
        <v>1074</v>
      </c>
    </row>
    <row r="162" spans="1:60" ht="15.75" customHeight="1" x14ac:dyDescent="0.4">
      <c r="A162" s="46" t="s">
        <v>674</v>
      </c>
      <c r="B162" s="41"/>
      <c r="C162" s="6" t="s">
        <v>9</v>
      </c>
      <c r="D162" s="46"/>
      <c r="E162" s="98" t="s">
        <v>675</v>
      </c>
      <c r="F162" s="98" t="s">
        <v>676</v>
      </c>
      <c r="G162" s="98" t="s">
        <v>677</v>
      </c>
      <c r="H162" s="47" t="s">
        <v>15</v>
      </c>
      <c r="I162" s="47" t="s">
        <v>15</v>
      </c>
      <c r="J162" s="47" t="s">
        <v>15</v>
      </c>
      <c r="K162" s="47" t="s">
        <v>15</v>
      </c>
      <c r="L162" s="47" t="s">
        <v>16</v>
      </c>
      <c r="M162" s="47"/>
      <c r="N162" s="47" t="s">
        <v>15</v>
      </c>
      <c r="O162" s="47">
        <v>23.5</v>
      </c>
      <c r="P162" s="47" t="s">
        <v>15</v>
      </c>
      <c r="Q162" s="47" t="s">
        <v>16</v>
      </c>
      <c r="R162" s="47" t="s">
        <v>15</v>
      </c>
      <c r="S162" s="47" t="s">
        <v>15</v>
      </c>
      <c r="T162" s="47" t="s">
        <v>15</v>
      </c>
      <c r="U162" s="47" t="s">
        <v>15</v>
      </c>
      <c r="V162" s="47" t="s">
        <v>15</v>
      </c>
      <c r="W162" s="47" t="s">
        <v>15</v>
      </c>
      <c r="X162" s="47" t="s">
        <v>15</v>
      </c>
      <c r="Y162" s="47" t="s">
        <v>15</v>
      </c>
      <c r="Z162" s="47" t="s">
        <v>15</v>
      </c>
      <c r="AA162" s="47" t="s">
        <v>15</v>
      </c>
      <c r="AB162" s="47" t="s">
        <v>15</v>
      </c>
      <c r="AC162" s="47" t="s">
        <v>15</v>
      </c>
      <c r="AD162" s="47" t="s">
        <v>15</v>
      </c>
      <c r="AE162" s="47" t="s">
        <v>15</v>
      </c>
      <c r="AF162" s="47" t="s">
        <v>15</v>
      </c>
      <c r="AG162" s="47" t="s">
        <v>15</v>
      </c>
      <c r="AH162" s="47" t="s">
        <v>15</v>
      </c>
      <c r="AI162" s="47" t="s">
        <v>15</v>
      </c>
      <c r="AJ162" s="47" t="s">
        <v>15</v>
      </c>
      <c r="AK162" s="47">
        <v>10</v>
      </c>
      <c r="AL162" s="47" t="s">
        <v>15</v>
      </c>
      <c r="AM162" s="47" t="s">
        <v>15</v>
      </c>
      <c r="AN162" s="47">
        <v>10</v>
      </c>
      <c r="AO162" s="47" t="s">
        <v>15</v>
      </c>
      <c r="AP162" s="47">
        <v>10</v>
      </c>
      <c r="AQ162" s="47" t="s">
        <v>15</v>
      </c>
      <c r="AR162" s="47" t="s">
        <v>15</v>
      </c>
      <c r="AS162" s="47" t="s">
        <v>15</v>
      </c>
      <c r="AT162" s="47" t="s">
        <v>15</v>
      </c>
      <c r="AU162" s="47" t="s">
        <v>15</v>
      </c>
      <c r="AV162" s="47" t="s">
        <v>15</v>
      </c>
      <c r="AW162" s="47" t="s">
        <v>15</v>
      </c>
      <c r="AX162" s="47" t="s">
        <v>15</v>
      </c>
      <c r="AY162" s="47" t="s">
        <v>15</v>
      </c>
      <c r="AZ162" s="47" t="s">
        <v>15</v>
      </c>
      <c r="BA162" s="47" t="s">
        <v>15</v>
      </c>
      <c r="BB162" s="47" t="s">
        <v>15</v>
      </c>
      <c r="BC162" s="47" t="s">
        <v>15</v>
      </c>
      <c r="BD162" s="47" t="s">
        <v>15</v>
      </c>
      <c r="BE162" s="47" t="s">
        <v>15</v>
      </c>
      <c r="BF162" s="48"/>
      <c r="BG162" s="49">
        <v>10</v>
      </c>
      <c r="BH162" s="62" t="s">
        <v>1074</v>
      </c>
    </row>
    <row r="163" spans="1:60" ht="15.75" customHeight="1" x14ac:dyDescent="0.4">
      <c r="A163" s="46" t="s">
        <v>678</v>
      </c>
      <c r="B163" s="41"/>
      <c r="C163" s="6" t="s">
        <v>9</v>
      </c>
      <c r="D163" s="46"/>
      <c r="E163" s="98" t="s">
        <v>679</v>
      </c>
      <c r="F163" s="98" t="s">
        <v>680</v>
      </c>
      <c r="G163" s="98" t="s">
        <v>681</v>
      </c>
      <c r="H163" s="47" t="s">
        <v>16</v>
      </c>
      <c r="I163" s="47" t="s">
        <v>15</v>
      </c>
      <c r="J163" s="47" t="s">
        <v>16</v>
      </c>
      <c r="K163" s="47" t="s">
        <v>15</v>
      </c>
      <c r="L163" s="47" t="s">
        <v>15</v>
      </c>
      <c r="M163" s="47" t="s">
        <v>16</v>
      </c>
      <c r="N163" s="47" t="s">
        <v>15</v>
      </c>
      <c r="O163" s="47">
        <v>69.099999999999994</v>
      </c>
      <c r="P163" s="47" t="s">
        <v>15</v>
      </c>
      <c r="Q163" s="47">
        <v>10</v>
      </c>
      <c r="R163" s="47" t="s">
        <v>15</v>
      </c>
      <c r="S163" s="47" t="s">
        <v>15</v>
      </c>
      <c r="T163" s="47" t="s">
        <v>15</v>
      </c>
      <c r="U163" s="47" t="s">
        <v>15</v>
      </c>
      <c r="V163" s="47" t="s">
        <v>16</v>
      </c>
      <c r="W163" s="47" t="s">
        <v>15</v>
      </c>
      <c r="X163" s="47" t="s">
        <v>15</v>
      </c>
      <c r="Y163" s="47" t="s">
        <v>15</v>
      </c>
      <c r="Z163" s="47" t="s">
        <v>15</v>
      </c>
      <c r="AA163" s="47" t="s">
        <v>15</v>
      </c>
      <c r="AB163" s="47" t="s">
        <v>15</v>
      </c>
      <c r="AC163" s="47" t="s">
        <v>15</v>
      </c>
      <c r="AD163" s="47" t="s">
        <v>16</v>
      </c>
      <c r="AE163" s="47" t="s">
        <v>15</v>
      </c>
      <c r="AF163" s="47" t="s">
        <v>15</v>
      </c>
      <c r="AG163" s="47">
        <v>100</v>
      </c>
      <c r="AH163" s="47" t="s">
        <v>15</v>
      </c>
      <c r="AI163" s="47">
        <v>30</v>
      </c>
      <c r="AJ163" s="47" t="s">
        <v>15</v>
      </c>
      <c r="AK163" s="47" t="s">
        <v>15</v>
      </c>
      <c r="AL163" s="47">
        <v>100</v>
      </c>
      <c r="AM163" s="47" t="s">
        <v>15</v>
      </c>
      <c r="AN163" s="47">
        <v>30</v>
      </c>
      <c r="AO163" s="47" t="s">
        <v>15</v>
      </c>
      <c r="AP163" s="47">
        <v>3</v>
      </c>
      <c r="AQ163" s="47" t="s">
        <v>15</v>
      </c>
      <c r="AR163" s="47" t="s">
        <v>15</v>
      </c>
      <c r="AS163" s="47" t="s">
        <v>15</v>
      </c>
      <c r="AT163" s="47" t="s">
        <v>15</v>
      </c>
      <c r="AU163" s="47">
        <v>100</v>
      </c>
      <c r="AV163" s="47" t="s">
        <v>15</v>
      </c>
      <c r="AW163" s="47" t="s">
        <v>15</v>
      </c>
      <c r="AX163" s="47" t="s">
        <v>15</v>
      </c>
      <c r="AY163" s="47" t="s">
        <v>15</v>
      </c>
      <c r="AZ163" s="47" t="s">
        <v>15</v>
      </c>
      <c r="BA163" s="47" t="s">
        <v>15</v>
      </c>
      <c r="BB163" s="47" t="s">
        <v>15</v>
      </c>
      <c r="BC163" s="47">
        <v>1</v>
      </c>
      <c r="BD163" s="47" t="s">
        <v>15</v>
      </c>
      <c r="BE163" s="47" t="s">
        <v>15</v>
      </c>
      <c r="BF163" s="48"/>
      <c r="BG163" s="49">
        <v>100</v>
      </c>
      <c r="BH163" s="62" t="s">
        <v>1074</v>
      </c>
    </row>
    <row r="164" spans="1:60" ht="15.75" customHeight="1" x14ac:dyDescent="0.4">
      <c r="A164" s="46" t="s">
        <v>682</v>
      </c>
      <c r="B164" s="41"/>
      <c r="C164" s="6" t="s">
        <v>9</v>
      </c>
      <c r="D164" s="46"/>
      <c r="E164" s="98" t="s">
        <v>683</v>
      </c>
      <c r="F164" s="98" t="s">
        <v>684</v>
      </c>
      <c r="G164" s="98" t="s">
        <v>685</v>
      </c>
      <c r="H164" s="47" t="s">
        <v>15</v>
      </c>
      <c r="I164" s="47" t="s">
        <v>15</v>
      </c>
      <c r="J164" s="47" t="s">
        <v>15</v>
      </c>
      <c r="K164" s="47" t="s">
        <v>15</v>
      </c>
      <c r="L164" s="47" t="s">
        <v>15</v>
      </c>
      <c r="M164" s="47" t="s">
        <v>15</v>
      </c>
      <c r="N164" s="47" t="s">
        <v>15</v>
      </c>
      <c r="O164" s="47" t="s">
        <v>16</v>
      </c>
      <c r="P164" s="47" t="s">
        <v>15</v>
      </c>
      <c r="Q164" s="47" t="s">
        <v>16</v>
      </c>
      <c r="R164" s="47" t="s">
        <v>15</v>
      </c>
      <c r="S164" s="47" t="s">
        <v>15</v>
      </c>
      <c r="T164" s="47" t="s">
        <v>15</v>
      </c>
      <c r="U164" s="47" t="s">
        <v>15</v>
      </c>
      <c r="V164" s="47" t="s">
        <v>15</v>
      </c>
      <c r="W164" s="47" t="s">
        <v>15</v>
      </c>
      <c r="X164" s="47" t="s">
        <v>15</v>
      </c>
      <c r="Y164" s="47" t="s">
        <v>15</v>
      </c>
      <c r="Z164" s="47" t="s">
        <v>15</v>
      </c>
      <c r="AA164" s="47" t="s">
        <v>15</v>
      </c>
      <c r="AB164" s="47" t="s">
        <v>15</v>
      </c>
      <c r="AC164" s="47" t="s">
        <v>15</v>
      </c>
      <c r="AD164" s="47" t="s">
        <v>16</v>
      </c>
      <c r="AE164" s="47" t="s">
        <v>15</v>
      </c>
      <c r="AF164" s="47" t="s">
        <v>15</v>
      </c>
      <c r="AG164" s="47" t="s">
        <v>15</v>
      </c>
      <c r="AH164" s="47" t="s">
        <v>15</v>
      </c>
      <c r="AI164" s="47" t="s">
        <v>15</v>
      </c>
      <c r="AJ164" s="47" t="s">
        <v>15</v>
      </c>
      <c r="AK164" s="47" t="s">
        <v>15</v>
      </c>
      <c r="AL164" s="47" t="s">
        <v>15</v>
      </c>
      <c r="AM164" s="47" t="s">
        <v>15</v>
      </c>
      <c r="AN164" s="47">
        <v>1000</v>
      </c>
      <c r="AO164" s="47" t="s">
        <v>15</v>
      </c>
      <c r="AP164" s="47">
        <v>1000</v>
      </c>
      <c r="AQ164" s="47" t="s">
        <v>15</v>
      </c>
      <c r="AR164" s="47" t="s">
        <v>15</v>
      </c>
      <c r="AS164" s="47" t="s">
        <v>15</v>
      </c>
      <c r="AT164" s="47" t="s">
        <v>15</v>
      </c>
      <c r="AU164" s="47" t="s">
        <v>15</v>
      </c>
      <c r="AV164" s="47" t="s">
        <v>15</v>
      </c>
      <c r="AW164" s="47" t="s">
        <v>15</v>
      </c>
      <c r="AX164" s="47" t="s">
        <v>15</v>
      </c>
      <c r="AY164" s="47" t="s">
        <v>15</v>
      </c>
      <c r="AZ164" s="47" t="s">
        <v>15</v>
      </c>
      <c r="BA164" s="47" t="s">
        <v>15</v>
      </c>
      <c r="BB164" s="47" t="s">
        <v>15</v>
      </c>
      <c r="BC164" s="47">
        <v>1000</v>
      </c>
      <c r="BD164" s="47" t="s">
        <v>15</v>
      </c>
      <c r="BE164" s="47" t="s">
        <v>15</v>
      </c>
      <c r="BF164" s="48">
        <v>3</v>
      </c>
      <c r="BG164" s="49">
        <v>3000</v>
      </c>
      <c r="BH164" s="63" t="s">
        <v>1105</v>
      </c>
    </row>
    <row r="165" spans="1:60" ht="15.75" customHeight="1" x14ac:dyDescent="0.4">
      <c r="A165" s="46" t="s">
        <v>686</v>
      </c>
      <c r="B165" s="41"/>
      <c r="C165" s="6" t="s">
        <v>9</v>
      </c>
      <c r="D165" s="46"/>
      <c r="E165" s="98" t="s">
        <v>687</v>
      </c>
      <c r="F165" s="98" t="s">
        <v>688</v>
      </c>
      <c r="G165" s="98" t="s">
        <v>689</v>
      </c>
      <c r="H165" s="47" t="s">
        <v>16</v>
      </c>
      <c r="I165" s="47" t="s">
        <v>15</v>
      </c>
      <c r="J165" s="47" t="s">
        <v>15</v>
      </c>
      <c r="K165" s="47" t="s">
        <v>15</v>
      </c>
      <c r="L165" s="47" t="s">
        <v>15</v>
      </c>
      <c r="M165" s="47" t="s">
        <v>15</v>
      </c>
      <c r="N165" s="47" t="s">
        <v>15</v>
      </c>
      <c r="O165" s="47" t="s">
        <v>16</v>
      </c>
      <c r="P165" s="47" t="s">
        <v>15</v>
      </c>
      <c r="Q165" s="47">
        <v>18</v>
      </c>
      <c r="R165" s="47" t="s">
        <v>15</v>
      </c>
      <c r="S165" s="47" t="s">
        <v>15</v>
      </c>
      <c r="T165" s="47" t="s">
        <v>15</v>
      </c>
      <c r="U165" s="47" t="s">
        <v>16</v>
      </c>
      <c r="V165" s="47" t="s">
        <v>15</v>
      </c>
      <c r="W165" s="47" t="s">
        <v>15</v>
      </c>
      <c r="X165" s="47" t="s">
        <v>15</v>
      </c>
      <c r="Y165" s="47" t="s">
        <v>15</v>
      </c>
      <c r="Z165" s="47" t="s">
        <v>15</v>
      </c>
      <c r="AA165" s="47" t="s">
        <v>15</v>
      </c>
      <c r="AB165" s="47" t="s">
        <v>15</v>
      </c>
      <c r="AC165" s="47" t="s">
        <v>15</v>
      </c>
      <c r="AD165" s="47">
        <v>1.66</v>
      </c>
      <c r="AE165" s="47" t="s">
        <v>15</v>
      </c>
      <c r="AF165" s="47" t="s">
        <v>15</v>
      </c>
      <c r="AG165" s="47">
        <v>1000</v>
      </c>
      <c r="AH165" s="47" t="s">
        <v>15</v>
      </c>
      <c r="AI165" s="47" t="s">
        <v>15</v>
      </c>
      <c r="AJ165" s="47" t="s">
        <v>15</v>
      </c>
      <c r="AK165" s="47" t="s">
        <v>15</v>
      </c>
      <c r="AL165" s="47" t="s">
        <v>15</v>
      </c>
      <c r="AM165" s="47" t="s">
        <v>15</v>
      </c>
      <c r="AN165" s="47">
        <v>1000</v>
      </c>
      <c r="AO165" s="47" t="s">
        <v>15</v>
      </c>
      <c r="AP165" s="47">
        <v>3</v>
      </c>
      <c r="AQ165" s="47" t="s">
        <v>15</v>
      </c>
      <c r="AR165" s="47" t="s">
        <v>15</v>
      </c>
      <c r="AS165" s="47" t="s">
        <v>15</v>
      </c>
      <c r="AT165" s="47">
        <v>1000</v>
      </c>
      <c r="AU165" s="47" t="s">
        <v>15</v>
      </c>
      <c r="AV165" s="47" t="s">
        <v>15</v>
      </c>
      <c r="AW165" s="47" t="s">
        <v>15</v>
      </c>
      <c r="AX165" s="47" t="s">
        <v>15</v>
      </c>
      <c r="AY165" s="47" t="s">
        <v>15</v>
      </c>
      <c r="AZ165" s="47" t="s">
        <v>15</v>
      </c>
      <c r="BA165" s="47" t="s">
        <v>15</v>
      </c>
      <c r="BB165" s="47" t="s">
        <v>15</v>
      </c>
      <c r="BC165" s="47">
        <v>30</v>
      </c>
      <c r="BD165" s="47" t="s">
        <v>15</v>
      </c>
      <c r="BE165" s="47" t="s">
        <v>15</v>
      </c>
      <c r="BF165" s="48"/>
      <c r="BG165" s="49">
        <v>1000</v>
      </c>
      <c r="BH165" s="60" t="s">
        <v>1068</v>
      </c>
    </row>
    <row r="166" spans="1:60" ht="15.75" customHeight="1" x14ac:dyDescent="0.4">
      <c r="A166" s="46" t="s">
        <v>690</v>
      </c>
      <c r="B166" s="41"/>
      <c r="C166" s="6" t="s">
        <v>9</v>
      </c>
      <c r="D166" s="46"/>
      <c r="E166" s="98" t="s">
        <v>691</v>
      </c>
      <c r="F166" s="98" t="s">
        <v>692</v>
      </c>
      <c r="G166" s="98" t="s">
        <v>693</v>
      </c>
      <c r="H166" s="47" t="s">
        <v>15</v>
      </c>
      <c r="I166" s="47" t="s">
        <v>15</v>
      </c>
      <c r="J166" s="47" t="s">
        <v>15</v>
      </c>
      <c r="K166" s="47" t="s">
        <v>15</v>
      </c>
      <c r="L166" s="47" t="s">
        <v>15</v>
      </c>
      <c r="M166" s="47" t="s">
        <v>15</v>
      </c>
      <c r="N166" s="47" t="s">
        <v>15</v>
      </c>
      <c r="O166" s="47" t="s">
        <v>15</v>
      </c>
      <c r="P166" s="47" t="s">
        <v>15</v>
      </c>
      <c r="Q166" s="47" t="s">
        <v>15</v>
      </c>
      <c r="R166" s="47" t="s">
        <v>15</v>
      </c>
      <c r="S166" s="47" t="s">
        <v>15</v>
      </c>
      <c r="T166" s="47" t="s">
        <v>15</v>
      </c>
      <c r="U166" s="47" t="s">
        <v>15</v>
      </c>
      <c r="V166" s="47" t="s">
        <v>15</v>
      </c>
      <c r="W166" s="47" t="s">
        <v>15</v>
      </c>
      <c r="X166" s="47" t="s">
        <v>15</v>
      </c>
      <c r="Y166" s="47" t="s">
        <v>15</v>
      </c>
      <c r="Z166" s="47" t="s">
        <v>15</v>
      </c>
      <c r="AA166" s="47" t="s">
        <v>15</v>
      </c>
      <c r="AB166" s="47" t="s">
        <v>15</v>
      </c>
      <c r="AC166" s="47" t="s">
        <v>15</v>
      </c>
      <c r="AD166" s="47" t="s">
        <v>16</v>
      </c>
      <c r="AE166" s="47" t="s">
        <v>15</v>
      </c>
      <c r="AF166" s="47" t="s">
        <v>15</v>
      </c>
      <c r="AG166" s="47" t="s">
        <v>15</v>
      </c>
      <c r="AH166" s="47" t="s">
        <v>15</v>
      </c>
      <c r="AI166" s="47" t="s">
        <v>15</v>
      </c>
      <c r="AJ166" s="47" t="s">
        <v>15</v>
      </c>
      <c r="AK166" s="47" t="s">
        <v>15</v>
      </c>
      <c r="AL166" s="47" t="s">
        <v>15</v>
      </c>
      <c r="AM166" s="47" t="s">
        <v>15</v>
      </c>
      <c r="AN166" s="47" t="s">
        <v>15</v>
      </c>
      <c r="AO166" s="47" t="s">
        <v>15</v>
      </c>
      <c r="AP166" s="47" t="s">
        <v>15</v>
      </c>
      <c r="AQ166" s="47" t="s">
        <v>15</v>
      </c>
      <c r="AR166" s="47" t="s">
        <v>15</v>
      </c>
      <c r="AS166" s="47" t="s">
        <v>15</v>
      </c>
      <c r="AT166" s="47" t="s">
        <v>15</v>
      </c>
      <c r="AU166" s="47" t="s">
        <v>15</v>
      </c>
      <c r="AV166" s="47" t="s">
        <v>15</v>
      </c>
      <c r="AW166" s="47" t="s">
        <v>15</v>
      </c>
      <c r="AX166" s="47" t="s">
        <v>15</v>
      </c>
      <c r="AY166" s="47" t="s">
        <v>15</v>
      </c>
      <c r="AZ166" s="47" t="s">
        <v>15</v>
      </c>
      <c r="BA166" s="47" t="s">
        <v>15</v>
      </c>
      <c r="BB166" s="47" t="s">
        <v>15</v>
      </c>
      <c r="BC166" s="47">
        <v>3</v>
      </c>
      <c r="BD166" s="47" t="s">
        <v>15</v>
      </c>
      <c r="BE166" s="47" t="s">
        <v>15</v>
      </c>
      <c r="BF166" s="48"/>
      <c r="BG166" s="49"/>
      <c r="BH166" s="62" t="s">
        <v>1076</v>
      </c>
    </row>
    <row r="167" spans="1:60" ht="15.75" customHeight="1" x14ac:dyDescent="0.4">
      <c r="A167" s="46" t="s">
        <v>694</v>
      </c>
      <c r="B167" s="41"/>
      <c r="C167" s="6" t="s">
        <v>9</v>
      </c>
      <c r="D167" s="46"/>
      <c r="E167" s="98" t="s">
        <v>695</v>
      </c>
      <c r="F167" s="98" t="s">
        <v>696</v>
      </c>
      <c r="G167" s="98" t="s">
        <v>697</v>
      </c>
      <c r="H167" s="47" t="s">
        <v>15</v>
      </c>
      <c r="I167" s="47" t="s">
        <v>15</v>
      </c>
      <c r="J167" s="47" t="s">
        <v>16</v>
      </c>
      <c r="K167" s="47" t="s">
        <v>15</v>
      </c>
      <c r="L167" s="47" t="s">
        <v>15</v>
      </c>
      <c r="M167" s="47" t="s">
        <v>15</v>
      </c>
      <c r="N167" s="47" t="s">
        <v>15</v>
      </c>
      <c r="O167" s="47" t="s">
        <v>16</v>
      </c>
      <c r="P167" s="47" t="s">
        <v>15</v>
      </c>
      <c r="Q167" s="47" t="s">
        <v>16</v>
      </c>
      <c r="R167" s="47" t="s">
        <v>15</v>
      </c>
      <c r="S167" s="47" t="s">
        <v>15</v>
      </c>
      <c r="T167" s="47" t="s">
        <v>15</v>
      </c>
      <c r="U167" s="47" t="s">
        <v>16</v>
      </c>
      <c r="V167" s="47" t="s">
        <v>15</v>
      </c>
      <c r="W167" s="47" t="s">
        <v>15</v>
      </c>
      <c r="X167" s="47" t="s">
        <v>15</v>
      </c>
      <c r="Y167" s="47" t="s">
        <v>15</v>
      </c>
      <c r="Z167" s="47" t="s">
        <v>15</v>
      </c>
      <c r="AA167" s="47" t="s">
        <v>15</v>
      </c>
      <c r="AB167" s="47" t="s">
        <v>15</v>
      </c>
      <c r="AC167" s="47" t="s">
        <v>15</v>
      </c>
      <c r="AD167" s="47" t="s">
        <v>16</v>
      </c>
      <c r="AE167" s="47" t="s">
        <v>15</v>
      </c>
      <c r="AF167" s="47" t="s">
        <v>15</v>
      </c>
      <c r="AG167" s="47" t="s">
        <v>15</v>
      </c>
      <c r="AH167" s="47" t="s">
        <v>15</v>
      </c>
      <c r="AI167" s="47">
        <v>300</v>
      </c>
      <c r="AJ167" s="47" t="s">
        <v>15</v>
      </c>
      <c r="AK167" s="47" t="s">
        <v>15</v>
      </c>
      <c r="AL167" s="47" t="s">
        <v>15</v>
      </c>
      <c r="AM167" s="47" t="s">
        <v>15</v>
      </c>
      <c r="AN167" s="47">
        <v>300</v>
      </c>
      <c r="AO167" s="47" t="s">
        <v>15</v>
      </c>
      <c r="AP167" s="47">
        <v>300</v>
      </c>
      <c r="AQ167" s="47" t="s">
        <v>15</v>
      </c>
      <c r="AR167" s="47" t="s">
        <v>15</v>
      </c>
      <c r="AS167" s="47" t="s">
        <v>15</v>
      </c>
      <c r="AT167" s="47">
        <v>300</v>
      </c>
      <c r="AU167" s="47" t="s">
        <v>15</v>
      </c>
      <c r="AV167" s="47" t="s">
        <v>15</v>
      </c>
      <c r="AW167" s="47" t="s">
        <v>15</v>
      </c>
      <c r="AX167" s="47" t="s">
        <v>15</v>
      </c>
      <c r="AY167" s="47" t="s">
        <v>15</v>
      </c>
      <c r="AZ167" s="47" t="s">
        <v>15</v>
      </c>
      <c r="BA167" s="47" t="s">
        <v>15</v>
      </c>
      <c r="BB167" s="47" t="s">
        <v>15</v>
      </c>
      <c r="BC167" s="47">
        <v>300</v>
      </c>
      <c r="BD167" s="47" t="s">
        <v>15</v>
      </c>
      <c r="BE167" s="47" t="s">
        <v>15</v>
      </c>
      <c r="BF167" s="48"/>
      <c r="BG167" s="49">
        <v>300</v>
      </c>
      <c r="BH167" s="62" t="s">
        <v>1074</v>
      </c>
    </row>
    <row r="168" spans="1:60" ht="15.75" customHeight="1" x14ac:dyDescent="0.4">
      <c r="A168" s="46" t="s">
        <v>698</v>
      </c>
      <c r="B168" s="41"/>
      <c r="C168" s="6" t="s">
        <v>9</v>
      </c>
      <c r="D168" s="46"/>
      <c r="E168" s="98" t="s">
        <v>699</v>
      </c>
      <c r="F168" s="98" t="s">
        <v>700</v>
      </c>
      <c r="G168" s="98" t="s">
        <v>701</v>
      </c>
      <c r="H168" s="47" t="s">
        <v>15</v>
      </c>
      <c r="I168" s="47" t="s">
        <v>15</v>
      </c>
      <c r="J168" s="47" t="s">
        <v>15</v>
      </c>
      <c r="K168" s="47" t="s">
        <v>15</v>
      </c>
      <c r="L168" s="47" t="s">
        <v>15</v>
      </c>
      <c r="M168" s="47" t="s">
        <v>15</v>
      </c>
      <c r="N168" s="47" t="s">
        <v>15</v>
      </c>
      <c r="O168" s="47" t="s">
        <v>16</v>
      </c>
      <c r="P168" s="47" t="s">
        <v>15</v>
      </c>
      <c r="Q168" s="47" t="s">
        <v>15</v>
      </c>
      <c r="R168" s="47" t="s">
        <v>15</v>
      </c>
      <c r="S168" s="47" t="s">
        <v>15</v>
      </c>
      <c r="T168" s="47" t="s">
        <v>15</v>
      </c>
      <c r="U168" s="47" t="s">
        <v>15</v>
      </c>
      <c r="V168" s="47" t="s">
        <v>15</v>
      </c>
      <c r="W168" s="51" t="s">
        <v>15</v>
      </c>
      <c r="X168" s="47" t="s">
        <v>15</v>
      </c>
      <c r="Y168" s="47" t="s">
        <v>15</v>
      </c>
      <c r="Z168" s="47" t="s">
        <v>15</v>
      </c>
      <c r="AA168" s="47" t="s">
        <v>15</v>
      </c>
      <c r="AB168" s="47" t="s">
        <v>15</v>
      </c>
      <c r="AC168" s="47" t="s">
        <v>15</v>
      </c>
      <c r="AD168" s="47" t="s">
        <v>16</v>
      </c>
      <c r="AE168" s="47" t="s">
        <v>15</v>
      </c>
      <c r="AF168" s="47" t="s">
        <v>15</v>
      </c>
      <c r="AG168" s="47" t="s">
        <v>15</v>
      </c>
      <c r="AH168" s="47" t="s">
        <v>15</v>
      </c>
      <c r="AI168" s="47" t="s">
        <v>15</v>
      </c>
      <c r="AJ168" s="47" t="s">
        <v>15</v>
      </c>
      <c r="AK168" s="47" t="s">
        <v>15</v>
      </c>
      <c r="AL168" s="47" t="s">
        <v>15</v>
      </c>
      <c r="AM168" s="47" t="s">
        <v>15</v>
      </c>
      <c r="AN168" s="47">
        <v>300</v>
      </c>
      <c r="AO168" s="47" t="s">
        <v>15</v>
      </c>
      <c r="AP168" s="47" t="s">
        <v>15</v>
      </c>
      <c r="AQ168" s="47" t="s">
        <v>15</v>
      </c>
      <c r="AR168" s="47" t="s">
        <v>15</v>
      </c>
      <c r="AS168" s="47" t="s">
        <v>15</v>
      </c>
      <c r="AT168" s="47" t="s">
        <v>15</v>
      </c>
      <c r="AU168" s="47" t="s">
        <v>15</v>
      </c>
      <c r="AV168" s="51" t="s">
        <v>15</v>
      </c>
      <c r="AW168" s="47" t="s">
        <v>15</v>
      </c>
      <c r="AX168" s="47" t="s">
        <v>15</v>
      </c>
      <c r="AY168" s="47" t="s">
        <v>15</v>
      </c>
      <c r="AZ168" s="47" t="s">
        <v>15</v>
      </c>
      <c r="BA168" s="47" t="s">
        <v>15</v>
      </c>
      <c r="BB168" s="47" t="s">
        <v>15</v>
      </c>
      <c r="BC168" s="47">
        <v>300</v>
      </c>
      <c r="BD168" s="47" t="s">
        <v>15</v>
      </c>
      <c r="BE168" s="47" t="s">
        <v>15</v>
      </c>
      <c r="BF168" s="48"/>
      <c r="BG168" s="49"/>
      <c r="BH168" s="62" t="s">
        <v>1076</v>
      </c>
    </row>
    <row r="169" spans="1:60" ht="15.75" customHeight="1" x14ac:dyDescent="0.4">
      <c r="A169" s="52" t="s">
        <v>702</v>
      </c>
      <c r="B169" s="41"/>
      <c r="C169" s="6" t="s">
        <v>9</v>
      </c>
      <c r="D169" s="46"/>
      <c r="E169" s="98" t="s">
        <v>703</v>
      </c>
      <c r="F169" s="98" t="s">
        <v>704</v>
      </c>
      <c r="G169" s="98" t="s">
        <v>705</v>
      </c>
      <c r="H169" s="47" t="s">
        <v>15</v>
      </c>
      <c r="I169" s="47" t="s">
        <v>15</v>
      </c>
      <c r="J169" s="47" t="s">
        <v>15</v>
      </c>
      <c r="K169" s="47" t="s">
        <v>15</v>
      </c>
      <c r="L169" s="47" t="s">
        <v>16</v>
      </c>
      <c r="M169" s="47" t="s">
        <v>15</v>
      </c>
      <c r="N169" s="47" t="s">
        <v>15</v>
      </c>
      <c r="O169" s="47">
        <v>29.3</v>
      </c>
      <c r="P169" s="47" t="s">
        <v>15</v>
      </c>
      <c r="Q169" s="47" t="s">
        <v>15</v>
      </c>
      <c r="R169" s="47" t="s">
        <v>15</v>
      </c>
      <c r="S169" s="47" t="s">
        <v>15</v>
      </c>
      <c r="T169" s="47" t="s">
        <v>15</v>
      </c>
      <c r="U169" s="47" t="s">
        <v>15</v>
      </c>
      <c r="V169" s="47" t="s">
        <v>15</v>
      </c>
      <c r="W169" s="47" t="s">
        <v>15</v>
      </c>
      <c r="X169" s="47" t="s">
        <v>15</v>
      </c>
      <c r="Y169" s="47" t="s">
        <v>15</v>
      </c>
      <c r="Z169" s="47" t="s">
        <v>15</v>
      </c>
      <c r="AA169" s="47" t="s">
        <v>15</v>
      </c>
      <c r="AB169" s="47" t="s">
        <v>15</v>
      </c>
      <c r="AC169" s="47" t="s">
        <v>15</v>
      </c>
      <c r="AD169" s="47">
        <v>0.45</v>
      </c>
      <c r="AE169" s="47" t="s">
        <v>15</v>
      </c>
      <c r="AF169" s="47" t="s">
        <v>15</v>
      </c>
      <c r="AG169" s="47" t="s">
        <v>15</v>
      </c>
      <c r="AH169" s="47" t="s">
        <v>15</v>
      </c>
      <c r="AI169" s="47" t="s">
        <v>15</v>
      </c>
      <c r="AJ169" s="47" t="s">
        <v>15</v>
      </c>
      <c r="AK169" s="47">
        <v>100</v>
      </c>
      <c r="AL169" s="47" t="s">
        <v>15</v>
      </c>
      <c r="AM169" s="47" t="s">
        <v>15</v>
      </c>
      <c r="AN169" s="47">
        <v>3</v>
      </c>
      <c r="AO169" s="47" t="s">
        <v>15</v>
      </c>
      <c r="AP169" s="47" t="s">
        <v>15</v>
      </c>
      <c r="AQ169" s="47" t="s">
        <v>15</v>
      </c>
      <c r="AR169" s="47" t="s">
        <v>15</v>
      </c>
      <c r="AS169" s="47" t="s">
        <v>15</v>
      </c>
      <c r="AT169" s="47" t="s">
        <v>15</v>
      </c>
      <c r="AU169" s="47" t="s">
        <v>15</v>
      </c>
      <c r="AV169" s="47" t="s">
        <v>15</v>
      </c>
      <c r="AW169" s="47" t="s">
        <v>15</v>
      </c>
      <c r="AX169" s="47" t="s">
        <v>15</v>
      </c>
      <c r="AY169" s="47" t="s">
        <v>15</v>
      </c>
      <c r="AZ169" s="47" t="s">
        <v>15</v>
      </c>
      <c r="BA169" s="47" t="s">
        <v>15</v>
      </c>
      <c r="BB169" s="47" t="s">
        <v>15</v>
      </c>
      <c r="BC169" s="47">
        <v>0.1</v>
      </c>
      <c r="BD169" s="47" t="s">
        <v>15</v>
      </c>
      <c r="BE169" s="47" t="s">
        <v>15</v>
      </c>
      <c r="BF169" s="48"/>
      <c r="BG169" s="49">
        <v>30</v>
      </c>
      <c r="BH169" s="62" t="s">
        <v>1074</v>
      </c>
    </row>
    <row r="170" spans="1:60" ht="18.75" customHeight="1" x14ac:dyDescent="0.4">
      <c r="A170" s="46" t="s">
        <v>706</v>
      </c>
      <c r="B170" s="41"/>
      <c r="C170" s="6" t="s">
        <v>9</v>
      </c>
      <c r="D170" s="46"/>
      <c r="E170" s="98" t="s">
        <v>707</v>
      </c>
      <c r="F170" s="98" t="s">
        <v>708</v>
      </c>
      <c r="G170" s="98" t="s">
        <v>709</v>
      </c>
      <c r="H170" s="47" t="s">
        <v>15</v>
      </c>
      <c r="I170" s="47" t="s">
        <v>15</v>
      </c>
      <c r="J170" s="47" t="s">
        <v>15</v>
      </c>
      <c r="K170" s="47" t="s">
        <v>15</v>
      </c>
      <c r="L170" s="47" t="s">
        <v>15</v>
      </c>
      <c r="M170" s="47" t="s">
        <v>15</v>
      </c>
      <c r="N170" s="47" t="s">
        <v>15</v>
      </c>
      <c r="O170" s="47" t="s">
        <v>16</v>
      </c>
      <c r="P170" s="47" t="s">
        <v>15</v>
      </c>
      <c r="Q170" s="47" t="s">
        <v>16</v>
      </c>
      <c r="R170" s="47" t="s">
        <v>15</v>
      </c>
      <c r="S170" s="47" t="s">
        <v>15</v>
      </c>
      <c r="T170" s="47" t="s">
        <v>15</v>
      </c>
      <c r="U170" s="47" t="s">
        <v>15</v>
      </c>
      <c r="V170" s="47" t="s">
        <v>15</v>
      </c>
      <c r="W170" s="47" t="s">
        <v>15</v>
      </c>
      <c r="X170" s="47" t="s">
        <v>15</v>
      </c>
      <c r="Y170" s="47" t="s">
        <v>15</v>
      </c>
      <c r="Z170" s="47" t="s">
        <v>15</v>
      </c>
      <c r="AA170" s="47" t="s">
        <v>15</v>
      </c>
      <c r="AB170" s="47" t="s">
        <v>15</v>
      </c>
      <c r="AC170" s="47" t="s">
        <v>15</v>
      </c>
      <c r="AD170" s="47" t="s">
        <v>16</v>
      </c>
      <c r="AE170" s="47" t="s">
        <v>15</v>
      </c>
      <c r="AF170" s="47" t="s">
        <v>15</v>
      </c>
      <c r="AG170" s="47" t="s">
        <v>15</v>
      </c>
      <c r="AH170" s="47" t="s">
        <v>15</v>
      </c>
      <c r="AI170" s="47" t="s">
        <v>15</v>
      </c>
      <c r="AJ170" s="47" t="s">
        <v>15</v>
      </c>
      <c r="AK170" s="47" t="s">
        <v>15</v>
      </c>
      <c r="AL170" s="47" t="s">
        <v>15</v>
      </c>
      <c r="AM170" s="47" t="s">
        <v>15</v>
      </c>
      <c r="AN170" s="47">
        <v>300</v>
      </c>
      <c r="AO170" s="47" t="s">
        <v>15</v>
      </c>
      <c r="AP170" s="47">
        <v>300</v>
      </c>
      <c r="AQ170" s="47" t="s">
        <v>15</v>
      </c>
      <c r="AR170" s="47" t="s">
        <v>15</v>
      </c>
      <c r="AS170" s="47" t="s">
        <v>15</v>
      </c>
      <c r="AT170" s="47" t="s">
        <v>15</v>
      </c>
      <c r="AU170" s="47" t="s">
        <v>15</v>
      </c>
      <c r="AV170" s="47" t="s">
        <v>15</v>
      </c>
      <c r="AW170" s="47" t="s">
        <v>15</v>
      </c>
      <c r="AX170" s="47" t="s">
        <v>15</v>
      </c>
      <c r="AY170" s="47" t="s">
        <v>15</v>
      </c>
      <c r="AZ170" s="47" t="s">
        <v>15</v>
      </c>
      <c r="BA170" s="47" t="s">
        <v>15</v>
      </c>
      <c r="BB170" s="47" t="s">
        <v>15</v>
      </c>
      <c r="BC170" s="47">
        <v>300</v>
      </c>
      <c r="BD170" s="47" t="s">
        <v>15</v>
      </c>
      <c r="BE170" s="47" t="s">
        <v>15</v>
      </c>
      <c r="BF170" s="48"/>
      <c r="BG170" s="49"/>
      <c r="BH170" s="62" t="s">
        <v>1076</v>
      </c>
    </row>
    <row r="171" spans="1:60" ht="15.75" customHeight="1" x14ac:dyDescent="0.4">
      <c r="A171" s="46" t="s">
        <v>710</v>
      </c>
      <c r="B171" s="41"/>
      <c r="C171" s="6" t="s">
        <v>9</v>
      </c>
      <c r="D171" s="46"/>
      <c r="E171" s="98" t="s">
        <v>711</v>
      </c>
      <c r="F171" s="98" t="s">
        <v>712</v>
      </c>
      <c r="G171" s="98" t="s">
        <v>713</v>
      </c>
      <c r="H171" s="47" t="s">
        <v>15</v>
      </c>
      <c r="I171" s="47" t="s">
        <v>15</v>
      </c>
      <c r="J171" s="47" t="s">
        <v>15</v>
      </c>
      <c r="K171" s="47" t="s">
        <v>15</v>
      </c>
      <c r="L171" s="47" t="s">
        <v>15</v>
      </c>
      <c r="M171" s="47" t="s">
        <v>15</v>
      </c>
      <c r="N171" s="47" t="s">
        <v>15</v>
      </c>
      <c r="O171" s="47" t="s">
        <v>15</v>
      </c>
      <c r="P171" s="47" t="s">
        <v>15</v>
      </c>
      <c r="Q171" s="47" t="s">
        <v>15</v>
      </c>
      <c r="R171" s="47" t="s">
        <v>15</v>
      </c>
      <c r="S171" s="47" t="s">
        <v>15</v>
      </c>
      <c r="T171" s="47" t="s">
        <v>15</v>
      </c>
      <c r="U171" s="47" t="s">
        <v>15</v>
      </c>
      <c r="V171" s="47" t="s">
        <v>15</v>
      </c>
      <c r="W171" s="47" t="s">
        <v>15</v>
      </c>
      <c r="X171" s="47" t="s">
        <v>15</v>
      </c>
      <c r="Y171" s="47" t="s">
        <v>15</v>
      </c>
      <c r="Z171" s="47" t="s">
        <v>15</v>
      </c>
      <c r="AA171" s="47" t="s">
        <v>15</v>
      </c>
      <c r="AB171" s="47" t="s">
        <v>15</v>
      </c>
      <c r="AC171" s="47" t="s">
        <v>15</v>
      </c>
      <c r="AD171" s="47" t="s">
        <v>16</v>
      </c>
      <c r="AE171" s="47" t="s">
        <v>15</v>
      </c>
      <c r="AF171" s="47" t="s">
        <v>15</v>
      </c>
      <c r="AG171" s="47" t="s">
        <v>15</v>
      </c>
      <c r="AH171" s="47" t="s">
        <v>15</v>
      </c>
      <c r="AI171" s="47" t="s">
        <v>15</v>
      </c>
      <c r="AJ171" s="47" t="s">
        <v>15</v>
      </c>
      <c r="AK171" s="47" t="s">
        <v>15</v>
      </c>
      <c r="AL171" s="47" t="s">
        <v>15</v>
      </c>
      <c r="AM171" s="47" t="s">
        <v>15</v>
      </c>
      <c r="AN171" s="47" t="s">
        <v>15</v>
      </c>
      <c r="AO171" s="47" t="s">
        <v>15</v>
      </c>
      <c r="AP171" s="47" t="s">
        <v>15</v>
      </c>
      <c r="AQ171" s="47" t="s">
        <v>15</v>
      </c>
      <c r="AR171" s="47" t="s">
        <v>15</v>
      </c>
      <c r="AS171" s="47" t="s">
        <v>15</v>
      </c>
      <c r="AT171" s="47" t="s">
        <v>15</v>
      </c>
      <c r="AU171" s="47" t="s">
        <v>15</v>
      </c>
      <c r="AV171" s="47" t="s">
        <v>15</v>
      </c>
      <c r="AW171" s="47" t="s">
        <v>15</v>
      </c>
      <c r="AX171" s="47" t="s">
        <v>15</v>
      </c>
      <c r="AY171" s="47" t="s">
        <v>15</v>
      </c>
      <c r="AZ171" s="47" t="s">
        <v>15</v>
      </c>
      <c r="BA171" s="47" t="s">
        <v>15</v>
      </c>
      <c r="BB171" s="47" t="s">
        <v>15</v>
      </c>
      <c r="BC171" s="47">
        <v>100</v>
      </c>
      <c r="BD171" s="47" t="s">
        <v>15</v>
      </c>
      <c r="BE171" s="47" t="s">
        <v>15</v>
      </c>
      <c r="BF171" s="48"/>
      <c r="BG171" s="49">
        <v>300</v>
      </c>
      <c r="BH171" s="62" t="s">
        <v>1074</v>
      </c>
    </row>
    <row r="172" spans="1:60" ht="15.75" customHeight="1" x14ac:dyDescent="0.4">
      <c r="A172" s="46" t="s">
        <v>714</v>
      </c>
      <c r="B172" s="41"/>
      <c r="C172" s="6" t="s">
        <v>9</v>
      </c>
      <c r="D172" s="46"/>
      <c r="E172" s="98" t="s">
        <v>715</v>
      </c>
      <c r="F172" s="98" t="s">
        <v>716</v>
      </c>
      <c r="G172" s="98" t="s">
        <v>717</v>
      </c>
      <c r="H172" s="47" t="s">
        <v>15</v>
      </c>
      <c r="I172" s="47" t="s">
        <v>15</v>
      </c>
      <c r="J172" s="47" t="s">
        <v>16</v>
      </c>
      <c r="K172" s="47" t="s">
        <v>15</v>
      </c>
      <c r="L172" s="47" t="s">
        <v>15</v>
      </c>
      <c r="M172" s="47" t="s">
        <v>15</v>
      </c>
      <c r="N172" s="47" t="s">
        <v>15</v>
      </c>
      <c r="O172" s="47" t="s">
        <v>15</v>
      </c>
      <c r="P172" s="47" t="s">
        <v>15</v>
      </c>
      <c r="Q172" s="47" t="s">
        <v>15</v>
      </c>
      <c r="R172" s="47" t="s">
        <v>15</v>
      </c>
      <c r="S172" s="47" t="s">
        <v>15</v>
      </c>
      <c r="T172" s="47" t="s">
        <v>15</v>
      </c>
      <c r="U172" s="47" t="s">
        <v>15</v>
      </c>
      <c r="V172" s="47" t="s">
        <v>15</v>
      </c>
      <c r="W172" s="47" t="s">
        <v>15</v>
      </c>
      <c r="X172" s="47" t="s">
        <v>15</v>
      </c>
      <c r="Y172" s="47" t="s">
        <v>15</v>
      </c>
      <c r="Z172" s="47" t="s">
        <v>15</v>
      </c>
      <c r="AA172" s="47" t="s">
        <v>15</v>
      </c>
      <c r="AB172" s="47" t="s">
        <v>15</v>
      </c>
      <c r="AC172" s="47" t="s">
        <v>15</v>
      </c>
      <c r="AD172" s="47" t="s">
        <v>15</v>
      </c>
      <c r="AE172" s="47" t="s">
        <v>15</v>
      </c>
      <c r="AF172" s="47" t="s">
        <v>15</v>
      </c>
      <c r="AG172" s="47" t="s">
        <v>15</v>
      </c>
      <c r="AH172" s="47" t="s">
        <v>15</v>
      </c>
      <c r="AI172" s="47">
        <v>300</v>
      </c>
      <c r="AJ172" s="47" t="s">
        <v>15</v>
      </c>
      <c r="AK172" s="47" t="s">
        <v>15</v>
      </c>
      <c r="AL172" s="47" t="s">
        <v>15</v>
      </c>
      <c r="AM172" s="47" t="s">
        <v>15</v>
      </c>
      <c r="AN172" s="47" t="s">
        <v>15</v>
      </c>
      <c r="AO172" s="47" t="s">
        <v>15</v>
      </c>
      <c r="AP172" s="47" t="s">
        <v>15</v>
      </c>
      <c r="AQ172" s="47" t="s">
        <v>15</v>
      </c>
      <c r="AR172" s="47" t="s">
        <v>15</v>
      </c>
      <c r="AS172" s="47" t="s">
        <v>15</v>
      </c>
      <c r="AT172" s="47" t="s">
        <v>15</v>
      </c>
      <c r="AU172" s="47" t="s">
        <v>15</v>
      </c>
      <c r="AV172" s="47" t="s">
        <v>15</v>
      </c>
      <c r="AW172" s="47" t="s">
        <v>15</v>
      </c>
      <c r="AX172" s="47" t="s">
        <v>15</v>
      </c>
      <c r="AY172" s="47" t="s">
        <v>15</v>
      </c>
      <c r="AZ172" s="47" t="s">
        <v>15</v>
      </c>
      <c r="BA172" s="47" t="s">
        <v>15</v>
      </c>
      <c r="BB172" s="47" t="s">
        <v>15</v>
      </c>
      <c r="BC172" s="47" t="s">
        <v>15</v>
      </c>
      <c r="BD172" s="47" t="s">
        <v>15</v>
      </c>
      <c r="BE172" s="47" t="s">
        <v>15</v>
      </c>
      <c r="BF172" s="48"/>
      <c r="BG172" s="49"/>
      <c r="BH172" s="62" t="s">
        <v>1076</v>
      </c>
    </row>
    <row r="173" spans="1:60" ht="18" customHeight="1" x14ac:dyDescent="0.4">
      <c r="A173" s="46" t="s">
        <v>718</v>
      </c>
      <c r="B173" s="41"/>
      <c r="C173" s="6" t="s">
        <v>9</v>
      </c>
      <c r="D173" s="46"/>
      <c r="E173" s="98" t="s">
        <v>145</v>
      </c>
      <c r="F173" s="98" t="s">
        <v>719</v>
      </c>
      <c r="G173" s="98" t="s">
        <v>720</v>
      </c>
      <c r="H173" s="47" t="s">
        <v>15</v>
      </c>
      <c r="I173" s="47" t="s">
        <v>15</v>
      </c>
      <c r="J173" s="47" t="s">
        <v>16</v>
      </c>
      <c r="K173" s="47" t="s">
        <v>15</v>
      </c>
      <c r="L173" s="47" t="s">
        <v>15</v>
      </c>
      <c r="M173" s="47" t="s">
        <v>15</v>
      </c>
      <c r="N173" s="47" t="s">
        <v>15</v>
      </c>
      <c r="O173" s="47" t="s">
        <v>15</v>
      </c>
      <c r="P173" s="47" t="s">
        <v>15</v>
      </c>
      <c r="Q173" s="47" t="s">
        <v>15</v>
      </c>
      <c r="R173" s="47" t="s">
        <v>15</v>
      </c>
      <c r="S173" s="47" t="s">
        <v>15</v>
      </c>
      <c r="T173" s="47" t="s">
        <v>15</v>
      </c>
      <c r="U173" s="47" t="s">
        <v>15</v>
      </c>
      <c r="V173" s="47" t="s">
        <v>15</v>
      </c>
      <c r="W173" s="47" t="s">
        <v>15</v>
      </c>
      <c r="X173" s="47" t="s">
        <v>16</v>
      </c>
      <c r="Y173" s="47" t="s">
        <v>15</v>
      </c>
      <c r="Z173" s="47" t="s">
        <v>15</v>
      </c>
      <c r="AA173" s="47" t="s">
        <v>15</v>
      </c>
      <c r="AB173" s="47" t="s">
        <v>15</v>
      </c>
      <c r="AC173" s="47" t="s">
        <v>15</v>
      </c>
      <c r="AD173" s="47" t="s">
        <v>15</v>
      </c>
      <c r="AE173" s="47" t="s">
        <v>15</v>
      </c>
      <c r="AF173" s="47" t="s">
        <v>15</v>
      </c>
      <c r="AG173" s="47" t="s">
        <v>15</v>
      </c>
      <c r="AH173" s="47" t="s">
        <v>15</v>
      </c>
      <c r="AI173" s="47">
        <v>10000</v>
      </c>
      <c r="AJ173" s="48" t="s">
        <v>15</v>
      </c>
      <c r="AK173" s="48" t="s">
        <v>15</v>
      </c>
      <c r="AL173" s="48" t="s">
        <v>15</v>
      </c>
      <c r="AM173" s="48" t="s">
        <v>15</v>
      </c>
      <c r="AN173" s="48" t="s">
        <v>15</v>
      </c>
      <c r="AO173" s="48" t="s">
        <v>15</v>
      </c>
      <c r="AP173" s="48" t="s">
        <v>15</v>
      </c>
      <c r="AQ173" s="48" t="s">
        <v>15</v>
      </c>
      <c r="AR173" s="47"/>
      <c r="AS173" s="47" t="s">
        <v>15</v>
      </c>
      <c r="AT173" s="48" t="s">
        <v>15</v>
      </c>
      <c r="AU173" s="48" t="s">
        <v>15</v>
      </c>
      <c r="AV173" s="48" t="s">
        <v>15</v>
      </c>
      <c r="AW173" s="47">
        <v>21700</v>
      </c>
      <c r="AX173" s="48" t="s">
        <v>15</v>
      </c>
      <c r="AY173" s="48" t="s">
        <v>15</v>
      </c>
      <c r="AZ173" s="48" t="s">
        <v>15</v>
      </c>
      <c r="BA173" s="47" t="s">
        <v>15</v>
      </c>
      <c r="BB173" s="48" t="s">
        <v>15</v>
      </c>
      <c r="BC173" s="48" t="s">
        <v>15</v>
      </c>
      <c r="BD173" s="48" t="s">
        <v>15</v>
      </c>
      <c r="BE173" s="47" t="s">
        <v>15</v>
      </c>
      <c r="BF173" s="48"/>
      <c r="BG173" s="49"/>
      <c r="BH173" s="60" t="s">
        <v>1081</v>
      </c>
    </row>
    <row r="174" spans="1:60" ht="15.75" customHeight="1" x14ac:dyDescent="0.4">
      <c r="A174" s="46" t="s">
        <v>721</v>
      </c>
      <c r="B174" s="41"/>
      <c r="C174" s="6" t="s">
        <v>9</v>
      </c>
      <c r="D174" s="46"/>
      <c r="E174" s="98" t="s">
        <v>722</v>
      </c>
      <c r="F174" s="98" t="s">
        <v>723</v>
      </c>
      <c r="G174" s="98" t="s">
        <v>724</v>
      </c>
      <c r="H174" s="47" t="s">
        <v>15</v>
      </c>
      <c r="I174" s="47" t="s">
        <v>15</v>
      </c>
      <c r="J174" s="47" t="s">
        <v>15</v>
      </c>
      <c r="K174" s="47" t="s">
        <v>15</v>
      </c>
      <c r="L174" s="47" t="s">
        <v>15</v>
      </c>
      <c r="M174" s="47" t="s">
        <v>15</v>
      </c>
      <c r="N174" s="47" t="s">
        <v>15</v>
      </c>
      <c r="O174" s="47" t="s">
        <v>15</v>
      </c>
      <c r="P174" s="47" t="s">
        <v>15</v>
      </c>
      <c r="Q174" s="47" t="s">
        <v>15</v>
      </c>
      <c r="R174" s="47" t="s">
        <v>15</v>
      </c>
      <c r="S174" s="47" t="s">
        <v>15</v>
      </c>
      <c r="T174" s="47" t="s">
        <v>15</v>
      </c>
      <c r="U174" s="47" t="s">
        <v>15</v>
      </c>
      <c r="V174" s="47">
        <v>5700</v>
      </c>
      <c r="W174" s="47" t="s">
        <v>15</v>
      </c>
      <c r="X174" s="47" t="s">
        <v>15</v>
      </c>
      <c r="Y174" s="47" t="s">
        <v>15</v>
      </c>
      <c r="Z174" s="47" t="s">
        <v>15</v>
      </c>
      <c r="AA174" s="47" t="s">
        <v>15</v>
      </c>
      <c r="AB174" s="47" t="s">
        <v>725</v>
      </c>
      <c r="AC174" s="47" t="s">
        <v>15</v>
      </c>
      <c r="AD174" s="47" t="s">
        <v>15</v>
      </c>
      <c r="AE174" s="47" t="s">
        <v>15</v>
      </c>
      <c r="AF174" s="47" t="s">
        <v>15</v>
      </c>
      <c r="AG174" s="47" t="s">
        <v>15</v>
      </c>
      <c r="AH174" s="47" t="s">
        <v>15</v>
      </c>
      <c r="AI174" s="47" t="s">
        <v>15</v>
      </c>
      <c r="AJ174" s="47" t="s">
        <v>15</v>
      </c>
      <c r="AK174" s="47" t="s">
        <v>15</v>
      </c>
      <c r="AL174" s="47" t="s">
        <v>15</v>
      </c>
      <c r="AM174" s="47" t="s">
        <v>15</v>
      </c>
      <c r="AN174" s="47" t="s">
        <v>15</v>
      </c>
      <c r="AO174" s="47" t="s">
        <v>15</v>
      </c>
      <c r="AP174" s="47" t="s">
        <v>15</v>
      </c>
      <c r="AQ174" s="47" t="s">
        <v>15</v>
      </c>
      <c r="AR174" s="47" t="s">
        <v>15</v>
      </c>
      <c r="AS174" s="47" t="s">
        <v>15</v>
      </c>
      <c r="AT174" s="47" t="s">
        <v>15</v>
      </c>
      <c r="AU174" s="47">
        <v>340</v>
      </c>
      <c r="AV174" s="47" t="s">
        <v>15</v>
      </c>
      <c r="AW174" s="47" t="s">
        <v>15</v>
      </c>
      <c r="AX174" s="47" t="s">
        <v>15</v>
      </c>
      <c r="AY174" s="47" t="s">
        <v>15</v>
      </c>
      <c r="AZ174" s="47" t="s">
        <v>15</v>
      </c>
      <c r="BA174" s="47">
        <v>4700</v>
      </c>
      <c r="BB174" s="47" t="s">
        <v>15</v>
      </c>
      <c r="BC174" s="47" t="s">
        <v>15</v>
      </c>
      <c r="BD174" s="47" t="s">
        <v>15</v>
      </c>
      <c r="BE174" s="47" t="s">
        <v>15</v>
      </c>
      <c r="BF174" s="48"/>
      <c r="BG174" s="49">
        <v>10000</v>
      </c>
      <c r="BH174" s="62" t="s">
        <v>1069</v>
      </c>
    </row>
    <row r="175" spans="1:60" ht="15.75" customHeight="1" x14ac:dyDescent="0.4">
      <c r="A175" s="46" t="s">
        <v>726</v>
      </c>
      <c r="B175" s="41"/>
      <c r="C175" s="108" t="s">
        <v>9</v>
      </c>
      <c r="D175" s="46"/>
      <c r="E175" s="98" t="s">
        <v>727</v>
      </c>
      <c r="F175" s="98" t="s">
        <v>728</v>
      </c>
      <c r="G175" s="98" t="s">
        <v>729</v>
      </c>
      <c r="H175" s="47" t="s">
        <v>15</v>
      </c>
      <c r="I175" s="47" t="s">
        <v>15</v>
      </c>
      <c r="J175" s="47" t="s">
        <v>15</v>
      </c>
      <c r="K175" s="47" t="s">
        <v>15</v>
      </c>
      <c r="L175" s="47" t="s">
        <v>15</v>
      </c>
      <c r="M175" s="47" t="s">
        <v>15</v>
      </c>
      <c r="N175" s="47" t="s">
        <v>15</v>
      </c>
      <c r="O175" s="47" t="s">
        <v>15</v>
      </c>
      <c r="P175" s="47" t="s">
        <v>15</v>
      </c>
      <c r="Q175" s="47" t="s">
        <v>15</v>
      </c>
      <c r="R175" s="47" t="s">
        <v>15</v>
      </c>
      <c r="S175" s="47" t="s">
        <v>15</v>
      </c>
      <c r="T175" s="47" t="s">
        <v>15</v>
      </c>
      <c r="U175" s="47" t="s">
        <v>15</v>
      </c>
      <c r="V175" s="47" t="s">
        <v>15</v>
      </c>
      <c r="W175" s="47" t="s">
        <v>15</v>
      </c>
      <c r="X175" s="47" t="s">
        <v>16</v>
      </c>
      <c r="Y175" s="47" t="s">
        <v>15</v>
      </c>
      <c r="Z175" s="47" t="s">
        <v>15</v>
      </c>
      <c r="AA175" s="47" t="s">
        <v>15</v>
      </c>
      <c r="AB175" s="47" t="s">
        <v>15</v>
      </c>
      <c r="AC175" s="47" t="s">
        <v>15</v>
      </c>
      <c r="AD175" s="47" t="s">
        <v>15</v>
      </c>
      <c r="AE175" s="47" t="s">
        <v>15</v>
      </c>
      <c r="AF175" s="47" t="s">
        <v>15</v>
      </c>
      <c r="AG175" s="47" t="s">
        <v>15</v>
      </c>
      <c r="AH175" s="47" t="s">
        <v>15</v>
      </c>
      <c r="AI175" s="47" t="s">
        <v>15</v>
      </c>
      <c r="AJ175" s="47" t="s">
        <v>15</v>
      </c>
      <c r="AK175" s="47" t="s">
        <v>15</v>
      </c>
      <c r="AL175" s="47" t="s">
        <v>15</v>
      </c>
      <c r="AM175" s="47" t="s">
        <v>15</v>
      </c>
      <c r="AN175" s="47" t="s">
        <v>15</v>
      </c>
      <c r="AO175" s="47" t="s">
        <v>15</v>
      </c>
      <c r="AP175" s="47" t="s">
        <v>15</v>
      </c>
      <c r="AQ175" s="47" t="s">
        <v>15</v>
      </c>
      <c r="AR175" s="47" t="s">
        <v>15</v>
      </c>
      <c r="AS175" s="47" t="s">
        <v>15</v>
      </c>
      <c r="AT175" s="47" t="s">
        <v>15</v>
      </c>
      <c r="AU175" s="47" t="s">
        <v>15</v>
      </c>
      <c r="AV175" s="47" t="s">
        <v>15</v>
      </c>
      <c r="AW175" s="47">
        <v>3000</v>
      </c>
      <c r="AX175" s="47" t="s">
        <v>15</v>
      </c>
      <c r="AY175" s="47" t="s">
        <v>15</v>
      </c>
      <c r="AZ175" s="47" t="s">
        <v>15</v>
      </c>
      <c r="BA175" s="47" t="s">
        <v>15</v>
      </c>
      <c r="BB175" s="47" t="s">
        <v>15</v>
      </c>
      <c r="BC175" s="47" t="s">
        <v>15</v>
      </c>
      <c r="BD175" s="47" t="s">
        <v>15</v>
      </c>
      <c r="BE175" s="47" t="s">
        <v>15</v>
      </c>
      <c r="BF175" s="48"/>
      <c r="BG175" s="49">
        <v>3000</v>
      </c>
      <c r="BH175" s="62" t="s">
        <v>1069</v>
      </c>
    </row>
    <row r="176" spans="1:60" ht="15.75" customHeight="1" x14ac:dyDescent="0.4">
      <c r="A176" s="53" t="s">
        <v>730</v>
      </c>
      <c r="B176" s="41"/>
      <c r="C176" s="108" t="s">
        <v>9</v>
      </c>
      <c r="D176" s="46"/>
      <c r="E176" s="98" t="s">
        <v>731</v>
      </c>
      <c r="F176" s="98" t="s">
        <v>732</v>
      </c>
      <c r="G176" s="98" t="s">
        <v>733</v>
      </c>
      <c r="H176" s="47" t="s">
        <v>15</v>
      </c>
      <c r="I176" s="47" t="s">
        <v>15</v>
      </c>
      <c r="J176" s="47" t="s">
        <v>734</v>
      </c>
      <c r="K176" s="47" t="s">
        <v>15</v>
      </c>
      <c r="L176" s="47" t="s">
        <v>15</v>
      </c>
      <c r="M176" s="47" t="s">
        <v>15</v>
      </c>
      <c r="N176" s="47" t="s">
        <v>15</v>
      </c>
      <c r="O176" s="47" t="s">
        <v>735</v>
      </c>
      <c r="P176" s="47" t="s">
        <v>15</v>
      </c>
      <c r="Q176" s="47" t="s">
        <v>736</v>
      </c>
      <c r="R176" s="47" t="s">
        <v>15</v>
      </c>
      <c r="S176" s="47" t="s">
        <v>15</v>
      </c>
      <c r="T176" s="47">
        <v>12</v>
      </c>
      <c r="U176" s="47" t="s">
        <v>15</v>
      </c>
      <c r="V176" s="47" t="s">
        <v>15</v>
      </c>
      <c r="W176" s="47" t="s">
        <v>15</v>
      </c>
      <c r="X176" s="47" t="s">
        <v>15</v>
      </c>
      <c r="Y176" s="47" t="s">
        <v>15</v>
      </c>
      <c r="Z176" s="47" t="s">
        <v>15</v>
      </c>
      <c r="AA176" s="47" t="s">
        <v>15</v>
      </c>
      <c r="AB176" s="47" t="s">
        <v>15</v>
      </c>
      <c r="AC176" s="47" t="s">
        <v>15</v>
      </c>
      <c r="AD176" s="47" t="s">
        <v>16</v>
      </c>
      <c r="AE176" s="47" t="s">
        <v>15</v>
      </c>
      <c r="AF176" s="47" t="s">
        <v>15</v>
      </c>
      <c r="AG176" s="47" t="s">
        <v>15</v>
      </c>
      <c r="AH176" s="47" t="s">
        <v>15</v>
      </c>
      <c r="AI176" s="47" t="s">
        <v>16</v>
      </c>
      <c r="AJ176" s="47" t="s">
        <v>15</v>
      </c>
      <c r="AK176" s="47" t="s">
        <v>15</v>
      </c>
      <c r="AL176" s="47" t="s">
        <v>15</v>
      </c>
      <c r="AM176" s="47" t="s">
        <v>15</v>
      </c>
      <c r="AN176" s="47">
        <v>100</v>
      </c>
      <c r="AO176" s="47" t="s">
        <v>15</v>
      </c>
      <c r="AP176" s="47">
        <v>100</v>
      </c>
      <c r="AQ176" s="47" t="s">
        <v>15</v>
      </c>
      <c r="AR176" s="47" t="s">
        <v>15</v>
      </c>
      <c r="AS176" s="47" t="s">
        <v>16</v>
      </c>
      <c r="AT176" s="47" t="s">
        <v>15</v>
      </c>
      <c r="AU176" s="47" t="s">
        <v>15</v>
      </c>
      <c r="AV176" s="47" t="s">
        <v>15</v>
      </c>
      <c r="AW176" s="47" t="s">
        <v>15</v>
      </c>
      <c r="AX176" s="47" t="s">
        <v>15</v>
      </c>
      <c r="AY176" s="47" t="s">
        <v>15</v>
      </c>
      <c r="AZ176" s="47" t="s">
        <v>15</v>
      </c>
      <c r="BA176" s="47" t="s">
        <v>15</v>
      </c>
      <c r="BB176" s="47" t="s">
        <v>15</v>
      </c>
      <c r="BC176" s="47">
        <v>100</v>
      </c>
      <c r="BD176" s="47" t="s">
        <v>15</v>
      </c>
      <c r="BE176" s="47" t="s">
        <v>15</v>
      </c>
      <c r="BF176" s="48"/>
      <c r="BG176" s="49"/>
      <c r="BH176" s="60" t="s">
        <v>1106</v>
      </c>
    </row>
    <row r="177" spans="1:60" ht="15.75" customHeight="1" x14ac:dyDescent="0.4">
      <c r="A177" s="46" t="s">
        <v>737</v>
      </c>
      <c r="B177" s="41"/>
      <c r="C177" s="6" t="s">
        <v>9</v>
      </c>
      <c r="D177" s="46"/>
      <c r="E177" s="98" t="s">
        <v>738</v>
      </c>
      <c r="F177" s="98" t="s">
        <v>739</v>
      </c>
      <c r="G177" s="98" t="s">
        <v>740</v>
      </c>
      <c r="H177" s="47" t="s">
        <v>16</v>
      </c>
      <c r="I177" s="47" t="s">
        <v>15</v>
      </c>
      <c r="J177" s="47" t="s">
        <v>16</v>
      </c>
      <c r="K177" s="47" t="s">
        <v>15</v>
      </c>
      <c r="L177" s="47" t="s">
        <v>15</v>
      </c>
      <c r="M177" s="47" t="s">
        <v>15</v>
      </c>
      <c r="N177" s="47" t="s">
        <v>15</v>
      </c>
      <c r="O177" s="47" t="s">
        <v>16</v>
      </c>
      <c r="P177" s="47" t="s">
        <v>15</v>
      </c>
      <c r="Q177" s="47" t="s">
        <v>15</v>
      </c>
      <c r="R177" s="47" t="s">
        <v>15</v>
      </c>
      <c r="S177" s="47" t="s">
        <v>15</v>
      </c>
      <c r="T177" s="47" t="s">
        <v>15</v>
      </c>
      <c r="U177" s="47" t="s">
        <v>15</v>
      </c>
      <c r="V177" s="47" t="s">
        <v>15</v>
      </c>
      <c r="W177" s="47" t="s">
        <v>16</v>
      </c>
      <c r="X177" s="47" t="s">
        <v>15</v>
      </c>
      <c r="Y177" s="47" t="s">
        <v>15</v>
      </c>
      <c r="Z177" s="47" t="s">
        <v>15</v>
      </c>
      <c r="AA177" s="47" t="s">
        <v>15</v>
      </c>
      <c r="AB177" s="47" t="s">
        <v>15</v>
      </c>
      <c r="AC177" s="47" t="s">
        <v>15</v>
      </c>
      <c r="AD177" s="47" t="s">
        <v>16</v>
      </c>
      <c r="AE177" s="47" t="s">
        <v>15</v>
      </c>
      <c r="AF177" s="47" t="s">
        <v>15</v>
      </c>
      <c r="AG177" s="47">
        <v>300</v>
      </c>
      <c r="AH177" s="47" t="s">
        <v>15</v>
      </c>
      <c r="AI177" s="47">
        <v>300</v>
      </c>
      <c r="AJ177" s="47" t="s">
        <v>15</v>
      </c>
      <c r="AK177" s="47" t="s">
        <v>15</v>
      </c>
      <c r="AL177" s="47" t="s">
        <v>15</v>
      </c>
      <c r="AM177" s="47" t="s">
        <v>15</v>
      </c>
      <c r="AN177" s="47">
        <v>300</v>
      </c>
      <c r="AO177" s="47" t="s">
        <v>15</v>
      </c>
      <c r="AP177" s="47" t="s">
        <v>15</v>
      </c>
      <c r="AQ177" s="47" t="s">
        <v>15</v>
      </c>
      <c r="AR177" s="47" t="s">
        <v>15</v>
      </c>
      <c r="AS177" s="47" t="s">
        <v>15</v>
      </c>
      <c r="AT177" s="47" t="s">
        <v>15</v>
      </c>
      <c r="AU177" s="47" t="s">
        <v>15</v>
      </c>
      <c r="AV177" s="47">
        <v>300</v>
      </c>
      <c r="AW177" s="47" t="s">
        <v>15</v>
      </c>
      <c r="AX177" s="47" t="s">
        <v>15</v>
      </c>
      <c r="AY177" s="47" t="s">
        <v>15</v>
      </c>
      <c r="AZ177" s="47" t="s">
        <v>15</v>
      </c>
      <c r="BA177" s="47" t="s">
        <v>15</v>
      </c>
      <c r="BB177" s="47" t="s">
        <v>15</v>
      </c>
      <c r="BC177" s="47">
        <v>300</v>
      </c>
      <c r="BD177" s="47" t="s">
        <v>15</v>
      </c>
      <c r="BE177" s="47" t="s">
        <v>15</v>
      </c>
      <c r="BF177" s="48"/>
      <c r="BG177" s="49">
        <v>300</v>
      </c>
      <c r="BH177" s="62" t="s">
        <v>1074</v>
      </c>
    </row>
    <row r="178" spans="1:60" ht="15.75" customHeight="1" x14ac:dyDescent="0.4">
      <c r="A178" s="46" t="s">
        <v>741</v>
      </c>
      <c r="B178" s="41"/>
      <c r="C178" s="50" t="s">
        <v>9</v>
      </c>
      <c r="D178" s="46"/>
      <c r="E178" s="98" t="s">
        <v>742</v>
      </c>
      <c r="F178" s="98" t="s">
        <v>743</v>
      </c>
      <c r="G178" s="98" t="s">
        <v>744</v>
      </c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>
        <v>3</v>
      </c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>
        <v>3</v>
      </c>
      <c r="BD178" s="47"/>
      <c r="BE178" s="47"/>
      <c r="BF178" s="48"/>
      <c r="BG178" s="49"/>
      <c r="BH178" s="62" t="s">
        <v>1107</v>
      </c>
    </row>
    <row r="179" spans="1:60" ht="15.75" customHeight="1" x14ac:dyDescent="0.4">
      <c r="A179" s="46" t="s">
        <v>745</v>
      </c>
      <c r="B179" s="41"/>
      <c r="C179" s="108" t="s">
        <v>8</v>
      </c>
      <c r="D179" s="46"/>
      <c r="E179" s="98" t="s">
        <v>746</v>
      </c>
      <c r="F179" s="98" t="s">
        <v>747</v>
      </c>
      <c r="G179" s="98" t="s">
        <v>748</v>
      </c>
      <c r="H179" s="47"/>
      <c r="I179" s="47"/>
      <c r="J179" s="47"/>
      <c r="K179" s="47"/>
      <c r="L179" s="47"/>
      <c r="M179" s="47"/>
      <c r="N179" s="47"/>
      <c r="O179" s="47"/>
      <c r="P179" s="47"/>
      <c r="Q179" s="47" t="s">
        <v>15</v>
      </c>
      <c r="R179" s="47"/>
      <c r="S179" s="47"/>
      <c r="T179" s="47"/>
      <c r="U179" s="47"/>
      <c r="V179" s="47"/>
      <c r="W179" s="47"/>
      <c r="X179" s="47" t="s">
        <v>16</v>
      </c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 t="s">
        <v>15</v>
      </c>
      <c r="AQ179" s="47"/>
      <c r="AR179" s="47"/>
      <c r="AS179" s="47"/>
      <c r="AT179" s="47"/>
      <c r="AU179" s="47"/>
      <c r="AV179" s="47"/>
      <c r="AW179" s="47">
        <v>125</v>
      </c>
      <c r="AX179" s="47"/>
      <c r="AY179" s="47"/>
      <c r="AZ179" s="47"/>
      <c r="BA179" s="47"/>
      <c r="BB179" s="47"/>
      <c r="BC179" s="47"/>
      <c r="BD179" s="47"/>
      <c r="BE179" s="47"/>
      <c r="BF179" s="48"/>
      <c r="BG179" s="49"/>
      <c r="BH179" s="62" t="s">
        <v>1096</v>
      </c>
    </row>
    <row r="180" spans="1:60" ht="15.75" customHeight="1" x14ac:dyDescent="0.4">
      <c r="A180" s="46" t="s">
        <v>749</v>
      </c>
      <c r="B180" s="41"/>
      <c r="C180" s="6" t="s">
        <v>9</v>
      </c>
      <c r="D180" s="46"/>
      <c r="E180" s="98" t="s">
        <v>750</v>
      </c>
      <c r="F180" s="98" t="s">
        <v>751</v>
      </c>
      <c r="G180" s="98" t="s">
        <v>752</v>
      </c>
      <c r="H180" s="47" t="s">
        <v>16</v>
      </c>
      <c r="I180" s="47"/>
      <c r="J180" s="47"/>
      <c r="K180" s="47"/>
      <c r="L180" s="47"/>
      <c r="M180" s="47"/>
      <c r="N180" s="47"/>
      <c r="O180" s="47" t="s">
        <v>16</v>
      </c>
      <c r="P180" s="47"/>
      <c r="Q180" s="47" t="s">
        <v>16</v>
      </c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 t="s">
        <v>16</v>
      </c>
      <c r="AH180" s="47"/>
      <c r="AI180" s="47"/>
      <c r="AJ180" s="47"/>
      <c r="AK180" s="47"/>
      <c r="AL180" s="47"/>
      <c r="AM180" s="47"/>
      <c r="AN180" s="47" t="s">
        <v>16</v>
      </c>
      <c r="AO180" s="47"/>
      <c r="AP180" s="47" t="s">
        <v>16</v>
      </c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8"/>
      <c r="BG180" s="49"/>
      <c r="BH180" s="62" t="s">
        <v>1076</v>
      </c>
    </row>
    <row r="181" spans="1:60" ht="15.75" customHeight="1" x14ac:dyDescent="0.4">
      <c r="A181" s="46" t="s">
        <v>753</v>
      </c>
      <c r="B181" s="41"/>
      <c r="C181" s="108" t="s">
        <v>9</v>
      </c>
      <c r="D181" s="46"/>
      <c r="E181" s="98" t="s">
        <v>754</v>
      </c>
      <c r="F181" s="98" t="s">
        <v>755</v>
      </c>
      <c r="G181" s="98"/>
      <c r="H181" s="47"/>
      <c r="I181" s="47"/>
      <c r="J181" s="47"/>
      <c r="K181" s="47"/>
      <c r="L181" s="47" t="s">
        <v>16</v>
      </c>
      <c r="M181" s="47"/>
      <c r="N181" s="47"/>
      <c r="O181" s="47"/>
      <c r="P181" s="47"/>
      <c r="Q181" s="47" t="s">
        <v>16</v>
      </c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>
        <v>250</v>
      </c>
      <c r="AL181" s="47"/>
      <c r="AM181" s="47"/>
      <c r="AN181" s="47"/>
      <c r="AO181" s="47"/>
      <c r="AP181" s="47">
        <v>250</v>
      </c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8"/>
      <c r="BG181" s="49"/>
      <c r="BH181" s="62" t="s">
        <v>543</v>
      </c>
    </row>
    <row r="182" spans="1:60" ht="15.75" customHeight="1" x14ac:dyDescent="0.4">
      <c r="A182" s="46" t="s">
        <v>756</v>
      </c>
      <c r="B182" s="41"/>
      <c r="C182" s="108" t="s">
        <v>9</v>
      </c>
      <c r="D182" s="46"/>
      <c r="E182" s="98" t="s">
        <v>757</v>
      </c>
      <c r="F182" s="98" t="s">
        <v>758</v>
      </c>
      <c r="G182" s="98" t="s">
        <v>759</v>
      </c>
      <c r="H182" s="47"/>
      <c r="I182" s="47"/>
      <c r="J182" s="47"/>
      <c r="K182" s="47"/>
      <c r="L182" s="47"/>
      <c r="M182" s="47"/>
      <c r="N182" s="47"/>
      <c r="O182" s="47">
        <v>2.8</v>
      </c>
      <c r="P182" s="47"/>
      <c r="Q182" s="47" t="s">
        <v>15</v>
      </c>
      <c r="R182" s="47"/>
      <c r="S182" s="47"/>
      <c r="T182" s="47" t="s">
        <v>15</v>
      </c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 t="s">
        <v>16</v>
      </c>
      <c r="AO182" s="47"/>
      <c r="AP182" s="47" t="s">
        <v>15</v>
      </c>
      <c r="AQ182" s="47"/>
      <c r="AR182" s="47"/>
      <c r="AS182" s="47" t="s">
        <v>15</v>
      </c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8"/>
      <c r="BG182" s="49"/>
      <c r="BH182" s="62" t="s">
        <v>1099</v>
      </c>
    </row>
    <row r="183" spans="1:60" ht="15.75" customHeight="1" x14ac:dyDescent="0.4">
      <c r="A183" s="46" t="s">
        <v>760</v>
      </c>
      <c r="B183" s="41"/>
      <c r="C183" s="6" t="s">
        <v>8</v>
      </c>
      <c r="D183" s="46"/>
      <c r="E183" s="98" t="s">
        <v>761</v>
      </c>
      <c r="F183" s="98" t="s">
        <v>762</v>
      </c>
      <c r="G183" s="98" t="s">
        <v>763</v>
      </c>
      <c r="H183" s="47"/>
      <c r="I183" s="47"/>
      <c r="J183" s="47"/>
      <c r="K183" s="47"/>
      <c r="L183" s="47"/>
      <c r="M183" s="47"/>
      <c r="N183" s="47"/>
      <c r="O183" s="47"/>
      <c r="P183" s="47"/>
      <c r="Q183" s="47" t="s">
        <v>16</v>
      </c>
      <c r="R183" s="47"/>
      <c r="S183" s="47"/>
      <c r="T183" s="47"/>
      <c r="U183" s="47"/>
      <c r="V183" s="47"/>
      <c r="W183" s="47"/>
      <c r="X183" s="47" t="s">
        <v>16</v>
      </c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>
        <v>16</v>
      </c>
      <c r="AQ183" s="47"/>
      <c r="AR183" s="47"/>
      <c r="AS183" s="47"/>
      <c r="AT183" s="47"/>
      <c r="AU183" s="47"/>
      <c r="AV183" s="47"/>
      <c r="AW183" s="47">
        <v>125</v>
      </c>
      <c r="AX183" s="47"/>
      <c r="AY183" s="47"/>
      <c r="AZ183" s="47"/>
      <c r="BA183" s="47"/>
      <c r="BB183" s="47"/>
      <c r="BC183" s="47"/>
      <c r="BD183" s="47"/>
      <c r="BE183" s="47"/>
      <c r="BF183" s="48"/>
      <c r="BG183" s="49"/>
      <c r="BH183" s="62" t="s">
        <v>1096</v>
      </c>
    </row>
    <row r="184" spans="1:60" ht="15.75" customHeight="1" x14ac:dyDescent="0.4">
      <c r="A184" s="46" t="s">
        <v>764</v>
      </c>
      <c r="B184" s="41"/>
      <c r="C184" s="6" t="s">
        <v>8</v>
      </c>
      <c r="D184" s="46"/>
      <c r="E184" s="98" t="s">
        <v>765</v>
      </c>
      <c r="F184" s="98" t="s">
        <v>766</v>
      </c>
      <c r="G184" s="98" t="s">
        <v>767</v>
      </c>
      <c r="H184" s="47"/>
      <c r="I184" s="47"/>
      <c r="J184" s="47"/>
      <c r="K184" s="47"/>
      <c r="L184" s="47"/>
      <c r="M184" s="47"/>
      <c r="N184" s="47"/>
      <c r="O184" s="47"/>
      <c r="P184" s="47"/>
      <c r="Q184" s="47" t="s">
        <v>16</v>
      </c>
      <c r="R184" s="47"/>
      <c r="S184" s="47"/>
      <c r="T184" s="47"/>
      <c r="U184" s="47"/>
      <c r="V184" s="47"/>
      <c r="W184" s="47"/>
      <c r="X184" s="47" t="s">
        <v>15</v>
      </c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>
        <v>32</v>
      </c>
      <c r="AQ184" s="47"/>
      <c r="AR184" s="47"/>
      <c r="AS184" s="47"/>
      <c r="AT184" s="47"/>
      <c r="AU184" s="47"/>
      <c r="AV184" s="47"/>
      <c r="AW184" s="47" t="s">
        <v>15</v>
      </c>
      <c r="AX184" s="47"/>
      <c r="AY184" s="47"/>
      <c r="AZ184" s="47"/>
      <c r="BA184" s="47"/>
      <c r="BB184" s="47"/>
      <c r="BC184" s="47"/>
      <c r="BD184" s="47"/>
      <c r="BE184" s="47"/>
      <c r="BF184" s="48"/>
      <c r="BG184" s="49"/>
      <c r="BH184" s="62" t="s">
        <v>1096</v>
      </c>
    </row>
    <row r="185" spans="1:60" ht="15.75" customHeight="1" x14ac:dyDescent="0.4">
      <c r="A185" s="46" t="s">
        <v>768</v>
      </c>
      <c r="B185" s="41"/>
      <c r="C185" s="6" t="s">
        <v>8</v>
      </c>
      <c r="D185" s="46"/>
      <c r="E185" s="98" t="s">
        <v>769</v>
      </c>
      <c r="F185" s="98" t="s">
        <v>770</v>
      </c>
      <c r="G185" s="98" t="s">
        <v>771</v>
      </c>
      <c r="H185" s="47"/>
      <c r="I185" s="47"/>
      <c r="J185" s="47"/>
      <c r="K185" s="47"/>
      <c r="L185" s="47"/>
      <c r="M185" s="47"/>
      <c r="N185" s="47"/>
      <c r="O185" s="47"/>
      <c r="P185" s="47"/>
      <c r="Q185" s="47">
        <v>10</v>
      </c>
      <c r="R185" s="47"/>
      <c r="S185" s="47"/>
      <c r="T185" s="47"/>
      <c r="U185" s="47"/>
      <c r="V185" s="47"/>
      <c r="W185" s="47"/>
      <c r="X185" s="47">
        <v>41.6</v>
      </c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>
        <v>2</v>
      </c>
      <c r="AQ185" s="47"/>
      <c r="AR185" s="47"/>
      <c r="AS185" s="47"/>
      <c r="AT185" s="47"/>
      <c r="AU185" s="47"/>
      <c r="AV185" s="47"/>
      <c r="AW185" s="47">
        <v>16</v>
      </c>
      <c r="AX185" s="47"/>
      <c r="AY185" s="47"/>
      <c r="AZ185" s="47"/>
      <c r="BA185" s="47"/>
      <c r="BB185" s="47"/>
      <c r="BC185" s="47"/>
      <c r="BD185" s="47"/>
      <c r="BE185" s="47"/>
      <c r="BF185" s="48"/>
      <c r="BG185" s="49"/>
      <c r="BH185" s="62" t="s">
        <v>1096</v>
      </c>
    </row>
    <row r="186" spans="1:60" ht="15.75" customHeight="1" x14ac:dyDescent="0.4">
      <c r="A186" s="46" t="s">
        <v>772</v>
      </c>
      <c r="B186" s="41"/>
      <c r="C186" s="108" t="s">
        <v>8</v>
      </c>
      <c r="D186" s="46"/>
      <c r="E186" s="98" t="s">
        <v>773</v>
      </c>
      <c r="F186" s="98" t="s">
        <v>774</v>
      </c>
      <c r="G186" s="98" t="s">
        <v>775</v>
      </c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 t="s">
        <v>16</v>
      </c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>
        <v>10</v>
      </c>
      <c r="BD186" s="47"/>
      <c r="BE186" s="47"/>
      <c r="BF186" s="48"/>
      <c r="BG186" s="49"/>
      <c r="BH186" s="62" t="s">
        <v>1084</v>
      </c>
    </row>
    <row r="187" spans="1:60" ht="15.75" customHeight="1" x14ac:dyDescent="0.4">
      <c r="A187" s="46" t="s">
        <v>776</v>
      </c>
      <c r="B187" s="41"/>
      <c r="C187" s="6" t="s">
        <v>8</v>
      </c>
      <c r="D187" s="46"/>
      <c r="E187" s="98" t="s">
        <v>777</v>
      </c>
      <c r="F187" s="98" t="s">
        <v>778</v>
      </c>
      <c r="G187" s="98" t="s">
        <v>779</v>
      </c>
      <c r="H187" s="47"/>
      <c r="I187" s="47"/>
      <c r="J187" s="47"/>
      <c r="K187" s="47"/>
      <c r="L187" s="47"/>
      <c r="M187" s="47"/>
      <c r="N187" s="47"/>
      <c r="O187" s="47"/>
      <c r="P187" s="47"/>
      <c r="Q187" s="47">
        <v>24.5</v>
      </c>
      <c r="R187" s="47"/>
      <c r="S187" s="47"/>
      <c r="T187" s="47"/>
      <c r="U187" s="47"/>
      <c r="V187" s="47"/>
      <c r="W187" s="47"/>
      <c r="X187" s="47">
        <v>53.6</v>
      </c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>
        <v>8</v>
      </c>
      <c r="AQ187" s="47"/>
      <c r="AR187" s="47"/>
      <c r="AS187" s="47"/>
      <c r="AT187" s="47"/>
      <c r="AU187" s="47"/>
      <c r="AV187" s="47"/>
      <c r="AW187" s="47">
        <v>8</v>
      </c>
      <c r="AX187" s="47"/>
      <c r="AY187" s="47"/>
      <c r="AZ187" s="47"/>
      <c r="BA187" s="47"/>
      <c r="BB187" s="47"/>
      <c r="BC187" s="47"/>
      <c r="BD187" s="47"/>
      <c r="BE187" s="47"/>
      <c r="BF187" s="48"/>
      <c r="BG187" s="49"/>
      <c r="BH187" s="62" t="s">
        <v>1096</v>
      </c>
    </row>
    <row r="188" spans="1:60" ht="15.75" customHeight="1" x14ac:dyDescent="0.4">
      <c r="A188" s="46" t="s">
        <v>780</v>
      </c>
      <c r="B188" s="41"/>
      <c r="C188" s="6" t="s">
        <v>8</v>
      </c>
      <c r="D188" s="46"/>
      <c r="E188" s="98" t="s">
        <v>781</v>
      </c>
      <c r="F188" s="98" t="s">
        <v>782</v>
      </c>
      <c r="G188" s="98" t="s">
        <v>783</v>
      </c>
      <c r="H188" s="47"/>
      <c r="I188" s="47"/>
      <c r="J188" s="47"/>
      <c r="K188" s="47"/>
      <c r="L188" s="47"/>
      <c r="M188" s="47"/>
      <c r="N188" s="47"/>
      <c r="O188" s="47"/>
      <c r="P188" s="47"/>
      <c r="Q188" s="47" t="s">
        <v>15</v>
      </c>
      <c r="R188" s="47"/>
      <c r="S188" s="47"/>
      <c r="T188" s="47"/>
      <c r="U188" s="47"/>
      <c r="V188" s="47"/>
      <c r="W188" s="47"/>
      <c r="X188" s="47" t="s">
        <v>16</v>
      </c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 t="s">
        <v>15</v>
      </c>
      <c r="AQ188" s="47"/>
      <c r="AR188" s="47"/>
      <c r="AS188" s="47"/>
      <c r="AT188" s="47"/>
      <c r="AU188" s="47"/>
      <c r="AV188" s="47"/>
      <c r="AW188" s="47">
        <v>500</v>
      </c>
      <c r="AX188" s="47"/>
      <c r="AY188" s="47"/>
      <c r="AZ188" s="47"/>
      <c r="BA188" s="47"/>
      <c r="BB188" s="47"/>
      <c r="BC188" s="47"/>
      <c r="BD188" s="47"/>
      <c r="BE188" s="47"/>
      <c r="BF188" s="48"/>
      <c r="BG188" s="49"/>
      <c r="BH188" s="62" t="s">
        <v>1096</v>
      </c>
    </row>
    <row r="189" spans="1:60" ht="15.75" customHeight="1" x14ac:dyDescent="0.4">
      <c r="A189" s="46" t="s">
        <v>784</v>
      </c>
      <c r="B189" s="41"/>
      <c r="C189" s="6" t="s">
        <v>8</v>
      </c>
      <c r="D189" s="46"/>
      <c r="E189" s="98" t="s">
        <v>785</v>
      </c>
      <c r="F189" s="98" t="s">
        <v>786</v>
      </c>
      <c r="G189" s="98" t="s">
        <v>787</v>
      </c>
      <c r="H189" s="47"/>
      <c r="I189" s="47"/>
      <c r="J189" s="47"/>
      <c r="K189" s="47"/>
      <c r="L189" s="47"/>
      <c r="M189" s="47"/>
      <c r="N189" s="47"/>
      <c r="O189" s="47"/>
      <c r="P189" s="47"/>
      <c r="Q189" s="47" t="s">
        <v>16</v>
      </c>
      <c r="R189" s="47"/>
      <c r="S189" s="47"/>
      <c r="T189" s="47"/>
      <c r="U189" s="47"/>
      <c r="V189" s="47"/>
      <c r="W189" s="47"/>
      <c r="X189" s="47" t="s">
        <v>16</v>
      </c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>
        <v>250</v>
      </c>
      <c r="AQ189" s="47"/>
      <c r="AR189" s="47"/>
      <c r="AS189" s="47"/>
      <c r="AT189" s="47"/>
      <c r="AU189" s="47"/>
      <c r="AV189" s="47"/>
      <c r="AW189" s="47">
        <v>500</v>
      </c>
      <c r="AX189" s="47"/>
      <c r="AY189" s="47"/>
      <c r="AZ189" s="47"/>
      <c r="BA189" s="47"/>
      <c r="BB189" s="47"/>
      <c r="BC189" s="47"/>
      <c r="BD189" s="47"/>
      <c r="BE189" s="47"/>
      <c r="BF189" s="48"/>
      <c r="BG189" s="49"/>
      <c r="BH189" s="62" t="s">
        <v>1096</v>
      </c>
    </row>
    <row r="190" spans="1:60" ht="15.75" customHeight="1" x14ac:dyDescent="0.4">
      <c r="A190" s="46" t="s">
        <v>788</v>
      </c>
      <c r="B190" s="41"/>
      <c r="C190" s="6" t="s">
        <v>8</v>
      </c>
      <c r="D190" s="46"/>
      <c r="E190" s="98" t="s">
        <v>789</v>
      </c>
      <c r="F190" s="98" t="s">
        <v>790</v>
      </c>
      <c r="G190" s="98" t="s">
        <v>791</v>
      </c>
      <c r="H190" s="47"/>
      <c r="I190" s="47"/>
      <c r="J190" s="47"/>
      <c r="K190" s="47"/>
      <c r="L190" s="47"/>
      <c r="M190" s="47"/>
      <c r="N190" s="47"/>
      <c r="O190" s="47"/>
      <c r="P190" s="47"/>
      <c r="Q190" s="47" t="s">
        <v>16</v>
      </c>
      <c r="R190" s="47"/>
      <c r="S190" s="47"/>
      <c r="T190" s="47"/>
      <c r="U190" s="47"/>
      <c r="V190" s="47"/>
      <c r="W190" s="47"/>
      <c r="X190" s="47" t="s">
        <v>16</v>
      </c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>
        <v>125</v>
      </c>
      <c r="AQ190" s="47"/>
      <c r="AR190" s="47"/>
      <c r="AS190" s="47"/>
      <c r="AT190" s="47"/>
      <c r="AU190" s="47"/>
      <c r="AV190" s="47"/>
      <c r="AW190" s="47">
        <v>500</v>
      </c>
      <c r="AX190" s="47"/>
      <c r="AY190" s="47"/>
      <c r="AZ190" s="47"/>
      <c r="BA190" s="47"/>
      <c r="BB190" s="47"/>
      <c r="BC190" s="47"/>
      <c r="BD190" s="47"/>
      <c r="BE190" s="47"/>
      <c r="BF190" s="48"/>
      <c r="BG190" s="49"/>
      <c r="BH190" s="62" t="s">
        <v>1096</v>
      </c>
    </row>
    <row r="191" spans="1:60" ht="15.75" customHeight="1" x14ac:dyDescent="0.4">
      <c r="A191" s="46" t="s">
        <v>792</v>
      </c>
      <c r="B191" s="41"/>
      <c r="C191" s="6" t="s">
        <v>8</v>
      </c>
      <c r="D191" s="46"/>
      <c r="E191" s="98" t="s">
        <v>793</v>
      </c>
      <c r="F191" s="98" t="s">
        <v>794</v>
      </c>
      <c r="G191" s="98" t="s">
        <v>795</v>
      </c>
      <c r="H191" s="47"/>
      <c r="I191" s="47"/>
      <c r="J191" s="47"/>
      <c r="K191" s="47"/>
      <c r="L191" s="47"/>
      <c r="M191" s="47"/>
      <c r="N191" s="47"/>
      <c r="O191" s="47"/>
      <c r="P191" s="47"/>
      <c r="Q191" s="47" t="s">
        <v>16</v>
      </c>
      <c r="R191" s="47"/>
      <c r="S191" s="47"/>
      <c r="T191" s="47"/>
      <c r="U191" s="47"/>
      <c r="V191" s="47"/>
      <c r="W191" s="47"/>
      <c r="X191" s="47" t="s">
        <v>16</v>
      </c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>
        <v>16</v>
      </c>
      <c r="AQ191" s="47"/>
      <c r="AR191" s="47"/>
      <c r="AS191" s="47"/>
      <c r="AT191" s="47"/>
      <c r="AU191" s="47"/>
      <c r="AV191" s="47"/>
      <c r="AW191" s="47">
        <v>125</v>
      </c>
      <c r="AX191" s="47"/>
      <c r="AY191" s="47"/>
      <c r="AZ191" s="47"/>
      <c r="BA191" s="47"/>
      <c r="BB191" s="47"/>
      <c r="BC191" s="47"/>
      <c r="BD191" s="47"/>
      <c r="BE191" s="47"/>
      <c r="BF191" s="48"/>
      <c r="BG191" s="49"/>
      <c r="BH191" s="62" t="s">
        <v>1096</v>
      </c>
    </row>
    <row r="192" spans="1:60" ht="15.75" customHeight="1" x14ac:dyDescent="0.4">
      <c r="A192" s="46" t="s">
        <v>796</v>
      </c>
      <c r="B192" s="41"/>
      <c r="C192" s="6" t="s">
        <v>8</v>
      </c>
      <c r="D192" s="46"/>
      <c r="E192" s="98" t="s">
        <v>797</v>
      </c>
      <c r="F192" s="98" t="s">
        <v>798</v>
      </c>
      <c r="G192" s="98" t="s">
        <v>799</v>
      </c>
      <c r="H192" s="47"/>
      <c r="I192" s="47"/>
      <c r="J192" s="47"/>
      <c r="K192" s="47"/>
      <c r="L192" s="47"/>
      <c r="M192" s="47"/>
      <c r="N192" s="47"/>
      <c r="O192" s="47"/>
      <c r="P192" s="47"/>
      <c r="Q192" s="47" t="s">
        <v>16</v>
      </c>
      <c r="R192" s="47"/>
      <c r="S192" s="47"/>
      <c r="T192" s="47"/>
      <c r="U192" s="47"/>
      <c r="V192" s="47"/>
      <c r="W192" s="47"/>
      <c r="X192" s="47" t="s">
        <v>16</v>
      </c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>
        <v>16</v>
      </c>
      <c r="AQ192" s="47"/>
      <c r="AR192" s="47"/>
      <c r="AS192" s="47"/>
      <c r="AT192" s="47"/>
      <c r="AU192" s="47"/>
      <c r="AV192" s="47"/>
      <c r="AW192" s="47">
        <v>32</v>
      </c>
      <c r="AX192" s="47"/>
      <c r="AY192" s="47"/>
      <c r="AZ192" s="47"/>
      <c r="BA192" s="47"/>
      <c r="BB192" s="47"/>
      <c r="BC192" s="47"/>
      <c r="BD192" s="47"/>
      <c r="BE192" s="47"/>
      <c r="BF192" s="48"/>
      <c r="BG192" s="49"/>
      <c r="BH192" s="62" t="s">
        <v>1096</v>
      </c>
    </row>
    <row r="193" spans="1:60" ht="15.75" customHeight="1" x14ac:dyDescent="0.4">
      <c r="A193" s="46" t="s">
        <v>800</v>
      </c>
      <c r="B193" s="41"/>
      <c r="C193" s="6" t="s">
        <v>8</v>
      </c>
      <c r="D193" s="46"/>
      <c r="E193" s="98" t="s">
        <v>801</v>
      </c>
      <c r="F193" s="98" t="s">
        <v>802</v>
      </c>
      <c r="G193" s="98" t="s">
        <v>803</v>
      </c>
      <c r="H193" s="47"/>
      <c r="I193" s="47"/>
      <c r="J193" s="47"/>
      <c r="K193" s="47"/>
      <c r="L193" s="47"/>
      <c r="M193" s="47"/>
      <c r="N193" s="47"/>
      <c r="O193" s="47"/>
      <c r="P193" s="47"/>
      <c r="Q193" s="47" t="s">
        <v>16</v>
      </c>
      <c r="R193" s="47"/>
      <c r="S193" s="47"/>
      <c r="T193" s="47"/>
      <c r="U193" s="47"/>
      <c r="V193" s="47"/>
      <c r="W193" s="47"/>
      <c r="X193" s="47" t="s">
        <v>15</v>
      </c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>
        <v>125</v>
      </c>
      <c r="AQ193" s="47"/>
      <c r="AR193" s="47"/>
      <c r="AS193" s="47"/>
      <c r="AT193" s="47"/>
      <c r="AU193" s="47"/>
      <c r="AV193" s="47"/>
      <c r="AW193" s="47" t="s">
        <v>15</v>
      </c>
      <c r="AX193" s="47"/>
      <c r="AY193" s="47"/>
      <c r="AZ193" s="47"/>
      <c r="BA193" s="47"/>
      <c r="BB193" s="47"/>
      <c r="BC193" s="47"/>
      <c r="BD193" s="47"/>
      <c r="BE193" s="47"/>
      <c r="BF193" s="48"/>
      <c r="BG193" s="49"/>
      <c r="BH193" s="62" t="s">
        <v>1096</v>
      </c>
    </row>
    <row r="194" spans="1:60" ht="15.75" customHeight="1" x14ac:dyDescent="0.4">
      <c r="A194" s="46" t="s">
        <v>804</v>
      </c>
      <c r="B194" s="41"/>
      <c r="C194" s="6" t="s">
        <v>8</v>
      </c>
      <c r="D194" s="46"/>
      <c r="E194" s="98" t="s">
        <v>805</v>
      </c>
      <c r="F194" s="98" t="s">
        <v>806</v>
      </c>
      <c r="G194" s="98" t="s">
        <v>807</v>
      </c>
      <c r="H194" s="47"/>
      <c r="I194" s="47"/>
      <c r="J194" s="47"/>
      <c r="K194" s="47"/>
      <c r="L194" s="47"/>
      <c r="M194" s="47"/>
      <c r="N194" s="47"/>
      <c r="O194" s="47"/>
      <c r="P194" s="47"/>
      <c r="Q194" s="47" t="s">
        <v>16</v>
      </c>
      <c r="R194" s="47"/>
      <c r="S194" s="47"/>
      <c r="T194" s="47"/>
      <c r="U194" s="47"/>
      <c r="V194" s="47"/>
      <c r="W194" s="47"/>
      <c r="X194" s="47" t="s">
        <v>15</v>
      </c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>
        <v>500</v>
      </c>
      <c r="AQ194" s="47"/>
      <c r="AR194" s="47"/>
      <c r="AS194" s="47"/>
      <c r="AT194" s="47"/>
      <c r="AU194" s="47"/>
      <c r="AV194" s="47"/>
      <c r="AW194" s="47" t="s">
        <v>15</v>
      </c>
      <c r="AX194" s="47"/>
      <c r="AY194" s="47"/>
      <c r="AZ194" s="47"/>
      <c r="BA194" s="47"/>
      <c r="BB194" s="47"/>
      <c r="BC194" s="47"/>
      <c r="BD194" s="47"/>
      <c r="BE194" s="47"/>
      <c r="BF194" s="48"/>
      <c r="BG194" s="49"/>
      <c r="BH194" s="62" t="s">
        <v>1096</v>
      </c>
    </row>
    <row r="195" spans="1:60" ht="15.75" customHeight="1" x14ac:dyDescent="0.4">
      <c r="A195" s="46" t="s">
        <v>808</v>
      </c>
      <c r="B195" s="41"/>
      <c r="C195" s="108" t="s">
        <v>8</v>
      </c>
      <c r="D195" s="46"/>
      <c r="E195" s="98" t="s">
        <v>809</v>
      </c>
      <c r="F195" s="98" t="s">
        <v>810</v>
      </c>
      <c r="G195" s="98" t="s">
        <v>1126</v>
      </c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 t="s">
        <v>16</v>
      </c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>
        <v>3</v>
      </c>
      <c r="BD195" s="47"/>
      <c r="BE195" s="47"/>
      <c r="BF195" s="48"/>
      <c r="BG195" s="49"/>
      <c r="BH195" s="62" t="s">
        <v>1084</v>
      </c>
    </row>
    <row r="196" spans="1:60" ht="15.75" customHeight="1" x14ac:dyDescent="0.4">
      <c r="A196" s="46" t="s">
        <v>811</v>
      </c>
      <c r="B196" s="41"/>
      <c r="C196" s="108" t="s">
        <v>8</v>
      </c>
      <c r="D196" s="46"/>
      <c r="E196" s="98" t="s">
        <v>812</v>
      </c>
      <c r="F196" s="98" t="s">
        <v>813</v>
      </c>
      <c r="G196" s="98" t="s">
        <v>814</v>
      </c>
      <c r="H196" s="47"/>
      <c r="I196" s="47"/>
      <c r="J196" s="47"/>
      <c r="K196" s="47"/>
      <c r="L196" s="47"/>
      <c r="M196" s="47"/>
      <c r="N196" s="47"/>
      <c r="O196" s="47"/>
      <c r="P196" s="47"/>
      <c r="Q196" s="47">
        <v>47.2</v>
      </c>
      <c r="R196" s="47"/>
      <c r="S196" s="47"/>
      <c r="T196" s="47"/>
      <c r="U196" s="47"/>
      <c r="V196" s="47"/>
      <c r="W196" s="47"/>
      <c r="X196" s="47">
        <v>55.8</v>
      </c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>
        <v>8</v>
      </c>
      <c r="AQ196" s="47"/>
      <c r="AR196" s="47"/>
      <c r="AS196" s="47"/>
      <c r="AT196" s="47"/>
      <c r="AU196" s="47"/>
      <c r="AV196" s="47"/>
      <c r="AW196" s="47">
        <v>32</v>
      </c>
      <c r="AX196" s="47"/>
      <c r="AY196" s="47"/>
      <c r="AZ196" s="47"/>
      <c r="BA196" s="47"/>
      <c r="BB196" s="47"/>
      <c r="BC196" s="47"/>
      <c r="BD196" s="47"/>
      <c r="BE196" s="47"/>
      <c r="BF196" s="48"/>
      <c r="BG196" s="49"/>
      <c r="BH196" s="109" t="s">
        <v>1096</v>
      </c>
    </row>
    <row r="197" spans="1:60" ht="15.75" customHeight="1" x14ac:dyDescent="0.4">
      <c r="A197" s="46" t="s">
        <v>815</v>
      </c>
      <c r="B197" s="41"/>
      <c r="C197" s="108" t="s">
        <v>9</v>
      </c>
      <c r="D197" s="46"/>
      <c r="E197" s="98" t="s">
        <v>816</v>
      </c>
      <c r="F197" s="98" t="s">
        <v>817</v>
      </c>
      <c r="G197" s="98" t="s">
        <v>818</v>
      </c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 t="s">
        <v>16</v>
      </c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 t="s">
        <v>15</v>
      </c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>
        <v>4000</v>
      </c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 t="s">
        <v>15</v>
      </c>
      <c r="BD197" s="47"/>
      <c r="BE197" s="47"/>
      <c r="BF197" s="48"/>
      <c r="BG197" s="49"/>
      <c r="BH197" s="62" t="s">
        <v>1108</v>
      </c>
    </row>
    <row r="198" spans="1:60" ht="15.75" customHeight="1" x14ac:dyDescent="0.4">
      <c r="A198" s="46" t="s">
        <v>819</v>
      </c>
      <c r="B198" s="41"/>
      <c r="C198" s="108" t="s">
        <v>8</v>
      </c>
      <c r="D198" s="46"/>
      <c r="E198" s="98" t="s">
        <v>820</v>
      </c>
      <c r="F198" s="98" t="s">
        <v>821</v>
      </c>
      <c r="G198" s="98" t="s">
        <v>822</v>
      </c>
      <c r="H198" s="47"/>
      <c r="I198" s="47"/>
      <c r="J198" s="47"/>
      <c r="K198" s="47"/>
      <c r="L198" s="47"/>
      <c r="M198" s="47"/>
      <c r="N198" s="47"/>
      <c r="O198" s="47"/>
      <c r="P198" s="47"/>
      <c r="Q198" s="47" t="s">
        <v>16</v>
      </c>
      <c r="R198" s="47"/>
      <c r="S198" s="47"/>
      <c r="T198" s="47"/>
      <c r="U198" s="47"/>
      <c r="V198" s="47"/>
      <c r="W198" s="47"/>
      <c r="X198" s="47" t="s">
        <v>16</v>
      </c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>
        <v>500</v>
      </c>
      <c r="AQ198" s="47"/>
      <c r="AR198" s="47"/>
      <c r="AS198" s="47"/>
      <c r="AT198" s="47"/>
      <c r="AU198" s="47"/>
      <c r="AV198" s="47"/>
      <c r="AW198" s="47">
        <v>250</v>
      </c>
      <c r="AX198" s="47"/>
      <c r="AY198" s="47"/>
      <c r="AZ198" s="47"/>
      <c r="BA198" s="47"/>
      <c r="BB198" s="47"/>
      <c r="BC198" s="47"/>
      <c r="BD198" s="47"/>
      <c r="BE198" s="47"/>
      <c r="BF198" s="48"/>
      <c r="BG198" s="49"/>
      <c r="BH198" s="109" t="s">
        <v>1096</v>
      </c>
    </row>
    <row r="199" spans="1:60" ht="15.75" customHeight="1" x14ac:dyDescent="0.4">
      <c r="A199" s="46" t="s">
        <v>823</v>
      </c>
      <c r="B199" s="41"/>
      <c r="C199" s="108" t="s">
        <v>8</v>
      </c>
      <c r="D199" s="46"/>
      <c r="E199" s="98" t="s">
        <v>824</v>
      </c>
      <c r="F199" s="98" t="s">
        <v>825</v>
      </c>
      <c r="G199" s="98" t="s">
        <v>826</v>
      </c>
      <c r="H199" s="47"/>
      <c r="I199" s="47"/>
      <c r="J199" s="47"/>
      <c r="K199" s="47"/>
      <c r="L199" s="47"/>
      <c r="M199" s="47"/>
      <c r="N199" s="47"/>
      <c r="O199" s="47"/>
      <c r="P199" s="47"/>
      <c r="Q199" s="47" t="s">
        <v>15</v>
      </c>
      <c r="R199" s="47"/>
      <c r="S199" s="47"/>
      <c r="T199" s="47"/>
      <c r="U199" s="47"/>
      <c r="V199" s="47"/>
      <c r="W199" s="47"/>
      <c r="X199" s="47" t="s">
        <v>16</v>
      </c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 t="s">
        <v>15</v>
      </c>
      <c r="AQ199" s="47"/>
      <c r="AR199" s="47"/>
      <c r="AS199" s="47"/>
      <c r="AT199" s="47"/>
      <c r="AU199" s="47"/>
      <c r="AV199" s="47"/>
      <c r="AW199" s="47">
        <v>500</v>
      </c>
      <c r="AX199" s="47"/>
      <c r="AY199" s="47"/>
      <c r="AZ199" s="47"/>
      <c r="BA199" s="47"/>
      <c r="BB199" s="47"/>
      <c r="BC199" s="47"/>
      <c r="BD199" s="47"/>
      <c r="BE199" s="47"/>
      <c r="BF199" s="48"/>
      <c r="BG199" s="49"/>
      <c r="BH199" s="109" t="s">
        <v>1096</v>
      </c>
    </row>
    <row r="200" spans="1:60" ht="15.75" customHeight="1" x14ac:dyDescent="0.4">
      <c r="A200" s="46" t="s">
        <v>827</v>
      </c>
      <c r="B200" s="41"/>
      <c r="C200" s="108" t="s">
        <v>8</v>
      </c>
      <c r="D200" s="46"/>
      <c r="E200" s="98" t="s">
        <v>828</v>
      </c>
      <c r="F200" s="98" t="s">
        <v>829</v>
      </c>
      <c r="G200" s="98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 t="s">
        <v>16</v>
      </c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>
        <v>10</v>
      </c>
      <c r="BD200" s="47"/>
      <c r="BE200" s="47"/>
      <c r="BF200" s="48"/>
      <c r="BG200" s="49"/>
      <c r="BH200" s="109" t="s">
        <v>1084</v>
      </c>
    </row>
    <row r="201" spans="1:60" ht="15.75" customHeight="1" x14ac:dyDescent="0.4">
      <c r="A201" s="46" t="s">
        <v>830</v>
      </c>
      <c r="B201" s="41"/>
      <c r="C201" s="108" t="s">
        <v>8</v>
      </c>
      <c r="D201" s="46"/>
      <c r="E201" s="98" t="s">
        <v>831</v>
      </c>
      <c r="F201" s="98" t="s">
        <v>832</v>
      </c>
      <c r="G201" s="98" t="s">
        <v>1127</v>
      </c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 t="s">
        <v>16</v>
      </c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>
        <v>10000</v>
      </c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8"/>
      <c r="BG201" s="49"/>
      <c r="BH201" s="109" t="s">
        <v>1116</v>
      </c>
    </row>
    <row r="202" spans="1:60" ht="15.75" customHeight="1" x14ac:dyDescent="0.4">
      <c r="A202" s="46" t="s">
        <v>833</v>
      </c>
      <c r="B202" s="41"/>
      <c r="C202" s="108" t="s">
        <v>9</v>
      </c>
      <c r="D202" s="46"/>
      <c r="E202" s="98" t="s">
        <v>834</v>
      </c>
      <c r="F202" s="98" t="s">
        <v>835</v>
      </c>
      <c r="G202" s="98" t="s">
        <v>836</v>
      </c>
      <c r="H202" s="47">
        <v>7300</v>
      </c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>
        <v>1200</v>
      </c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8"/>
      <c r="BG202" s="49"/>
      <c r="BH202" s="62" t="s">
        <v>1100</v>
      </c>
    </row>
    <row r="203" spans="1:60" ht="15.75" customHeight="1" x14ac:dyDescent="0.4">
      <c r="A203" s="46" t="s">
        <v>1115</v>
      </c>
      <c r="B203" s="41"/>
      <c r="C203" s="108" t="s">
        <v>9</v>
      </c>
      <c r="D203" s="46"/>
      <c r="E203" s="98" t="s">
        <v>837</v>
      </c>
      <c r="F203" s="98" t="s">
        <v>838</v>
      </c>
      <c r="G203" s="98" t="s">
        <v>1128</v>
      </c>
      <c r="H203" s="47">
        <v>4900</v>
      </c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>
        <v>1500</v>
      </c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8"/>
      <c r="BG203" s="49"/>
      <c r="BH203" s="62" t="s">
        <v>1100</v>
      </c>
    </row>
    <row r="204" spans="1:60" ht="15.75" customHeight="1" x14ac:dyDescent="0.4">
      <c r="A204" s="46" t="s">
        <v>839</v>
      </c>
      <c r="B204" s="41"/>
      <c r="C204" s="108" t="s">
        <v>8</v>
      </c>
      <c r="D204" s="46"/>
      <c r="E204" s="98" t="s">
        <v>840</v>
      </c>
      <c r="F204" s="98" t="s">
        <v>841</v>
      </c>
      <c r="G204" s="98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 t="s">
        <v>16</v>
      </c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>
        <v>3</v>
      </c>
      <c r="BD204" s="47"/>
      <c r="BE204" s="47"/>
      <c r="BF204" s="48"/>
      <c r="BG204" s="49"/>
      <c r="BH204" s="109" t="s">
        <v>1084</v>
      </c>
    </row>
    <row r="205" spans="1:60" ht="15.75" customHeight="1" x14ac:dyDescent="0.4">
      <c r="A205" s="46" t="s">
        <v>842</v>
      </c>
      <c r="B205" s="41"/>
      <c r="C205" s="108" t="s">
        <v>8</v>
      </c>
      <c r="D205" s="46"/>
      <c r="E205" s="98" t="s">
        <v>843</v>
      </c>
      <c r="F205" s="98"/>
      <c r="G205" s="98"/>
      <c r="H205" s="47" t="s">
        <v>16</v>
      </c>
      <c r="I205" s="47"/>
      <c r="J205" s="47" t="s">
        <v>16</v>
      </c>
      <c r="K205" s="47"/>
      <c r="L205" s="47" t="s">
        <v>16</v>
      </c>
      <c r="M205" s="47" t="s">
        <v>16</v>
      </c>
      <c r="N205" s="47"/>
      <c r="O205" s="47" t="s">
        <v>16</v>
      </c>
      <c r="P205" s="47"/>
      <c r="Q205" s="47" t="s">
        <v>16</v>
      </c>
      <c r="R205" s="47"/>
      <c r="S205" s="47"/>
      <c r="T205" s="47"/>
      <c r="U205" s="47"/>
      <c r="V205" s="47" t="s">
        <v>16</v>
      </c>
      <c r="W205" s="47"/>
      <c r="X205" s="47"/>
      <c r="Y205" s="47"/>
      <c r="Z205" s="47"/>
      <c r="AA205" s="47"/>
      <c r="AB205" s="47"/>
      <c r="AC205" s="47"/>
      <c r="AD205" s="47" t="s">
        <v>15</v>
      </c>
      <c r="AE205" s="47"/>
      <c r="AF205" s="47"/>
      <c r="AG205" s="47" t="s">
        <v>16</v>
      </c>
      <c r="AH205" s="47"/>
      <c r="AI205" s="47" t="s">
        <v>16</v>
      </c>
      <c r="AJ205" s="47"/>
      <c r="AK205" s="47" t="s">
        <v>16</v>
      </c>
      <c r="AL205" s="47" t="s">
        <v>16</v>
      </c>
      <c r="AM205" s="47"/>
      <c r="AN205" s="47" t="s">
        <v>16</v>
      </c>
      <c r="AO205" s="47"/>
      <c r="AP205" s="47">
        <v>300</v>
      </c>
      <c r="AQ205" s="47"/>
      <c r="AR205" s="47"/>
      <c r="AS205" s="47"/>
      <c r="AT205" s="47"/>
      <c r="AU205" s="47" t="s">
        <v>16</v>
      </c>
      <c r="AV205" s="47"/>
      <c r="AW205" s="47"/>
      <c r="AX205" s="47"/>
      <c r="AY205" s="47"/>
      <c r="AZ205" s="47"/>
      <c r="BA205" s="47"/>
      <c r="BB205" s="47"/>
      <c r="BC205" s="47" t="s">
        <v>15</v>
      </c>
      <c r="BD205" s="47"/>
      <c r="BE205" s="47"/>
      <c r="BF205" s="48"/>
      <c r="BH205" s="109" t="s">
        <v>1134</v>
      </c>
    </row>
    <row r="206" spans="1:60" ht="15.75" customHeight="1" x14ac:dyDescent="0.4">
      <c r="A206" s="46" t="s">
        <v>844</v>
      </c>
      <c r="B206" s="41"/>
      <c r="C206" s="108" t="s">
        <v>9</v>
      </c>
      <c r="D206" s="46"/>
      <c r="E206" s="98" t="s">
        <v>498</v>
      </c>
      <c r="F206" s="104" t="s">
        <v>845</v>
      </c>
      <c r="G206" s="98"/>
      <c r="H206" s="47" t="s">
        <v>16</v>
      </c>
      <c r="I206" s="47"/>
      <c r="J206" s="47" t="s">
        <v>16</v>
      </c>
      <c r="K206" s="47"/>
      <c r="L206" s="47"/>
      <c r="M206" s="47"/>
      <c r="N206" s="47"/>
      <c r="O206" s="47"/>
      <c r="P206" s="47"/>
      <c r="Q206" s="47" t="s">
        <v>15</v>
      </c>
      <c r="R206" s="47"/>
      <c r="S206" s="47"/>
      <c r="T206" s="47"/>
      <c r="U206" s="47"/>
      <c r="V206" s="47"/>
      <c r="W206" s="47"/>
      <c r="X206" s="47" t="s">
        <v>16</v>
      </c>
      <c r="Y206" s="47"/>
      <c r="Z206" s="47"/>
      <c r="AA206" s="47"/>
      <c r="AB206" s="47"/>
      <c r="AC206" s="47"/>
      <c r="AD206" s="47" t="s">
        <v>15</v>
      </c>
      <c r="AE206" s="47"/>
      <c r="AF206" s="47"/>
      <c r="AG206" s="47">
        <v>10000</v>
      </c>
      <c r="AH206" s="47"/>
      <c r="AI206" s="47">
        <v>10000</v>
      </c>
      <c r="AJ206" s="47"/>
      <c r="AK206" s="47"/>
      <c r="AL206" s="47"/>
      <c r="AM206" s="47"/>
      <c r="AN206" s="47"/>
      <c r="AO206" s="47"/>
      <c r="AP206" s="47" t="s">
        <v>15</v>
      </c>
      <c r="AQ206" s="47"/>
      <c r="AR206" s="47"/>
      <c r="AS206" s="47"/>
      <c r="AT206" s="47"/>
      <c r="AU206" s="47"/>
      <c r="AV206" s="47"/>
      <c r="AW206" s="47">
        <v>10000</v>
      </c>
      <c r="AX206" s="47"/>
      <c r="AY206" s="47"/>
      <c r="AZ206" s="47"/>
      <c r="BA206" s="47"/>
      <c r="BB206" s="47"/>
      <c r="BC206" s="47" t="s">
        <v>15</v>
      </c>
      <c r="BD206" s="47"/>
      <c r="BE206" s="47"/>
      <c r="BF206" s="48"/>
      <c r="BG206" s="49"/>
      <c r="BH206" s="60" t="s">
        <v>1081</v>
      </c>
    </row>
    <row r="207" spans="1:60" ht="15.75" customHeight="1" x14ac:dyDescent="0.4">
      <c r="A207" s="46" t="s">
        <v>846</v>
      </c>
      <c r="B207" s="41"/>
      <c r="C207" s="108" t="s">
        <v>9</v>
      </c>
      <c r="D207" s="46"/>
      <c r="E207" s="98" t="s">
        <v>847</v>
      </c>
      <c r="F207" s="104" t="s">
        <v>848</v>
      </c>
      <c r="G207" s="98" t="s">
        <v>849</v>
      </c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 t="s">
        <v>16</v>
      </c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 t="s">
        <v>16</v>
      </c>
      <c r="BD207" s="47"/>
      <c r="BE207" s="47"/>
      <c r="BF207" s="48"/>
      <c r="BG207" s="49"/>
      <c r="BH207" s="62" t="s">
        <v>1090</v>
      </c>
    </row>
    <row r="208" spans="1:60" ht="15.75" customHeight="1" x14ac:dyDescent="0.4">
      <c r="A208" s="105" t="s">
        <v>1111</v>
      </c>
      <c r="B208" s="41"/>
      <c r="C208" s="108" t="s">
        <v>9</v>
      </c>
      <c r="D208" s="46"/>
      <c r="E208" s="98" t="s">
        <v>850</v>
      </c>
      <c r="F208" s="104" t="s">
        <v>851</v>
      </c>
      <c r="G208" s="98"/>
      <c r="H208" s="47">
        <v>7600</v>
      </c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 t="s">
        <v>16</v>
      </c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8"/>
      <c r="BG208" s="49"/>
      <c r="BH208" s="62" t="s">
        <v>1098</v>
      </c>
    </row>
    <row r="209" spans="1:60" ht="15.75" customHeight="1" x14ac:dyDescent="0.4">
      <c r="A209" s="46" t="s">
        <v>852</v>
      </c>
      <c r="B209" s="41"/>
      <c r="C209" s="108" t="s">
        <v>9</v>
      </c>
      <c r="D209" s="46"/>
      <c r="E209" s="98" t="s">
        <v>853</v>
      </c>
      <c r="F209" s="104" t="s">
        <v>854</v>
      </c>
      <c r="G209" s="98" t="s">
        <v>1129</v>
      </c>
      <c r="H209" s="47" t="s">
        <v>15</v>
      </c>
      <c r="I209" s="47"/>
      <c r="J209" s="47" t="s">
        <v>16</v>
      </c>
      <c r="K209" s="47"/>
      <c r="L209" s="47"/>
      <c r="M209" s="47"/>
      <c r="N209" s="47"/>
      <c r="O209" s="47"/>
      <c r="P209" s="47"/>
      <c r="Q209" s="47" t="s">
        <v>15</v>
      </c>
      <c r="R209" s="47"/>
      <c r="S209" s="47"/>
      <c r="T209" s="47"/>
      <c r="U209" s="47"/>
      <c r="V209" s="47"/>
      <c r="W209" s="47"/>
      <c r="X209" s="47" t="s">
        <v>15</v>
      </c>
      <c r="Y209" s="47"/>
      <c r="Z209" s="47"/>
      <c r="AA209" s="47"/>
      <c r="AB209" s="47"/>
      <c r="AC209" s="47"/>
      <c r="AD209" s="47" t="s">
        <v>15</v>
      </c>
      <c r="AE209" s="47"/>
      <c r="AF209" s="47"/>
      <c r="AG209" s="47" t="s">
        <v>15</v>
      </c>
      <c r="AH209" s="47"/>
      <c r="AI209" s="47">
        <v>3000</v>
      </c>
      <c r="AJ209" s="47"/>
      <c r="AK209" s="47"/>
      <c r="AL209" s="47"/>
      <c r="AM209" s="47"/>
      <c r="AN209" s="47"/>
      <c r="AO209" s="47"/>
      <c r="AP209" s="47" t="s">
        <v>15</v>
      </c>
      <c r="AQ209" s="47"/>
      <c r="AR209" s="47"/>
      <c r="AS209" s="47"/>
      <c r="AT209" s="47"/>
      <c r="AU209" s="47"/>
      <c r="AV209" s="47"/>
      <c r="AW209" s="47" t="s">
        <v>15</v>
      </c>
      <c r="AX209" s="47"/>
      <c r="AY209" s="47"/>
      <c r="AZ209" s="47"/>
      <c r="BA209" s="47"/>
      <c r="BB209" s="47"/>
      <c r="BC209" s="47" t="s">
        <v>15</v>
      </c>
      <c r="BD209" s="47"/>
      <c r="BE209" s="47"/>
      <c r="BF209" s="48"/>
      <c r="BG209" s="49"/>
      <c r="BH209" s="60" t="s">
        <v>1081</v>
      </c>
    </row>
    <row r="210" spans="1:60" ht="15.75" customHeight="1" x14ac:dyDescent="0.4">
      <c r="A210" s="46" t="s">
        <v>855</v>
      </c>
      <c r="B210" s="41"/>
      <c r="C210" s="108" t="s">
        <v>9</v>
      </c>
      <c r="D210" s="46"/>
      <c r="E210" s="98" t="s">
        <v>856</v>
      </c>
      <c r="F210" s="104" t="s">
        <v>857</v>
      </c>
      <c r="G210" s="98" t="s">
        <v>858</v>
      </c>
      <c r="H210" s="47" t="s">
        <v>16</v>
      </c>
      <c r="I210" s="47"/>
      <c r="J210" s="47" t="s">
        <v>16</v>
      </c>
      <c r="K210" s="47"/>
      <c r="L210" s="47"/>
      <c r="M210" s="47"/>
      <c r="N210" s="47"/>
      <c r="O210" s="47"/>
      <c r="P210" s="47"/>
      <c r="Q210" s="47" t="s">
        <v>15</v>
      </c>
      <c r="R210" s="47"/>
      <c r="S210" s="47"/>
      <c r="T210" s="47"/>
      <c r="U210" s="47"/>
      <c r="V210" s="47"/>
      <c r="W210" s="47"/>
      <c r="X210" s="47" t="s">
        <v>16</v>
      </c>
      <c r="Y210" s="47"/>
      <c r="Z210" s="47"/>
      <c r="AA210" s="47"/>
      <c r="AB210" s="47"/>
      <c r="AC210" s="47"/>
      <c r="AD210" s="47" t="s">
        <v>15</v>
      </c>
      <c r="AE210" s="47"/>
      <c r="AF210" s="47"/>
      <c r="AG210" s="47">
        <v>3000</v>
      </c>
      <c r="AH210" s="47"/>
      <c r="AI210" s="47">
        <v>3000</v>
      </c>
      <c r="AJ210" s="47"/>
      <c r="AK210" s="47"/>
      <c r="AL210" s="47"/>
      <c r="AM210" s="47"/>
      <c r="AN210" s="47"/>
      <c r="AO210" s="47"/>
      <c r="AP210" s="47" t="s">
        <v>15</v>
      </c>
      <c r="AQ210" s="47"/>
      <c r="AR210" s="47"/>
      <c r="AS210" s="47"/>
      <c r="AT210" s="47"/>
      <c r="AU210" s="47"/>
      <c r="AV210" s="47"/>
      <c r="AW210" s="47">
        <v>3000</v>
      </c>
      <c r="AX210" s="47"/>
      <c r="AY210" s="47"/>
      <c r="AZ210" s="47"/>
      <c r="BA210" s="47"/>
      <c r="BB210" s="47"/>
      <c r="BC210" s="47" t="s">
        <v>15</v>
      </c>
      <c r="BD210" s="47"/>
      <c r="BE210" s="47"/>
      <c r="BF210" s="48"/>
      <c r="BG210" s="49"/>
      <c r="BH210" s="60" t="s">
        <v>1081</v>
      </c>
    </row>
    <row r="211" spans="1:60" ht="15.75" customHeight="1" x14ac:dyDescent="0.4">
      <c r="A211" s="46" t="s">
        <v>859</v>
      </c>
      <c r="B211" s="41"/>
      <c r="C211" s="108" t="s">
        <v>9</v>
      </c>
      <c r="D211" s="46"/>
      <c r="E211" s="98" t="s">
        <v>860</v>
      </c>
      <c r="F211" s="104" t="s">
        <v>861</v>
      </c>
      <c r="G211" s="98" t="s">
        <v>862</v>
      </c>
      <c r="H211" s="47"/>
      <c r="I211" s="47"/>
      <c r="J211" s="47"/>
      <c r="K211" s="47"/>
      <c r="L211" s="47"/>
      <c r="M211" s="47"/>
      <c r="N211" s="47"/>
      <c r="O211" s="47" t="s">
        <v>16</v>
      </c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 t="s">
        <v>16</v>
      </c>
      <c r="AE211" s="47"/>
      <c r="AF211" s="47"/>
      <c r="AG211" s="47"/>
      <c r="AH211" s="47"/>
      <c r="AI211" s="47"/>
      <c r="AJ211" s="47"/>
      <c r="AK211" s="47"/>
      <c r="AL211" s="47"/>
      <c r="AM211" s="47"/>
      <c r="AN211" s="47" t="s">
        <v>16</v>
      </c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 t="s">
        <v>16</v>
      </c>
      <c r="BD211" s="47"/>
      <c r="BE211" s="47"/>
      <c r="BF211" s="48"/>
      <c r="BG211" s="49"/>
      <c r="BH211" s="62" t="s">
        <v>1090</v>
      </c>
    </row>
    <row r="212" spans="1:60" ht="15.75" customHeight="1" x14ac:dyDescent="0.4">
      <c r="A212" s="46" t="s">
        <v>863</v>
      </c>
      <c r="B212" s="41"/>
      <c r="C212" s="108" t="s">
        <v>8</v>
      </c>
      <c r="D212" s="46"/>
      <c r="E212" s="98" t="s">
        <v>864</v>
      </c>
      <c r="F212" s="104" t="s">
        <v>865</v>
      </c>
      <c r="G212" s="98" t="s">
        <v>866</v>
      </c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 t="s">
        <v>16</v>
      </c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>
        <v>500</v>
      </c>
      <c r="AX212" s="47"/>
      <c r="AY212" s="47"/>
      <c r="AZ212" s="47"/>
      <c r="BA212" s="47"/>
      <c r="BB212" s="47"/>
      <c r="BC212" s="47"/>
      <c r="BD212" s="47"/>
      <c r="BE212" s="47"/>
      <c r="BF212" s="48"/>
      <c r="BG212" s="49"/>
      <c r="BH212" s="62" t="s">
        <v>1096</v>
      </c>
    </row>
    <row r="213" spans="1:60" ht="15.75" customHeight="1" x14ac:dyDescent="0.4">
      <c r="A213" s="46" t="s">
        <v>867</v>
      </c>
      <c r="B213" s="41"/>
      <c r="C213" s="108" t="s">
        <v>8</v>
      </c>
      <c r="D213" s="46"/>
      <c r="E213" s="98" t="s">
        <v>868</v>
      </c>
      <c r="F213" s="104" t="s">
        <v>869</v>
      </c>
      <c r="G213" s="98" t="s">
        <v>870</v>
      </c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 t="s">
        <v>16</v>
      </c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>
        <v>0.3</v>
      </c>
      <c r="BD213" s="47"/>
      <c r="BE213" s="47"/>
      <c r="BF213" s="48"/>
      <c r="BG213" s="49"/>
      <c r="BH213" s="62" t="s">
        <v>1084</v>
      </c>
    </row>
    <row r="214" spans="1:60" ht="15.75" customHeight="1" x14ac:dyDescent="0.4">
      <c r="A214" s="46" t="s">
        <v>871</v>
      </c>
      <c r="B214" s="41"/>
      <c r="C214" s="108" t="s">
        <v>8</v>
      </c>
      <c r="D214" s="46"/>
      <c r="E214" s="98" t="s">
        <v>872</v>
      </c>
      <c r="F214" s="104" t="s">
        <v>873</v>
      </c>
      <c r="G214" s="98" t="s">
        <v>874</v>
      </c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 t="s">
        <v>16</v>
      </c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>
        <v>1</v>
      </c>
      <c r="BD214" s="47"/>
      <c r="BE214" s="47"/>
      <c r="BF214" s="48"/>
      <c r="BG214" s="49"/>
      <c r="BH214" s="62" t="s">
        <v>1084</v>
      </c>
    </row>
    <row r="215" spans="1:60" ht="15.75" customHeight="1" x14ac:dyDescent="0.4">
      <c r="A215" s="46" t="s">
        <v>875</v>
      </c>
      <c r="B215" s="41"/>
      <c r="C215" s="108" t="s">
        <v>8</v>
      </c>
      <c r="D215" s="46"/>
      <c r="E215" s="98" t="s">
        <v>876</v>
      </c>
      <c r="F215" s="104" t="s">
        <v>877</v>
      </c>
      <c r="G215" s="98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 t="s">
        <v>16</v>
      </c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>
        <v>1000</v>
      </c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8"/>
      <c r="BG215" s="49"/>
      <c r="BH215" s="109" t="s">
        <v>1116</v>
      </c>
    </row>
    <row r="216" spans="1:60" ht="15.75" customHeight="1" x14ac:dyDescent="0.4">
      <c r="A216" s="46" t="s">
        <v>878</v>
      </c>
      <c r="B216" s="41"/>
      <c r="C216" s="108" t="s">
        <v>8</v>
      </c>
      <c r="D216" s="46"/>
      <c r="E216" s="98" t="s">
        <v>879</v>
      </c>
      <c r="F216" s="104" t="s">
        <v>880</v>
      </c>
      <c r="G216" s="98" t="s">
        <v>881</v>
      </c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 t="s">
        <v>16</v>
      </c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>
        <v>100</v>
      </c>
      <c r="BD216" s="47"/>
      <c r="BE216" s="47"/>
      <c r="BF216" s="48"/>
      <c r="BG216" s="49"/>
      <c r="BH216" s="62" t="s">
        <v>1084</v>
      </c>
    </row>
    <row r="217" spans="1:60" ht="15.75" customHeight="1" x14ac:dyDescent="0.4">
      <c r="A217" s="46" t="s">
        <v>882</v>
      </c>
      <c r="B217" s="41"/>
      <c r="C217" s="108" t="s">
        <v>8</v>
      </c>
      <c r="D217" s="46"/>
      <c r="E217" s="98" t="s">
        <v>883</v>
      </c>
      <c r="F217" s="104" t="s">
        <v>884</v>
      </c>
      <c r="G217" s="98" t="s">
        <v>885</v>
      </c>
      <c r="H217" s="47"/>
      <c r="I217" s="47"/>
      <c r="J217" s="47"/>
      <c r="K217" s="47"/>
      <c r="L217" s="47"/>
      <c r="M217" s="47"/>
      <c r="N217" s="47"/>
      <c r="O217" s="47"/>
      <c r="P217" s="47"/>
      <c r="Q217" s="47" t="s">
        <v>16</v>
      </c>
      <c r="R217" s="47"/>
      <c r="S217" s="47"/>
      <c r="T217" s="47"/>
      <c r="U217" s="47"/>
      <c r="V217" s="47"/>
      <c r="W217" s="47"/>
      <c r="X217" s="47" t="s">
        <v>16</v>
      </c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>
        <v>63</v>
      </c>
      <c r="AQ217" s="47"/>
      <c r="AR217" s="47"/>
      <c r="AS217" s="47"/>
      <c r="AT217" s="47"/>
      <c r="AU217" s="47"/>
      <c r="AV217" s="47"/>
      <c r="AW217" s="47">
        <v>32</v>
      </c>
      <c r="AX217" s="47"/>
      <c r="AY217" s="47"/>
      <c r="AZ217" s="47"/>
      <c r="BA217" s="47"/>
      <c r="BB217" s="47"/>
      <c r="BC217" s="47"/>
      <c r="BD217" s="47"/>
      <c r="BE217" s="47"/>
      <c r="BF217" s="48"/>
      <c r="BG217" s="49"/>
      <c r="BH217" s="62" t="s">
        <v>1096</v>
      </c>
    </row>
    <row r="218" spans="1:60" ht="15.75" customHeight="1" x14ac:dyDescent="0.4">
      <c r="A218" s="46" t="s">
        <v>886</v>
      </c>
      <c r="B218" s="41"/>
      <c r="C218" s="6" t="s">
        <v>8</v>
      </c>
      <c r="D218" s="46"/>
      <c r="E218" s="98" t="s">
        <v>887</v>
      </c>
      <c r="F218" s="104" t="s">
        <v>888</v>
      </c>
      <c r="G218" s="98" t="s">
        <v>889</v>
      </c>
      <c r="H218" s="47"/>
      <c r="I218" s="47"/>
      <c r="J218" s="47"/>
      <c r="K218" s="47"/>
      <c r="L218" s="47"/>
      <c r="M218" s="47"/>
      <c r="N218" s="47"/>
      <c r="O218" s="47"/>
      <c r="P218" s="47"/>
      <c r="Q218" s="47" t="s">
        <v>16</v>
      </c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>
        <v>16</v>
      </c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8"/>
      <c r="BG218" s="49"/>
      <c r="BH218" s="62" t="s">
        <v>1096</v>
      </c>
    </row>
    <row r="219" spans="1:60" ht="15.75" customHeight="1" x14ac:dyDescent="0.4">
      <c r="A219" s="46" t="s">
        <v>890</v>
      </c>
      <c r="B219" s="41"/>
      <c r="C219" s="6" t="s">
        <v>8</v>
      </c>
      <c r="D219" s="46"/>
      <c r="E219" s="98" t="s">
        <v>891</v>
      </c>
      <c r="F219" s="104" t="s">
        <v>892</v>
      </c>
      <c r="G219" s="98" t="s">
        <v>893</v>
      </c>
      <c r="H219" s="47"/>
      <c r="I219" s="47"/>
      <c r="J219" s="47"/>
      <c r="K219" s="47"/>
      <c r="L219" s="47"/>
      <c r="M219" s="47"/>
      <c r="N219" s="47"/>
      <c r="O219" s="47"/>
      <c r="P219" s="47"/>
      <c r="Q219" s="47" t="s">
        <v>16</v>
      </c>
      <c r="R219" s="47"/>
      <c r="S219" s="47"/>
      <c r="T219" s="47"/>
      <c r="U219" s="47"/>
      <c r="V219" s="47"/>
      <c r="W219" s="47"/>
      <c r="X219" s="47" t="s">
        <v>16</v>
      </c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>
        <v>250</v>
      </c>
      <c r="AQ219" s="47"/>
      <c r="AR219" s="47"/>
      <c r="AS219" s="47"/>
      <c r="AT219" s="47"/>
      <c r="AU219" s="47"/>
      <c r="AV219" s="47"/>
      <c r="AW219" s="47">
        <v>2</v>
      </c>
      <c r="AX219" s="47"/>
      <c r="AY219" s="47"/>
      <c r="AZ219" s="47"/>
      <c r="BA219" s="47"/>
      <c r="BB219" s="47"/>
      <c r="BC219" s="47"/>
      <c r="BD219" s="47"/>
      <c r="BE219" s="47"/>
      <c r="BF219" s="48"/>
      <c r="BG219" s="49"/>
      <c r="BH219" s="62" t="s">
        <v>1096</v>
      </c>
    </row>
    <row r="220" spans="1:60" ht="15.75" customHeight="1" x14ac:dyDescent="0.4">
      <c r="A220" s="46" t="s">
        <v>894</v>
      </c>
      <c r="B220" s="41"/>
      <c r="C220" s="6" t="s">
        <v>8</v>
      </c>
      <c r="D220" s="46"/>
      <c r="E220" s="98" t="s">
        <v>895</v>
      </c>
      <c r="F220" s="104" t="s">
        <v>896</v>
      </c>
      <c r="G220" s="98" t="s">
        <v>897</v>
      </c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 t="s">
        <v>16</v>
      </c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>
        <v>3</v>
      </c>
      <c r="BD220" s="47"/>
      <c r="BE220" s="47"/>
      <c r="BF220" s="48"/>
      <c r="BG220" s="49"/>
      <c r="BH220" s="62" t="s">
        <v>1084</v>
      </c>
    </row>
    <row r="221" spans="1:60" ht="15.75" customHeight="1" x14ac:dyDescent="0.4">
      <c r="A221" s="46" t="s">
        <v>898</v>
      </c>
      <c r="B221" s="41"/>
      <c r="C221" s="6" t="s">
        <v>8</v>
      </c>
      <c r="D221" s="46"/>
      <c r="E221" s="98" t="s">
        <v>899</v>
      </c>
      <c r="F221" s="104" t="s">
        <v>900</v>
      </c>
      <c r="G221" s="98" t="s">
        <v>901</v>
      </c>
      <c r="H221" s="47"/>
      <c r="I221" s="47"/>
      <c r="J221" s="47"/>
      <c r="K221" s="47"/>
      <c r="L221" s="47"/>
      <c r="M221" s="47"/>
      <c r="N221" s="47"/>
      <c r="O221" s="47"/>
      <c r="P221" s="47"/>
      <c r="Q221" s="47">
        <v>35</v>
      </c>
      <c r="R221" s="47"/>
      <c r="S221" s="47"/>
      <c r="T221" s="47"/>
      <c r="U221" s="47"/>
      <c r="V221" s="47"/>
      <c r="W221" s="47"/>
      <c r="X221" s="47">
        <v>40.299999999999997</v>
      </c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>
        <v>8</v>
      </c>
      <c r="AQ221" s="47"/>
      <c r="AR221" s="47"/>
      <c r="AS221" s="47"/>
      <c r="AT221" s="47"/>
      <c r="AU221" s="47"/>
      <c r="AV221" s="47"/>
      <c r="AW221" s="47">
        <v>8</v>
      </c>
      <c r="AX221" s="47"/>
      <c r="AY221" s="47"/>
      <c r="AZ221" s="47"/>
      <c r="BA221" s="47"/>
      <c r="BB221" s="47"/>
      <c r="BC221" s="47"/>
      <c r="BD221" s="47"/>
      <c r="BE221" s="47"/>
      <c r="BF221" s="48"/>
      <c r="BG221" s="49"/>
      <c r="BH221" s="62" t="s">
        <v>1096</v>
      </c>
    </row>
    <row r="222" spans="1:60" ht="15.75" customHeight="1" x14ac:dyDescent="0.4">
      <c r="A222" s="46" t="s">
        <v>902</v>
      </c>
      <c r="B222" s="41"/>
      <c r="C222" s="6" t="s">
        <v>8</v>
      </c>
      <c r="D222" s="46"/>
      <c r="E222" s="98" t="s">
        <v>903</v>
      </c>
      <c r="F222" s="104" t="s">
        <v>904</v>
      </c>
      <c r="G222" s="98" t="s">
        <v>905</v>
      </c>
      <c r="H222" s="47"/>
      <c r="I222" s="47"/>
      <c r="J222" s="47"/>
      <c r="K222" s="47"/>
      <c r="L222" s="47"/>
      <c r="M222" s="47"/>
      <c r="N222" s="47"/>
      <c r="O222" s="47"/>
      <c r="P222" s="47"/>
      <c r="Q222" s="47">
        <v>56.1</v>
      </c>
      <c r="R222" s="47"/>
      <c r="S222" s="47"/>
      <c r="T222" s="47"/>
      <c r="U222" s="47"/>
      <c r="V222" s="47"/>
      <c r="W222" s="47"/>
      <c r="X222" s="47">
        <v>99.2</v>
      </c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>
        <v>8</v>
      </c>
      <c r="AQ222" s="47"/>
      <c r="AR222" s="47"/>
      <c r="AS222" s="47"/>
      <c r="AT222" s="47"/>
      <c r="AU222" s="47"/>
      <c r="AV222" s="47"/>
      <c r="AW222" s="47">
        <v>8</v>
      </c>
      <c r="AX222" s="47"/>
      <c r="AY222" s="47"/>
      <c r="AZ222" s="47"/>
      <c r="BA222" s="47"/>
      <c r="BB222" s="47"/>
      <c r="BC222" s="47"/>
      <c r="BD222" s="47"/>
      <c r="BE222" s="47"/>
      <c r="BF222" s="48"/>
      <c r="BG222" s="49"/>
      <c r="BH222" s="62" t="s">
        <v>1096</v>
      </c>
    </row>
    <row r="223" spans="1:60" ht="15.75" customHeight="1" x14ac:dyDescent="0.4">
      <c r="A223" s="46" t="s">
        <v>906</v>
      </c>
      <c r="B223" s="41"/>
      <c r="C223" s="6" t="s">
        <v>8</v>
      </c>
      <c r="D223" s="46"/>
      <c r="E223" s="98" t="s">
        <v>907</v>
      </c>
      <c r="F223" s="104" t="s">
        <v>908</v>
      </c>
      <c r="G223" s="98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51"/>
      <c r="X223" s="47"/>
      <c r="Y223" s="47"/>
      <c r="Z223" s="47"/>
      <c r="AA223" s="47"/>
      <c r="AB223" s="47"/>
      <c r="AC223" s="47"/>
      <c r="AD223" s="47" t="s">
        <v>16</v>
      </c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51"/>
      <c r="AW223" s="47"/>
      <c r="AX223" s="47"/>
      <c r="AY223" s="47"/>
      <c r="AZ223" s="47"/>
      <c r="BA223" s="47"/>
      <c r="BB223" s="47"/>
      <c r="BC223" s="47">
        <v>0.03</v>
      </c>
      <c r="BD223" s="47"/>
      <c r="BE223" s="47"/>
      <c r="BF223" s="48"/>
      <c r="BG223" s="49"/>
      <c r="BH223" s="62" t="s">
        <v>1084</v>
      </c>
    </row>
    <row r="224" spans="1:60" ht="15.75" customHeight="1" x14ac:dyDescent="0.4">
      <c r="A224" s="46" t="s">
        <v>909</v>
      </c>
      <c r="B224" s="41"/>
      <c r="C224" s="6" t="s">
        <v>8</v>
      </c>
      <c r="D224" s="46"/>
      <c r="E224" s="98" t="s">
        <v>910</v>
      </c>
      <c r="F224" s="104" t="s">
        <v>911</v>
      </c>
      <c r="G224" s="98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51"/>
      <c r="X224" s="47"/>
      <c r="Y224" s="47"/>
      <c r="Z224" s="47"/>
      <c r="AA224" s="47"/>
      <c r="AB224" s="47"/>
      <c r="AC224" s="47"/>
      <c r="AD224" s="47" t="s">
        <v>16</v>
      </c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51"/>
      <c r="AW224" s="47"/>
      <c r="AX224" s="47"/>
      <c r="AY224" s="47"/>
      <c r="AZ224" s="47"/>
      <c r="BA224" s="47"/>
      <c r="BB224" s="47"/>
      <c r="BC224" s="47">
        <v>3</v>
      </c>
      <c r="BD224" s="47"/>
      <c r="BE224" s="47"/>
      <c r="BF224" s="48"/>
      <c r="BG224" s="49"/>
      <c r="BH224" s="62" t="s">
        <v>1084</v>
      </c>
    </row>
    <row r="225" spans="1:60" ht="15.75" customHeight="1" x14ac:dyDescent="0.4">
      <c r="A225" s="46" t="s">
        <v>912</v>
      </c>
      <c r="B225" s="41"/>
      <c r="C225" s="6" t="s">
        <v>8</v>
      </c>
      <c r="D225" s="46"/>
      <c r="E225" s="98" t="s">
        <v>913</v>
      </c>
      <c r="F225" s="104" t="s">
        <v>914</v>
      </c>
      <c r="G225" s="98" t="s">
        <v>915</v>
      </c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 t="s">
        <v>16</v>
      </c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>
        <v>30</v>
      </c>
      <c r="BD225" s="47"/>
      <c r="BE225" s="47"/>
      <c r="BF225" s="48"/>
      <c r="BG225" s="49"/>
      <c r="BH225" s="62" t="s">
        <v>1084</v>
      </c>
    </row>
    <row r="226" spans="1:60" ht="15.75" customHeight="1" x14ac:dyDescent="0.4">
      <c r="A226" s="46" t="s">
        <v>916</v>
      </c>
      <c r="B226" s="41"/>
      <c r="C226" s="6" t="s">
        <v>8</v>
      </c>
      <c r="D226" s="46"/>
      <c r="E226" s="98" t="s">
        <v>917</v>
      </c>
      <c r="F226" s="104" t="s">
        <v>918</v>
      </c>
      <c r="G226" s="98" t="s">
        <v>919</v>
      </c>
      <c r="H226" s="47"/>
      <c r="I226" s="47"/>
      <c r="J226" s="47"/>
      <c r="K226" s="47"/>
      <c r="L226" s="47"/>
      <c r="M226" s="47"/>
      <c r="N226" s="47"/>
      <c r="O226" s="47"/>
      <c r="P226" s="47"/>
      <c r="Q226" s="47">
        <v>21.5</v>
      </c>
      <c r="R226" s="47"/>
      <c r="S226" s="47"/>
      <c r="T226" s="47"/>
      <c r="U226" s="47"/>
      <c r="V226" s="47"/>
      <c r="W226" s="47"/>
      <c r="X226" s="47">
        <v>48</v>
      </c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>
        <v>16</v>
      </c>
      <c r="AQ226" s="47"/>
      <c r="AR226" s="47"/>
      <c r="AS226" s="47"/>
      <c r="AT226" s="47"/>
      <c r="AU226" s="47"/>
      <c r="AV226" s="47"/>
      <c r="AW226" s="47">
        <v>16</v>
      </c>
      <c r="AX226" s="47"/>
      <c r="AY226" s="47"/>
      <c r="AZ226" s="47"/>
      <c r="BA226" s="47"/>
      <c r="BB226" s="47"/>
      <c r="BC226" s="47"/>
      <c r="BD226" s="47"/>
      <c r="BE226" s="47"/>
      <c r="BF226" s="48"/>
      <c r="BG226" s="49"/>
      <c r="BH226" s="62" t="s">
        <v>1096</v>
      </c>
    </row>
    <row r="227" spans="1:60" ht="15.75" customHeight="1" x14ac:dyDescent="0.4">
      <c r="A227" s="46" t="s">
        <v>920</v>
      </c>
      <c r="B227" s="41"/>
      <c r="C227" s="6" t="s">
        <v>8</v>
      </c>
      <c r="D227" s="46"/>
      <c r="E227" s="98" t="s">
        <v>921</v>
      </c>
      <c r="F227" s="104" t="s">
        <v>922</v>
      </c>
      <c r="G227" s="98" t="s">
        <v>923</v>
      </c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 t="s">
        <v>16</v>
      </c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>
        <v>30</v>
      </c>
      <c r="BD227" s="47"/>
      <c r="BE227" s="47"/>
      <c r="BF227" s="48"/>
      <c r="BG227" s="49"/>
      <c r="BH227" s="62" t="s">
        <v>1084</v>
      </c>
    </row>
    <row r="228" spans="1:60" ht="15.75" customHeight="1" x14ac:dyDescent="0.4">
      <c r="A228" s="46" t="s">
        <v>924</v>
      </c>
      <c r="B228" s="41"/>
      <c r="C228" s="6" t="s">
        <v>8</v>
      </c>
      <c r="D228" s="46"/>
      <c r="E228" s="98" t="s">
        <v>925</v>
      </c>
      <c r="F228" s="104" t="s">
        <v>926</v>
      </c>
      <c r="G228" s="98" t="s">
        <v>927</v>
      </c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 t="s">
        <v>16</v>
      </c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>
        <v>30</v>
      </c>
      <c r="BD228" s="47"/>
      <c r="BE228" s="47"/>
      <c r="BF228" s="48"/>
      <c r="BG228" s="49"/>
      <c r="BH228" s="62" t="s">
        <v>1084</v>
      </c>
    </row>
    <row r="229" spans="1:60" ht="15.75" customHeight="1" x14ac:dyDescent="0.4">
      <c r="A229" s="46" t="s">
        <v>928</v>
      </c>
      <c r="B229" s="41"/>
      <c r="C229" s="6" t="s">
        <v>8</v>
      </c>
      <c r="D229" s="46"/>
      <c r="E229" s="98" t="s">
        <v>929</v>
      </c>
      <c r="F229" s="104" t="s">
        <v>930</v>
      </c>
      <c r="G229" s="98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 t="s">
        <v>16</v>
      </c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>
        <v>30</v>
      </c>
      <c r="BD229" s="47"/>
      <c r="BE229" s="47"/>
      <c r="BF229" s="48"/>
      <c r="BG229" s="49"/>
      <c r="BH229" s="62" t="s">
        <v>1084</v>
      </c>
    </row>
    <row r="230" spans="1:60" ht="15.75" customHeight="1" x14ac:dyDescent="0.4">
      <c r="A230" s="46" t="s">
        <v>931</v>
      </c>
      <c r="B230" s="41"/>
      <c r="C230" s="6" t="s">
        <v>8</v>
      </c>
      <c r="D230" s="46"/>
      <c r="E230" s="98" t="s">
        <v>932</v>
      </c>
      <c r="F230" s="104" t="s">
        <v>933</v>
      </c>
      <c r="G230" s="98" t="s">
        <v>934</v>
      </c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 t="s">
        <v>16</v>
      </c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>
        <v>10</v>
      </c>
      <c r="BD230" s="47"/>
      <c r="BE230" s="47"/>
      <c r="BF230" s="48"/>
      <c r="BG230" s="49"/>
      <c r="BH230" s="62" t="s">
        <v>1084</v>
      </c>
    </row>
    <row r="231" spans="1:60" ht="15.75" customHeight="1" x14ac:dyDescent="0.4">
      <c r="A231" s="46" t="s">
        <v>935</v>
      </c>
      <c r="B231" s="41"/>
      <c r="C231" s="6" t="s">
        <v>8</v>
      </c>
      <c r="D231" s="46"/>
      <c r="E231" s="98" t="s">
        <v>936</v>
      </c>
      <c r="F231" s="104" t="s">
        <v>937</v>
      </c>
      <c r="G231" s="98" t="s">
        <v>938</v>
      </c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 t="s">
        <v>16</v>
      </c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>
        <v>100</v>
      </c>
      <c r="BD231" s="47"/>
      <c r="BE231" s="47"/>
      <c r="BF231" s="48"/>
      <c r="BG231" s="49"/>
      <c r="BH231" s="62" t="s">
        <v>1084</v>
      </c>
    </row>
    <row r="232" spans="1:60" ht="15.75" customHeight="1" x14ac:dyDescent="0.4">
      <c r="A232" s="46" t="s">
        <v>939</v>
      </c>
      <c r="B232" s="41"/>
      <c r="C232" s="6" t="s">
        <v>8</v>
      </c>
      <c r="D232" s="46"/>
      <c r="E232" s="98" t="s">
        <v>940</v>
      </c>
      <c r="F232" s="104" t="s">
        <v>941</v>
      </c>
      <c r="G232" s="98" t="s">
        <v>942</v>
      </c>
      <c r="H232" s="47"/>
      <c r="I232" s="47"/>
      <c r="J232" s="47"/>
      <c r="K232" s="47"/>
      <c r="L232" s="47"/>
      <c r="M232" s="47"/>
      <c r="N232" s="47"/>
      <c r="O232" s="47"/>
      <c r="P232" s="47"/>
      <c r="Q232" s="47" t="s">
        <v>16</v>
      </c>
      <c r="R232" s="47"/>
      <c r="S232" s="47"/>
      <c r="T232" s="47"/>
      <c r="U232" s="47"/>
      <c r="V232" s="47"/>
      <c r="W232" s="47"/>
      <c r="X232" s="47" t="s">
        <v>16</v>
      </c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>
        <v>250</v>
      </c>
      <c r="AQ232" s="47"/>
      <c r="AR232" s="47"/>
      <c r="AS232" s="47"/>
      <c r="AT232" s="47"/>
      <c r="AU232" s="47"/>
      <c r="AV232" s="47"/>
      <c r="AW232" s="47">
        <v>500</v>
      </c>
      <c r="AX232" s="47"/>
      <c r="AY232" s="47"/>
      <c r="AZ232" s="47"/>
      <c r="BA232" s="47"/>
      <c r="BB232" s="47"/>
      <c r="BC232" s="47"/>
      <c r="BD232" s="47"/>
      <c r="BE232" s="47"/>
      <c r="BF232" s="48"/>
      <c r="BG232" s="49"/>
      <c r="BH232" s="62" t="s">
        <v>1096</v>
      </c>
    </row>
    <row r="233" spans="1:60" ht="15.75" customHeight="1" x14ac:dyDescent="0.4">
      <c r="A233" s="46" t="s">
        <v>943</v>
      </c>
      <c r="B233" s="41"/>
      <c r="C233" s="6" t="s">
        <v>8</v>
      </c>
      <c r="D233" s="46"/>
      <c r="E233" s="98" t="s">
        <v>944</v>
      </c>
      <c r="F233" s="104" t="s">
        <v>945</v>
      </c>
      <c r="G233" s="98" t="s">
        <v>1130</v>
      </c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 t="s">
        <v>16</v>
      </c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>
        <v>3</v>
      </c>
      <c r="BD233" s="47"/>
      <c r="BE233" s="47"/>
      <c r="BF233" s="48"/>
      <c r="BG233" s="49"/>
      <c r="BH233" s="62" t="s">
        <v>1084</v>
      </c>
    </row>
    <row r="234" spans="1:60" ht="15.75" customHeight="1" x14ac:dyDescent="0.4">
      <c r="A234" s="46" t="s">
        <v>946</v>
      </c>
      <c r="B234" s="41"/>
      <c r="C234" s="6" t="s">
        <v>8</v>
      </c>
      <c r="D234" s="46"/>
      <c r="E234" s="98" t="s">
        <v>947</v>
      </c>
      <c r="F234" s="104" t="s">
        <v>948</v>
      </c>
      <c r="G234" s="98" t="s">
        <v>949</v>
      </c>
      <c r="H234" s="47"/>
      <c r="I234" s="47"/>
      <c r="J234" s="47"/>
      <c r="K234" s="47"/>
      <c r="L234" s="47"/>
      <c r="M234" s="47"/>
      <c r="N234" s="47"/>
      <c r="O234" s="47"/>
      <c r="P234" s="47"/>
      <c r="Q234" s="47" t="s">
        <v>16</v>
      </c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 t="s">
        <v>16</v>
      </c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8"/>
      <c r="BG234" s="49"/>
      <c r="BH234" s="62" t="s">
        <v>1090</v>
      </c>
    </row>
    <row r="235" spans="1:60" ht="15.75" customHeight="1" x14ac:dyDescent="0.4">
      <c r="A235" s="46" t="s">
        <v>950</v>
      </c>
      <c r="B235" s="41"/>
      <c r="C235" s="6" t="s">
        <v>9</v>
      </c>
      <c r="D235" s="46"/>
      <c r="E235" s="98" t="s">
        <v>951</v>
      </c>
      <c r="F235" s="104" t="s">
        <v>952</v>
      </c>
      <c r="G235" s="104" t="s">
        <v>953</v>
      </c>
      <c r="H235" s="47"/>
      <c r="I235" s="47"/>
      <c r="J235" s="47"/>
      <c r="K235" s="47"/>
      <c r="L235" s="47"/>
      <c r="M235" s="47"/>
      <c r="N235" s="47"/>
      <c r="O235" s="47"/>
      <c r="P235" s="47"/>
      <c r="Q235" s="47" t="s">
        <v>16</v>
      </c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 t="s">
        <v>16</v>
      </c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8"/>
      <c r="BG235" s="49"/>
      <c r="BH235" s="62" t="s">
        <v>1090</v>
      </c>
    </row>
    <row r="236" spans="1:60" ht="15.75" customHeight="1" x14ac:dyDescent="0.4">
      <c r="A236" s="46" t="s">
        <v>954</v>
      </c>
      <c r="B236" s="41"/>
      <c r="C236" s="6" t="s">
        <v>9</v>
      </c>
      <c r="D236" s="46"/>
      <c r="E236" s="98" t="s">
        <v>955</v>
      </c>
      <c r="F236" s="104" t="s">
        <v>956</v>
      </c>
      <c r="G236" s="104" t="s">
        <v>957</v>
      </c>
      <c r="H236" s="47"/>
      <c r="I236" s="47"/>
      <c r="J236" s="47" t="s">
        <v>16</v>
      </c>
      <c r="K236" s="47"/>
      <c r="L236" s="47"/>
      <c r="M236" s="47"/>
      <c r="N236" s="47"/>
      <c r="O236" s="47"/>
      <c r="P236" s="47"/>
      <c r="Q236" s="47" t="s">
        <v>16</v>
      </c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 t="s">
        <v>16</v>
      </c>
      <c r="AE236" s="47"/>
      <c r="AF236" s="47"/>
      <c r="AG236" s="47"/>
      <c r="AH236" s="47"/>
      <c r="AI236" s="47" t="s">
        <v>16</v>
      </c>
      <c r="AJ236" s="47"/>
      <c r="AK236" s="47"/>
      <c r="AL236" s="47"/>
      <c r="AM236" s="47"/>
      <c r="AN236" s="47"/>
      <c r="AO236" s="47"/>
      <c r="AP236" s="47" t="s">
        <v>16</v>
      </c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 t="s">
        <v>16</v>
      </c>
      <c r="BD236" s="47"/>
      <c r="BE236" s="47"/>
      <c r="BF236" s="48"/>
      <c r="BG236" s="49"/>
      <c r="BH236" s="62" t="s">
        <v>1090</v>
      </c>
    </row>
    <row r="237" spans="1:60" ht="15.75" customHeight="1" x14ac:dyDescent="0.4">
      <c r="A237" s="46" t="s">
        <v>958</v>
      </c>
      <c r="B237" s="41"/>
      <c r="C237" s="6" t="s">
        <v>9</v>
      </c>
      <c r="D237" s="46"/>
      <c r="E237" s="98" t="s">
        <v>959</v>
      </c>
      <c r="F237" s="104" t="s">
        <v>960</v>
      </c>
      <c r="G237" s="104" t="s">
        <v>961</v>
      </c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 t="s">
        <v>16</v>
      </c>
      <c r="AE237" s="47" t="s">
        <v>16</v>
      </c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 t="s">
        <v>16</v>
      </c>
      <c r="BD237" s="47" t="s">
        <v>16</v>
      </c>
      <c r="BE237" s="47"/>
      <c r="BF237" s="48"/>
      <c r="BG237" s="49"/>
      <c r="BH237" s="62" t="s">
        <v>1090</v>
      </c>
    </row>
    <row r="238" spans="1:60" ht="15.75" customHeight="1" x14ac:dyDescent="0.5">
      <c r="A238" s="54" t="s">
        <v>962</v>
      </c>
      <c r="B238" s="41"/>
      <c r="C238" s="108" t="s">
        <v>9</v>
      </c>
      <c r="D238" s="46"/>
      <c r="E238" s="98" t="s">
        <v>963</v>
      </c>
      <c r="F238" s="104" t="s">
        <v>964</v>
      </c>
      <c r="G238" s="112" t="s">
        <v>1131</v>
      </c>
      <c r="H238" s="47"/>
      <c r="I238" s="47"/>
      <c r="J238" s="47"/>
      <c r="K238" s="47"/>
      <c r="L238" s="47">
        <v>10000</v>
      </c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>
        <v>100000</v>
      </c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8"/>
      <c r="BG238" s="49"/>
      <c r="BH238" s="60" t="s">
        <v>152</v>
      </c>
    </row>
    <row r="239" spans="1:60" ht="15.75" customHeight="1" x14ac:dyDescent="0.4">
      <c r="A239" s="46" t="s">
        <v>965</v>
      </c>
      <c r="B239" s="41"/>
      <c r="C239" s="6" t="s">
        <v>9</v>
      </c>
      <c r="D239" s="46"/>
      <c r="E239" s="98" t="s">
        <v>966</v>
      </c>
      <c r="F239" s="104" t="s">
        <v>967</v>
      </c>
      <c r="G239" s="104" t="s">
        <v>968</v>
      </c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 t="s">
        <v>16</v>
      </c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 t="s">
        <v>16</v>
      </c>
      <c r="BD239" s="47"/>
      <c r="BE239" s="47"/>
      <c r="BF239" s="48"/>
      <c r="BG239" s="49"/>
      <c r="BH239" s="62" t="s">
        <v>1090</v>
      </c>
    </row>
    <row r="240" spans="1:60" ht="20.149999999999999" customHeight="1" x14ac:dyDescent="0.4">
      <c r="A240" s="46" t="s">
        <v>969</v>
      </c>
      <c r="B240" s="41"/>
      <c r="C240" s="108" t="s">
        <v>9</v>
      </c>
      <c r="D240" s="46"/>
      <c r="E240" s="98" t="s">
        <v>970</v>
      </c>
      <c r="F240" s="104" t="s">
        <v>971</v>
      </c>
      <c r="G240" s="104" t="s">
        <v>972</v>
      </c>
      <c r="H240" s="47"/>
      <c r="I240" s="47"/>
      <c r="J240" s="47" t="s">
        <v>16</v>
      </c>
      <c r="K240" s="47"/>
      <c r="L240" s="47"/>
      <c r="M240" s="47"/>
      <c r="N240" s="47"/>
      <c r="O240" s="47" t="s">
        <v>16</v>
      </c>
      <c r="P240" s="47"/>
      <c r="Q240" s="47" t="s">
        <v>16</v>
      </c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 t="s">
        <v>16</v>
      </c>
      <c r="AE240" s="47"/>
      <c r="AF240" s="47"/>
      <c r="AG240" s="47"/>
      <c r="AH240" s="47"/>
      <c r="AI240" s="47" t="s">
        <v>16</v>
      </c>
      <c r="AJ240" s="47"/>
      <c r="AK240" s="47"/>
      <c r="AL240" s="47"/>
      <c r="AM240" s="47"/>
      <c r="AN240" s="47" t="s">
        <v>16</v>
      </c>
      <c r="AO240" s="47"/>
      <c r="AP240" s="47" t="s">
        <v>16</v>
      </c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 t="s">
        <v>16</v>
      </c>
      <c r="BD240" s="47"/>
      <c r="BE240" s="47"/>
      <c r="BF240" s="48"/>
      <c r="BG240" s="49"/>
      <c r="BH240" s="62" t="s">
        <v>1090</v>
      </c>
    </row>
    <row r="241" spans="1:60" ht="14.7" customHeight="1" x14ac:dyDescent="0.4">
      <c r="A241" s="46" t="s">
        <v>973</v>
      </c>
      <c r="B241" s="41"/>
      <c r="C241" s="108" t="s">
        <v>9</v>
      </c>
      <c r="D241" s="46"/>
      <c r="E241" s="98" t="s">
        <v>974</v>
      </c>
      <c r="F241" s="104" t="s">
        <v>975</v>
      </c>
      <c r="G241" s="104" t="s">
        <v>1112</v>
      </c>
      <c r="H241" s="47"/>
      <c r="I241" s="47"/>
      <c r="J241" s="47"/>
      <c r="K241" s="47"/>
      <c r="L241" s="47"/>
      <c r="M241" s="47"/>
      <c r="N241" s="47"/>
      <c r="O241" s="47"/>
      <c r="P241" s="47"/>
      <c r="Q241" s="47" t="s">
        <v>16</v>
      </c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 t="s">
        <v>16</v>
      </c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8"/>
      <c r="BG241" s="49"/>
      <c r="BH241" s="62" t="s">
        <v>1090</v>
      </c>
    </row>
    <row r="242" spans="1:60" ht="15.75" customHeight="1" x14ac:dyDescent="0.4">
      <c r="A242" s="46" t="s">
        <v>976</v>
      </c>
      <c r="B242" s="41"/>
      <c r="C242" s="108" t="s">
        <v>8</v>
      </c>
      <c r="D242" s="46"/>
      <c r="E242" s="98" t="s">
        <v>977</v>
      </c>
      <c r="F242" s="104" t="s">
        <v>978</v>
      </c>
      <c r="G242" s="104" t="s">
        <v>979</v>
      </c>
      <c r="H242" s="47"/>
      <c r="I242" s="47"/>
      <c r="J242" s="47"/>
      <c r="K242" s="47"/>
      <c r="L242" s="47"/>
      <c r="M242" s="47"/>
      <c r="N242" s="47"/>
      <c r="O242" s="47"/>
      <c r="P242" s="47"/>
      <c r="Q242" s="47" t="s">
        <v>16</v>
      </c>
      <c r="R242" s="47"/>
      <c r="S242" s="47"/>
      <c r="T242" s="47"/>
      <c r="U242" s="47"/>
      <c r="V242" s="47"/>
      <c r="W242" s="47"/>
      <c r="X242" s="47" t="s">
        <v>16</v>
      </c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>
        <v>250</v>
      </c>
      <c r="AQ242" s="47"/>
      <c r="AR242" s="47"/>
      <c r="AS242" s="47"/>
      <c r="AT242" s="47"/>
      <c r="AU242" s="47"/>
      <c r="AV242" s="47"/>
      <c r="AW242" s="47">
        <v>250</v>
      </c>
      <c r="AX242" s="47"/>
      <c r="AY242" s="47"/>
      <c r="AZ242" s="47"/>
      <c r="BA242" s="47"/>
      <c r="BB242" s="47"/>
      <c r="BC242" s="47"/>
      <c r="BD242" s="47"/>
      <c r="BE242" s="47"/>
      <c r="BF242" s="48"/>
      <c r="BG242" s="49"/>
      <c r="BH242" s="62" t="s">
        <v>1135</v>
      </c>
    </row>
    <row r="243" spans="1:60" ht="15.75" customHeight="1" x14ac:dyDescent="0.4">
      <c r="A243" s="46" t="s">
        <v>980</v>
      </c>
      <c r="B243" s="41"/>
      <c r="C243" s="6" t="s">
        <v>9</v>
      </c>
      <c r="D243" s="46"/>
      <c r="E243" s="98" t="s">
        <v>981</v>
      </c>
      <c r="F243" s="104" t="s">
        <v>982</v>
      </c>
      <c r="G243" s="104" t="s">
        <v>983</v>
      </c>
      <c r="H243" s="47" t="s">
        <v>15</v>
      </c>
      <c r="I243" s="47"/>
      <c r="J243" s="47" t="s">
        <v>16</v>
      </c>
      <c r="K243" s="47"/>
      <c r="L243" s="47"/>
      <c r="M243" s="47"/>
      <c r="N243" s="47"/>
      <c r="O243" s="47"/>
      <c r="P243" s="47"/>
      <c r="Q243" s="47" t="s">
        <v>15</v>
      </c>
      <c r="R243" s="47"/>
      <c r="S243" s="47"/>
      <c r="T243" s="47"/>
      <c r="U243" s="47"/>
      <c r="V243" s="47"/>
      <c r="W243" s="47"/>
      <c r="X243" s="47" t="s">
        <v>15</v>
      </c>
      <c r="Y243" s="47"/>
      <c r="Z243" s="47"/>
      <c r="AA243" s="47"/>
      <c r="AB243" s="47"/>
      <c r="AC243" s="47"/>
      <c r="AD243" s="47" t="s">
        <v>15</v>
      </c>
      <c r="AE243" s="47"/>
      <c r="AF243" s="47"/>
      <c r="AG243" s="47" t="s">
        <v>15</v>
      </c>
      <c r="AH243" s="47"/>
      <c r="AI243" s="47">
        <v>3000</v>
      </c>
      <c r="AJ243" s="47"/>
      <c r="AK243" s="47"/>
      <c r="AL243" s="47"/>
      <c r="AM243" s="47"/>
      <c r="AN243" s="47"/>
      <c r="AO243" s="47"/>
      <c r="AP243" s="47" t="s">
        <v>15</v>
      </c>
      <c r="AQ243" s="47"/>
      <c r="AR243" s="47"/>
      <c r="AS243" s="47"/>
      <c r="AT243" s="47"/>
      <c r="AU243" s="47"/>
      <c r="AV243" s="47"/>
      <c r="AW243" s="47" t="s">
        <v>15</v>
      </c>
      <c r="AX243" s="47"/>
      <c r="AY243" s="47"/>
      <c r="AZ243" s="47"/>
      <c r="BA243" s="47"/>
      <c r="BB243" s="47"/>
      <c r="BC243" s="47" t="s">
        <v>15</v>
      </c>
      <c r="BD243" s="47"/>
      <c r="BE243" s="47"/>
      <c r="BF243" s="48"/>
      <c r="BG243" s="49"/>
      <c r="BH243" s="62" t="s">
        <v>1092</v>
      </c>
    </row>
    <row r="244" spans="1:60" ht="15.75" customHeight="1" x14ac:dyDescent="0.4">
      <c r="A244" s="46" t="s">
        <v>984</v>
      </c>
      <c r="B244" s="41"/>
      <c r="C244" s="6" t="s">
        <v>9</v>
      </c>
      <c r="D244" s="46"/>
      <c r="E244" s="98" t="s">
        <v>985</v>
      </c>
      <c r="F244" s="104" t="s">
        <v>986</v>
      </c>
      <c r="G244" s="113" t="s">
        <v>1132</v>
      </c>
      <c r="H244" s="47" t="s">
        <v>15</v>
      </c>
      <c r="I244" s="47"/>
      <c r="J244" s="47" t="s">
        <v>16</v>
      </c>
      <c r="K244" s="47"/>
      <c r="L244" s="47"/>
      <c r="M244" s="47"/>
      <c r="N244" s="47"/>
      <c r="O244" s="47"/>
      <c r="P244" s="47"/>
      <c r="Q244" s="47" t="s">
        <v>15</v>
      </c>
      <c r="R244" s="47"/>
      <c r="S244" s="47"/>
      <c r="T244" s="47"/>
      <c r="U244" s="47"/>
      <c r="V244" s="47"/>
      <c r="W244" s="47"/>
      <c r="X244" s="47" t="s">
        <v>15</v>
      </c>
      <c r="Y244" s="47"/>
      <c r="Z244" s="47"/>
      <c r="AA244" s="47"/>
      <c r="AB244" s="47"/>
      <c r="AC244" s="47"/>
      <c r="AD244" s="47" t="s">
        <v>15</v>
      </c>
      <c r="AE244" s="47"/>
      <c r="AF244" s="47"/>
      <c r="AG244" s="47" t="s">
        <v>15</v>
      </c>
      <c r="AH244" s="47"/>
      <c r="AI244" s="47">
        <v>300</v>
      </c>
      <c r="AJ244" s="47"/>
      <c r="AK244" s="47"/>
      <c r="AL244" s="47"/>
      <c r="AM244" s="47"/>
      <c r="AN244" s="47"/>
      <c r="AO244" s="47"/>
      <c r="AP244" s="47" t="s">
        <v>15</v>
      </c>
      <c r="AQ244" s="47"/>
      <c r="AR244" s="47"/>
      <c r="AS244" s="47"/>
      <c r="AT244" s="47"/>
      <c r="AU244" s="47"/>
      <c r="AV244" s="47"/>
      <c r="AW244" s="47" t="s">
        <v>15</v>
      </c>
      <c r="AX244" s="47"/>
      <c r="AY244" s="47"/>
      <c r="AZ244" s="47"/>
      <c r="BA244" s="47"/>
      <c r="BB244" s="47"/>
      <c r="BC244" s="47" t="s">
        <v>15</v>
      </c>
      <c r="BD244" s="47"/>
      <c r="BE244" s="47"/>
      <c r="BF244" s="48"/>
      <c r="BG244" s="49"/>
      <c r="BH244" s="62" t="s">
        <v>1092</v>
      </c>
    </row>
    <row r="245" spans="1:60" ht="15.75" customHeight="1" x14ac:dyDescent="0.4">
      <c r="A245" s="46" t="s">
        <v>987</v>
      </c>
      <c r="B245" s="41"/>
      <c r="C245" s="6" t="s">
        <v>9</v>
      </c>
      <c r="D245" s="46"/>
      <c r="E245" s="98" t="s">
        <v>988</v>
      </c>
      <c r="F245" s="104" t="s">
        <v>989</v>
      </c>
      <c r="G245" s="102" t="s">
        <v>990</v>
      </c>
      <c r="H245" s="47" t="s">
        <v>15</v>
      </c>
      <c r="I245" s="47"/>
      <c r="J245" s="47" t="s">
        <v>16</v>
      </c>
      <c r="K245" s="47"/>
      <c r="L245" s="47"/>
      <c r="M245" s="47"/>
      <c r="N245" s="47"/>
      <c r="O245" s="47"/>
      <c r="P245" s="47"/>
      <c r="Q245" s="47" t="s">
        <v>15</v>
      </c>
      <c r="R245" s="47"/>
      <c r="S245" s="47"/>
      <c r="T245" s="47"/>
      <c r="U245" s="47"/>
      <c r="V245" s="47"/>
      <c r="W245" s="47"/>
      <c r="X245" s="47" t="s">
        <v>15</v>
      </c>
      <c r="Y245" s="47"/>
      <c r="Z245" s="47"/>
      <c r="AA245" s="47"/>
      <c r="AB245" s="47"/>
      <c r="AC245" s="47"/>
      <c r="AD245" s="47" t="s">
        <v>15</v>
      </c>
      <c r="AE245" s="47"/>
      <c r="AF245" s="47"/>
      <c r="AG245" s="47" t="s">
        <v>15</v>
      </c>
      <c r="AH245" s="47"/>
      <c r="AI245" s="47">
        <v>3000</v>
      </c>
      <c r="AJ245" s="47"/>
      <c r="AK245" s="47"/>
      <c r="AL245" s="47"/>
      <c r="AM245" s="47"/>
      <c r="AN245" s="47"/>
      <c r="AO245" s="47"/>
      <c r="AP245" s="47" t="s">
        <v>15</v>
      </c>
      <c r="AQ245" s="47"/>
      <c r="AR245" s="47"/>
      <c r="AS245" s="47"/>
      <c r="AT245" s="47"/>
      <c r="AU245" s="47"/>
      <c r="AV245" s="47"/>
      <c r="AW245" s="47" t="s">
        <v>15</v>
      </c>
      <c r="AX245" s="47"/>
      <c r="AY245" s="47"/>
      <c r="AZ245" s="47"/>
      <c r="BA245" s="47"/>
      <c r="BB245" s="47"/>
      <c r="BC245" s="47" t="s">
        <v>15</v>
      </c>
      <c r="BD245" s="47"/>
      <c r="BE245" s="47"/>
      <c r="BF245" s="48"/>
      <c r="BG245" s="49"/>
      <c r="BH245" s="62" t="s">
        <v>1092</v>
      </c>
    </row>
    <row r="246" spans="1:60" ht="15.75" customHeight="1" x14ac:dyDescent="0.4">
      <c r="A246" s="46" t="s">
        <v>991</v>
      </c>
      <c r="B246" s="41"/>
      <c r="C246" s="6" t="s">
        <v>9</v>
      </c>
      <c r="D246" s="46"/>
      <c r="E246" s="98" t="s">
        <v>992</v>
      </c>
      <c r="F246" s="104" t="s">
        <v>993</v>
      </c>
      <c r="G246" s="102" t="s">
        <v>994</v>
      </c>
      <c r="H246" s="47" t="s">
        <v>16</v>
      </c>
      <c r="I246" s="47"/>
      <c r="J246" s="47">
        <v>660</v>
      </c>
      <c r="K246" s="47"/>
      <c r="L246" s="47"/>
      <c r="M246" s="47"/>
      <c r="N246" s="47"/>
      <c r="O246" s="47"/>
      <c r="P246" s="47"/>
      <c r="Q246" s="47" t="s">
        <v>15</v>
      </c>
      <c r="R246" s="47"/>
      <c r="S246" s="47"/>
      <c r="T246" s="47"/>
      <c r="U246" s="47"/>
      <c r="V246" s="47"/>
      <c r="W246" s="47"/>
      <c r="X246" s="47" t="s">
        <v>16</v>
      </c>
      <c r="Y246" s="47"/>
      <c r="Z246" s="47"/>
      <c r="AA246" s="47"/>
      <c r="AB246" s="47"/>
      <c r="AC246" s="47"/>
      <c r="AD246" s="47" t="s">
        <v>15</v>
      </c>
      <c r="AE246" s="47"/>
      <c r="AF246" s="47"/>
      <c r="AG246" s="47">
        <v>300</v>
      </c>
      <c r="AH246" s="47"/>
      <c r="AI246" s="47">
        <v>1000</v>
      </c>
      <c r="AJ246" s="47"/>
      <c r="AK246" s="47"/>
      <c r="AL246" s="47"/>
      <c r="AM246" s="47"/>
      <c r="AN246" s="47"/>
      <c r="AO246" s="47"/>
      <c r="AP246" s="47" t="s">
        <v>15</v>
      </c>
      <c r="AQ246" s="47"/>
      <c r="AR246" s="47"/>
      <c r="AS246" s="47"/>
      <c r="AT246" s="47"/>
      <c r="AU246" s="47"/>
      <c r="AV246" s="47"/>
      <c r="AW246" s="47">
        <v>1000</v>
      </c>
      <c r="AX246" s="47"/>
      <c r="AY246" s="47"/>
      <c r="AZ246" s="47"/>
      <c r="BA246" s="47"/>
      <c r="BB246" s="47"/>
      <c r="BC246" s="47" t="s">
        <v>15</v>
      </c>
      <c r="BD246" s="47"/>
      <c r="BE246" s="47"/>
      <c r="BF246" s="48"/>
      <c r="BG246" s="49"/>
      <c r="BH246" s="62" t="s">
        <v>1092</v>
      </c>
    </row>
    <row r="247" spans="1:60" ht="15.75" customHeight="1" x14ac:dyDescent="0.4">
      <c r="A247" s="46" t="s">
        <v>995</v>
      </c>
      <c r="B247" s="41"/>
      <c r="C247" s="6" t="s">
        <v>9</v>
      </c>
      <c r="D247" s="46"/>
      <c r="E247" s="98" t="s">
        <v>996</v>
      </c>
      <c r="F247" s="104" t="s">
        <v>997</v>
      </c>
      <c r="G247" s="112" t="s">
        <v>1133</v>
      </c>
      <c r="H247" s="47" t="s">
        <v>16</v>
      </c>
      <c r="I247" s="47"/>
      <c r="J247" s="47">
        <v>30</v>
      </c>
      <c r="K247" s="47"/>
      <c r="L247" s="47"/>
      <c r="M247" s="47"/>
      <c r="N247" s="47"/>
      <c r="O247" s="47"/>
      <c r="P247" s="47"/>
      <c r="Q247" s="47" t="s">
        <v>16</v>
      </c>
      <c r="R247" s="47"/>
      <c r="S247" s="47"/>
      <c r="T247" s="47"/>
      <c r="U247" s="47"/>
      <c r="V247" s="47"/>
      <c r="W247" s="47"/>
      <c r="X247" s="47" t="s">
        <v>16</v>
      </c>
      <c r="Y247" s="47"/>
      <c r="Z247" s="47"/>
      <c r="AA247" s="47"/>
      <c r="AB247" s="47"/>
      <c r="AC247" s="47"/>
      <c r="AD247" s="47" t="s">
        <v>16</v>
      </c>
      <c r="AE247" s="47"/>
      <c r="AF247" s="47"/>
      <c r="AG247" s="47">
        <v>100</v>
      </c>
      <c r="AH247" s="47"/>
      <c r="AI247" s="47">
        <v>10</v>
      </c>
      <c r="AJ247" s="47"/>
      <c r="AK247" s="47"/>
      <c r="AL247" s="47"/>
      <c r="AM247" s="47"/>
      <c r="AN247" s="47"/>
      <c r="AO247" s="47"/>
      <c r="AP247" s="47">
        <v>100</v>
      </c>
      <c r="AQ247" s="47"/>
      <c r="AR247" s="47"/>
      <c r="AS247" s="47"/>
      <c r="AT247" s="47"/>
      <c r="AU247" s="47"/>
      <c r="AV247" s="47"/>
      <c r="AW247" s="47">
        <v>300</v>
      </c>
      <c r="AX247" s="47"/>
      <c r="AY247" s="47"/>
      <c r="AZ247" s="47"/>
      <c r="BA247" s="47"/>
      <c r="BB247" s="47"/>
      <c r="BC247" s="47">
        <v>100</v>
      </c>
      <c r="BD247" s="47"/>
      <c r="BE247" s="47"/>
      <c r="BF247" s="48"/>
      <c r="BG247" s="49"/>
      <c r="BH247" s="62" t="s">
        <v>1092</v>
      </c>
    </row>
    <row r="248" spans="1:60" ht="15.75" customHeight="1" x14ac:dyDescent="0.4">
      <c r="A248" s="46" t="s">
        <v>998</v>
      </c>
      <c r="B248" s="41"/>
      <c r="C248" s="6" t="s">
        <v>8</v>
      </c>
      <c r="D248" s="46"/>
      <c r="E248" s="98" t="s">
        <v>999</v>
      </c>
      <c r="F248" s="104" t="s">
        <v>1000</v>
      </c>
      <c r="G248" s="104" t="s">
        <v>1001</v>
      </c>
      <c r="H248" s="47"/>
      <c r="I248" s="47"/>
      <c r="J248" s="47"/>
      <c r="K248" s="47"/>
      <c r="L248" s="47"/>
      <c r="M248" s="47"/>
      <c r="N248" s="47"/>
      <c r="O248" s="47"/>
      <c r="P248" s="47"/>
      <c r="Q248" s="47" t="s">
        <v>16</v>
      </c>
      <c r="R248" s="47"/>
      <c r="S248" s="47"/>
      <c r="T248" s="47"/>
      <c r="U248" s="47"/>
      <c r="V248" s="47"/>
      <c r="W248" s="47"/>
      <c r="X248" s="47"/>
      <c r="Y248" s="47"/>
      <c r="Z248" s="47" t="s">
        <v>16</v>
      </c>
      <c r="AA248" s="47"/>
      <c r="AB248" s="47"/>
      <c r="AC248" s="47"/>
      <c r="AD248" s="47" t="s">
        <v>16</v>
      </c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 t="s">
        <v>16</v>
      </c>
      <c r="AQ248" s="47"/>
      <c r="AR248" s="47"/>
      <c r="AS248" s="47"/>
      <c r="AT248" s="47"/>
      <c r="AU248" s="47"/>
      <c r="AV248" s="47"/>
      <c r="AW248" s="47"/>
      <c r="AX248" s="47"/>
      <c r="AY248" s="47" t="s">
        <v>16</v>
      </c>
      <c r="AZ248" s="47"/>
      <c r="BA248" s="47"/>
      <c r="BB248" s="47"/>
      <c r="BC248" s="47" t="s">
        <v>16</v>
      </c>
      <c r="BD248" s="47"/>
      <c r="BE248" s="47"/>
      <c r="BF248" s="48"/>
      <c r="BG248" s="49"/>
      <c r="BH248" s="62" t="s">
        <v>1090</v>
      </c>
    </row>
    <row r="249" spans="1:60" ht="15.75" customHeight="1" x14ac:dyDescent="0.4">
      <c r="A249" s="54" t="s">
        <v>1002</v>
      </c>
      <c r="B249" s="55"/>
      <c r="C249" s="6" t="s">
        <v>8</v>
      </c>
      <c r="D249" s="46"/>
      <c r="E249" s="98" t="s">
        <v>1003</v>
      </c>
      <c r="F249" s="104" t="s">
        <v>1004</v>
      </c>
      <c r="G249" s="104" t="s">
        <v>1005</v>
      </c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 t="s">
        <v>16</v>
      </c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 t="s">
        <v>16</v>
      </c>
      <c r="BD249" s="47"/>
      <c r="BE249" s="47"/>
      <c r="BF249" s="48"/>
      <c r="BG249" s="49"/>
      <c r="BH249" s="62" t="s">
        <v>1090</v>
      </c>
    </row>
    <row r="250" spans="1:60" x14ac:dyDescent="0.4">
      <c r="B250" s="107"/>
    </row>
  </sheetData>
  <mergeCells count="2">
    <mergeCell ref="H1:AF1"/>
    <mergeCell ref="AH1:BE1"/>
  </mergeCells>
  <hyperlinks>
    <hyperlink ref="BH3" r:id="rId1" display="24) https://pubmed.ncbi.nlm.nih.gov/23311874/ _x000a_29) https://doi.org/10.1021/jf403387p "/>
    <hyperlink ref="BH4" r:id="rId2" display="12) https://doi.org/10.1093/chemse/bjp092 _x000a_11) https://doi.org/10.1016/j.bbrc.2004.05.019"/>
    <hyperlink ref="G5" r:id="rId3"/>
    <hyperlink ref="BH5" r:id="rId4"/>
    <hyperlink ref="BH6" r:id="rId5"/>
    <hyperlink ref="BH7" r:id="rId6"/>
    <hyperlink ref="G8" r:id="rId7"/>
    <hyperlink ref="BH8" r:id="rId8" display="12)https://doi.org/10.1093/chemse/bjp092_x000a_31) https://doi.org/10.1074/jbc.M110.144444"/>
    <hyperlink ref="G9" r:id="rId9"/>
    <hyperlink ref="BH9" r:id="rId10"/>
    <hyperlink ref="G10" r:id="rId11"/>
    <hyperlink ref="BH10" r:id="rId12"/>
    <hyperlink ref="BH11" r:id="rId13"/>
    <hyperlink ref="G12" r:id="rId14"/>
    <hyperlink ref="BH12" r:id="rId15"/>
    <hyperlink ref="BH13" r:id="rId16" display="12) https://doi.org/10.1093/chemse/bjp092; 33)https://doi.org/10.1523/JNEUROSCI.3248-12.2013"/>
    <hyperlink ref="BH14" r:id="rId17"/>
    <hyperlink ref="BH15" r:id="rId18"/>
    <hyperlink ref="BH16" r:id="rId19"/>
    <hyperlink ref="G17" r:id="rId20"/>
    <hyperlink ref="BH17" r:id="rId21"/>
    <hyperlink ref="BH18" r:id="rId22"/>
    <hyperlink ref="G19" r:id="rId23"/>
    <hyperlink ref="BH19" r:id="rId24"/>
    <hyperlink ref="G20" r:id="rId25"/>
    <hyperlink ref="BH20" r:id="rId26" display="21) https://doi.org/10.1074/jbc.M116.718544_x000a_29) https://doi.org/10.1021/jf403387p _x000a_38) https://doi.org/10.1021/acs.jafc.8b03569"/>
    <hyperlink ref="BH21" r:id="rId27"/>
    <hyperlink ref="BH22" r:id="rId28"/>
    <hyperlink ref="BH23" r:id="rId29"/>
    <hyperlink ref="BH24" r:id="rId30" display="21) https://doi.org/10.1074/jbc.M116.718544_x000a_29) https://doi.org/10.1021/jf403387p "/>
    <hyperlink ref="BH25" r:id="rId31"/>
    <hyperlink ref="BH26" r:id="rId32"/>
    <hyperlink ref="BH27" r:id="rId33"/>
    <hyperlink ref="BH28" r:id="rId34"/>
    <hyperlink ref="G29" r:id="rId35"/>
    <hyperlink ref="BH29" r:id="rId36" display="12) https://doi.org/10.1093/chemse/bjp092 _x000a_19) https://doi.org/10.1007/s12078-009-9049-1"/>
    <hyperlink ref="BH30" r:id="rId37"/>
    <hyperlink ref="BH31" r:id="rId38"/>
    <hyperlink ref="G32" r:id="rId39"/>
    <hyperlink ref="BH32" r:id="rId40" display="22) https://doi.org/10.1021/jf303146h_x000a_49) https://doi.org/10.1016/j.foodchem.2013.10.106"/>
    <hyperlink ref="G33" r:id="rId41"/>
    <hyperlink ref="BH33" r:id="rId42"/>
    <hyperlink ref="BH34" r:id="rId43"/>
    <hyperlink ref="BH35" r:id="rId44"/>
    <hyperlink ref="BH36" r:id="rId45"/>
    <hyperlink ref="BH37" r:id="rId46"/>
    <hyperlink ref="BH38" r:id="rId47"/>
    <hyperlink ref="G39" r:id="rId48"/>
    <hyperlink ref="BH39" r:id="rId49"/>
    <hyperlink ref="BH40" r:id="rId50"/>
    <hyperlink ref="BH41" r:id="rId51"/>
    <hyperlink ref="G42" r:id="rId52"/>
    <hyperlink ref="BH42" r:id="rId53"/>
    <hyperlink ref="BH43" r:id="rId54"/>
    <hyperlink ref="BH44" r:id="rId55"/>
    <hyperlink ref="G45" r:id="rId56"/>
    <hyperlink ref="BH45" r:id="rId57" display="21) https://doi.org/10.1074/jbc.M116.718544; 29) https://doi.org/10.1021/jf403387p "/>
    <hyperlink ref="BH46" r:id="rId58"/>
    <hyperlink ref="BH47" r:id="rId59"/>
    <hyperlink ref="BH48" r:id="rId60"/>
    <hyperlink ref="G49" r:id="rId61"/>
    <hyperlink ref="BH49" r:id="rId62" display="12) https://doi.org/10.1093/chemse/bjp092 _x000a_11) https://doi.org/10.1016/j.bbrc.2004.05.019"/>
    <hyperlink ref="BH50" r:id="rId63"/>
    <hyperlink ref="BH51" r:id="rId64"/>
    <hyperlink ref="BH52" r:id="rId65"/>
    <hyperlink ref="BH53" r:id="rId66"/>
    <hyperlink ref="BH54" r:id="rId67"/>
    <hyperlink ref="BH55" r:id="rId68"/>
    <hyperlink ref="G56" r:id="rId69"/>
    <hyperlink ref="BH56" r:id="rId70" display="21) https://doi.org/10.1074/jbc.M116.718544, 37)  Born et al., 2013; paper , 39) Novak et al, 2018_x000a_"/>
    <hyperlink ref="G57" r:id="rId71"/>
    <hyperlink ref="BH57" r:id="rId72"/>
    <hyperlink ref="G58" r:id="rId73"/>
    <hyperlink ref="BH58" r:id="rId74"/>
    <hyperlink ref="BH59" r:id="rId75"/>
    <hyperlink ref="BH60" r:id="rId76"/>
    <hyperlink ref="BH61" r:id="rId77"/>
    <hyperlink ref="BH62" r:id="rId78"/>
    <hyperlink ref="G63" r:id="rId79"/>
    <hyperlink ref="BH63" r:id="rId80" display="34)  https://doi.org/10.1111/cbdd.12293_x000a_22) https://doi.org/10.1021/jf303146h_x000a_49) https://doi.org/10.1016/j.foodchem.2013.10.106_x000a_"/>
    <hyperlink ref="BH64" r:id="rId81" display="22) https://doi.org/10.1021/jf303146h_x000a_49) https://doi.org/10.1016/j.foodchem.2013.10.106"/>
    <hyperlink ref="BH65" r:id="rId82"/>
    <hyperlink ref="BH66" r:id="rId83"/>
    <hyperlink ref="BH67" r:id="rId84"/>
    <hyperlink ref="BH68" r:id="rId85"/>
    <hyperlink ref="BH69" r:id="rId86"/>
    <hyperlink ref="BH70" r:id="rId87"/>
    <hyperlink ref="BH71" r:id="rId88"/>
    <hyperlink ref="BH72" r:id="rId89"/>
    <hyperlink ref="BH73" r:id="rId90"/>
    <hyperlink ref="BH74" r:id="rId91"/>
    <hyperlink ref="G75" r:id="rId92"/>
    <hyperlink ref="BH75" r:id="rId93"/>
    <hyperlink ref="G76" r:id="rId94"/>
    <hyperlink ref="BH76" r:id="rId95" display="30) https://doi.org/ 10.1096/fj.13-242594_x000a_19) https://doi.org/10.1007/s12078-009-9049-1"/>
    <hyperlink ref="BH77" r:id="rId96"/>
    <hyperlink ref="BH78" r:id="rId97"/>
    <hyperlink ref="BH79" r:id="rId98"/>
    <hyperlink ref="G80" r:id="rId99"/>
    <hyperlink ref="BH80" r:id="rId100"/>
    <hyperlink ref="G82" r:id="rId101"/>
    <hyperlink ref="BH82" r:id="rId102"/>
    <hyperlink ref="BH83" r:id="rId103"/>
    <hyperlink ref="G84" r:id="rId104"/>
    <hyperlink ref="BH84" r:id="rId105"/>
    <hyperlink ref="BH85" r:id="rId106"/>
    <hyperlink ref="G87" r:id="rId107"/>
    <hyperlink ref="BH87" r:id="rId108"/>
    <hyperlink ref="BH88" r:id="rId109"/>
    <hyperlink ref="G90" r:id="rId110"/>
    <hyperlink ref="BH92" r:id="rId111"/>
    <hyperlink ref="BH93" r:id="rId112"/>
    <hyperlink ref="G94" r:id="rId113"/>
    <hyperlink ref="BH94" r:id="rId114"/>
    <hyperlink ref="G95" r:id="rId115" display="491-80-5 biochA"/>
    <hyperlink ref="BH95" r:id="rId116"/>
    <hyperlink ref="G96" r:id="rId117"/>
    <hyperlink ref="BH96" r:id="rId118"/>
    <hyperlink ref="G97" r:id="rId119"/>
    <hyperlink ref="BH97" r:id="rId120"/>
    <hyperlink ref="G98" r:id="rId121"/>
    <hyperlink ref="BH98" r:id="rId122"/>
    <hyperlink ref="G99" r:id="rId123"/>
    <hyperlink ref="BH99" r:id="rId124"/>
    <hyperlink ref="BH100" r:id="rId125"/>
    <hyperlink ref="G101" r:id="rId126"/>
    <hyperlink ref="BH101" r:id="rId127"/>
    <hyperlink ref="BH102" r:id="rId128"/>
    <hyperlink ref="G103" r:id="rId129"/>
    <hyperlink ref="BH103" r:id="rId130"/>
    <hyperlink ref="G104" r:id="rId131"/>
    <hyperlink ref="BH104" r:id="rId132"/>
    <hyperlink ref="BH105" r:id="rId133"/>
    <hyperlink ref="BH106" r:id="rId134"/>
    <hyperlink ref="BH107" r:id="rId135"/>
    <hyperlink ref="BH108" r:id="rId136"/>
    <hyperlink ref="BH109" r:id="rId137"/>
    <hyperlink ref="BH110" r:id="rId138"/>
    <hyperlink ref="BH111" r:id="rId139"/>
    <hyperlink ref="BH112" r:id="rId140"/>
    <hyperlink ref="BH113" r:id="rId141"/>
    <hyperlink ref="BH114" r:id="rId142"/>
    <hyperlink ref="BH115" r:id="rId143"/>
    <hyperlink ref="BH118" r:id="rId144"/>
    <hyperlink ref="BH119" r:id="rId145"/>
    <hyperlink ref="BH120" r:id="rId146"/>
    <hyperlink ref="G121" r:id="rId147"/>
    <hyperlink ref="BH121" r:id="rId148"/>
    <hyperlink ref="BH122" r:id="rId149"/>
    <hyperlink ref="BH123" r:id="rId150"/>
    <hyperlink ref="BH124" r:id="rId151"/>
    <hyperlink ref="BH126" r:id="rId152"/>
    <hyperlink ref="BH127" r:id="rId153"/>
    <hyperlink ref="BH128" r:id="rId154"/>
    <hyperlink ref="BH129" r:id="rId155"/>
    <hyperlink ref="G130" r:id="rId156"/>
    <hyperlink ref="BH130" r:id="rId157"/>
    <hyperlink ref="BH133" r:id="rId158"/>
    <hyperlink ref="BH134" r:id="rId159"/>
    <hyperlink ref="BH135" r:id="rId160"/>
    <hyperlink ref="G136" r:id="rId161"/>
    <hyperlink ref="BH136" r:id="rId162"/>
    <hyperlink ref="BH137" r:id="rId163"/>
    <hyperlink ref="BH138" r:id="rId164"/>
    <hyperlink ref="BH139" r:id="rId165"/>
    <hyperlink ref="G140" r:id="rId166"/>
    <hyperlink ref="G141" r:id="rId167"/>
    <hyperlink ref="BH141" r:id="rId168" display="12)https://doi.org/10.1093/chemse/bjp092_x000a_57)https://doi.org/10.1093/nar/gky974._x000a_44) https://doi.org/10.1111/cbdd.12734. "/>
    <hyperlink ref="BH142" r:id="rId169"/>
    <hyperlink ref="G143" r:id="rId170"/>
    <hyperlink ref="BH143" r:id="rId171"/>
    <hyperlink ref="G144" r:id="rId172" display=" 53-41-8"/>
    <hyperlink ref="BH144" r:id="rId173"/>
    <hyperlink ref="BH145" r:id="rId174"/>
    <hyperlink ref="G146" r:id="rId175"/>
    <hyperlink ref="BH146" r:id="rId176"/>
    <hyperlink ref="G147" r:id="rId177"/>
    <hyperlink ref="BH147" r:id="rId178"/>
    <hyperlink ref="G148" r:id="rId179" display=" 51-55-8"/>
    <hyperlink ref="BH148" r:id="rId180"/>
    <hyperlink ref="G149" r:id="rId181"/>
    <hyperlink ref="BH149" r:id="rId182" display="21) https://doi.org/10.1074/jbc.M116.718544_x000a_52)https://doi.org/10.1111/cbdd.13089"/>
    <hyperlink ref="G150" r:id="rId183"/>
    <hyperlink ref="BH150" r:id="rId184"/>
    <hyperlink ref="G151" r:id="rId185"/>
    <hyperlink ref="BH151" r:id="rId186"/>
    <hyperlink ref="BH152" r:id="rId187"/>
    <hyperlink ref="G153" r:id="rId188"/>
    <hyperlink ref="BH153" r:id="rId189"/>
    <hyperlink ref="G154" r:id="rId190"/>
    <hyperlink ref="BH154" r:id="rId191"/>
    <hyperlink ref="G155" r:id="rId192"/>
    <hyperlink ref="BH155" r:id="rId193"/>
    <hyperlink ref="G156" r:id="rId194"/>
    <hyperlink ref="BH156" r:id="rId195"/>
    <hyperlink ref="BH157" r:id="rId196"/>
    <hyperlink ref="BH158" r:id="rId197"/>
    <hyperlink ref="G159" r:id="rId198"/>
    <hyperlink ref="BH159" r:id="rId199"/>
    <hyperlink ref="BH160" r:id="rId200"/>
    <hyperlink ref="BH161" r:id="rId201"/>
    <hyperlink ref="BH162" r:id="rId202"/>
    <hyperlink ref="G163" r:id="rId203"/>
    <hyperlink ref="BH163" r:id="rId204"/>
    <hyperlink ref="BH164" r:id="rId205" display="21) https://doi.org/10.1074/jbc.M116.718544_x000a_11) https://doi.org/10.1016/j.bbrc.2004.05.019"/>
    <hyperlink ref="G165" r:id="rId206"/>
    <hyperlink ref="BH165" r:id="rId207" display="12) https://doi.org/10.1093/chemse/bjp092 _x000a_11) https://doi.org/10.1016/j.bbrc.2004.05.019"/>
    <hyperlink ref="G166" r:id="rId208"/>
    <hyperlink ref="BH166" r:id="rId209"/>
    <hyperlink ref="BH167" r:id="rId210"/>
    <hyperlink ref="G168" r:id="rId211"/>
    <hyperlink ref="BH168" r:id="rId212"/>
    <hyperlink ref="BH169" r:id="rId213"/>
    <hyperlink ref="BH170" r:id="rId214"/>
    <hyperlink ref="BH171" r:id="rId215"/>
    <hyperlink ref="BH172" r:id="rId216"/>
    <hyperlink ref="G173" r:id="rId217"/>
    <hyperlink ref="BH173" r:id="rId218" display="22) https://doi.org/10.1021/jf303146h_x000a_49) https://doi.org/10.1016/j.foodchem.2013.10.106"/>
    <hyperlink ref="G174" r:id="rId219"/>
    <hyperlink ref="BH174" r:id="rId220"/>
    <hyperlink ref="G175" r:id="rId221"/>
    <hyperlink ref="BH175" r:id="rId222"/>
    <hyperlink ref="G176" r:id="rId223"/>
    <hyperlink ref="BH176" r:id="rId224" display="21) https://doi.org/10.1074/jbc.M116.718544_x000a_27)https://doi.org/10.3390/molecules201018907"/>
    <hyperlink ref="BH177" r:id="rId225"/>
    <hyperlink ref="G178" r:id="rId226"/>
    <hyperlink ref="BH178" r:id="rId227"/>
    <hyperlink ref="BH179" r:id="rId228"/>
    <hyperlink ref="BH180" r:id="rId229"/>
    <hyperlink ref="BH181" r:id="rId230"/>
    <hyperlink ref="G182" r:id="rId231"/>
    <hyperlink ref="BH182" r:id="rId232"/>
    <hyperlink ref="G183" r:id="rId233"/>
    <hyperlink ref="BH183" r:id="rId234"/>
    <hyperlink ref="G184" r:id="rId235"/>
    <hyperlink ref="BH184" r:id="rId236"/>
    <hyperlink ref="BH185" r:id="rId237"/>
    <hyperlink ref="G186" r:id="rId238"/>
    <hyperlink ref="BH186" r:id="rId239"/>
    <hyperlink ref="BH187" r:id="rId240"/>
    <hyperlink ref="BH188" r:id="rId241"/>
    <hyperlink ref="G189" r:id="rId242"/>
    <hyperlink ref="BH189" r:id="rId243"/>
    <hyperlink ref="BH190" r:id="rId244"/>
    <hyperlink ref="BH191" r:id="rId245"/>
    <hyperlink ref="BH192" r:id="rId246"/>
    <hyperlink ref="G193" r:id="rId247"/>
    <hyperlink ref="BH193" r:id="rId248"/>
    <hyperlink ref="BH194" r:id="rId249"/>
    <hyperlink ref="BH195" r:id="rId250"/>
    <hyperlink ref="BH196" r:id="rId251"/>
    <hyperlink ref="BH197" r:id="rId252"/>
    <hyperlink ref="BH198" r:id="rId253"/>
    <hyperlink ref="BH199" r:id="rId254"/>
    <hyperlink ref="BH200" r:id="rId255"/>
    <hyperlink ref="BH201" r:id="rId256"/>
    <hyperlink ref="BH204" r:id="rId257"/>
    <hyperlink ref="BH206" r:id="rId258" display="22) https://doi.org/10.1021/jf303146h_x000a_49) https://doi.org/10.1016/j.foodchem.2013.10.106"/>
    <hyperlink ref="BH207" r:id="rId259"/>
    <hyperlink ref="BH209" r:id="rId260" display="22) https://doi.org/10.1021/jf303146h_x000a_49) https://doi.org/10.1016/j.foodchem.2013.10.106"/>
    <hyperlink ref="BH210" r:id="rId261" display="22) https://doi.org/10.1021/jf303146h_x000a_49) https://doi.org/10.1016/j.foodchem.2013.10.106"/>
    <hyperlink ref="BH211" r:id="rId262"/>
    <hyperlink ref="BH212" r:id="rId263"/>
    <hyperlink ref="BH213" r:id="rId264"/>
    <hyperlink ref="BH214" r:id="rId265"/>
    <hyperlink ref="BH216" r:id="rId266"/>
    <hyperlink ref="BH217" r:id="rId267"/>
    <hyperlink ref="BH218" r:id="rId268"/>
    <hyperlink ref="BH219" r:id="rId269"/>
    <hyperlink ref="BH220" r:id="rId270"/>
    <hyperlink ref="BH221" r:id="rId271"/>
    <hyperlink ref="BH222" r:id="rId272"/>
    <hyperlink ref="BH223" r:id="rId273"/>
    <hyperlink ref="BH224" r:id="rId274"/>
    <hyperlink ref="BH225" r:id="rId275"/>
    <hyperlink ref="BH226" r:id="rId276"/>
    <hyperlink ref="BH227" r:id="rId277"/>
    <hyperlink ref="BH228" r:id="rId278"/>
    <hyperlink ref="BH229" r:id="rId279"/>
    <hyperlink ref="BH230" r:id="rId280"/>
    <hyperlink ref="BH231" r:id="rId281"/>
    <hyperlink ref="BH232" r:id="rId282"/>
    <hyperlink ref="BH233" r:id="rId283"/>
    <hyperlink ref="BH234" r:id="rId284"/>
    <hyperlink ref="G235" r:id="rId285"/>
    <hyperlink ref="BH235" r:id="rId286"/>
    <hyperlink ref="BH236" r:id="rId287"/>
    <hyperlink ref="BH237" r:id="rId288"/>
    <hyperlink ref="BH239" r:id="rId289"/>
    <hyperlink ref="G240" r:id="rId290"/>
    <hyperlink ref="BH240" r:id="rId291"/>
    <hyperlink ref="G241" r:id="rId292" display=" 39012-20-9"/>
    <hyperlink ref="BH242" r:id="rId293"/>
    <hyperlink ref="BH243" r:id="rId294"/>
    <hyperlink ref="BH244" r:id="rId295"/>
    <hyperlink ref="BH245" r:id="rId296"/>
    <hyperlink ref="BH246" r:id="rId297"/>
    <hyperlink ref="BH247" r:id="rId298"/>
    <hyperlink ref="BH248" r:id="rId299"/>
    <hyperlink ref="G249" r:id="rId300"/>
    <hyperlink ref="BH249" r:id="rId301"/>
    <hyperlink ref="BH86" r:id="rId302"/>
    <hyperlink ref="BH89" r:id="rId303"/>
    <hyperlink ref="BH90" r:id="rId304"/>
    <hyperlink ref="BH91" r:id="rId305"/>
    <hyperlink ref="BH117" r:id="rId306"/>
    <hyperlink ref="BH125" r:id="rId307"/>
    <hyperlink ref="BH140" r:id="rId308"/>
    <hyperlink ref="BH202" r:id="rId309"/>
    <hyperlink ref="BH203" r:id="rId310"/>
    <hyperlink ref="BH205" r:id="rId311"/>
    <hyperlink ref="BH208" r:id="rId312"/>
    <hyperlink ref="BH215" r:id="rId313"/>
    <hyperlink ref="BH241" r:id="rId314"/>
    <hyperlink ref="G209" r:id="rId315" display="https://commonchemistry.cas.org/detail?cas_rn=10329-75-6"/>
    <hyperlink ref="BH131" r:id="rId316"/>
    <hyperlink ref="BH132" r:id="rId317"/>
  </hyperlinks>
  <pageMargins left="0.7" right="0.7" top="0.78749999999999998" bottom="0.78749999999999998" header="0.51180555555555496" footer="0.51180555555555496"/>
  <pageSetup paperSize="9" firstPageNumber="0" orientation="portrait" r:id="rId318"/>
  <drawing r:id="rId3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/>
  </sheetViews>
  <sheetFormatPr defaultRowHeight="14.15" x14ac:dyDescent="0.35"/>
  <sheetData>
    <row r="1" spans="1:4" x14ac:dyDescent="0.35">
      <c r="A1" t="s">
        <v>1141</v>
      </c>
      <c r="B1" t="s">
        <v>1142</v>
      </c>
      <c r="C1" t="s">
        <v>1143</v>
      </c>
      <c r="D1" t="s">
        <v>1144</v>
      </c>
    </row>
    <row r="2" spans="1:4" x14ac:dyDescent="0.35">
      <c r="A2" t="s">
        <v>1145</v>
      </c>
      <c r="B2">
        <v>1</v>
      </c>
      <c r="C2" t="s">
        <v>1146</v>
      </c>
      <c r="D2" t="s">
        <v>1147</v>
      </c>
    </row>
    <row r="3" spans="1:4" x14ac:dyDescent="0.35">
      <c r="A3" t="s">
        <v>1148</v>
      </c>
      <c r="B3">
        <v>1</v>
      </c>
      <c r="C3" t="s">
        <v>1146</v>
      </c>
      <c r="D3" t="s">
        <v>1149</v>
      </c>
    </row>
    <row r="4" spans="1:4" x14ac:dyDescent="0.35">
      <c r="A4" t="s">
        <v>1150</v>
      </c>
      <c r="B4">
        <v>1</v>
      </c>
      <c r="C4" t="s">
        <v>1146</v>
      </c>
      <c r="D4" t="s">
        <v>1151</v>
      </c>
    </row>
    <row r="5" spans="1:4" x14ac:dyDescent="0.35">
      <c r="A5" t="s">
        <v>1152</v>
      </c>
      <c r="B5">
        <v>1</v>
      </c>
      <c r="C5" t="s">
        <v>1146</v>
      </c>
      <c r="D5" t="s">
        <v>1153</v>
      </c>
    </row>
    <row r="6" spans="1:4" x14ac:dyDescent="0.35">
      <c r="A6" t="s">
        <v>1154</v>
      </c>
      <c r="B6">
        <v>1</v>
      </c>
      <c r="C6" t="s">
        <v>1146</v>
      </c>
      <c r="D6" t="s">
        <v>1155</v>
      </c>
    </row>
    <row r="7" spans="1:4" x14ac:dyDescent="0.35">
      <c r="A7" t="s">
        <v>1156</v>
      </c>
      <c r="B7">
        <v>1</v>
      </c>
      <c r="C7" t="s">
        <v>1146</v>
      </c>
      <c r="D7" t="s">
        <v>1157</v>
      </c>
    </row>
    <row r="8" spans="1:4" x14ac:dyDescent="0.35">
      <c r="A8" t="s">
        <v>1158</v>
      </c>
      <c r="B8">
        <v>1</v>
      </c>
      <c r="C8" t="s">
        <v>1146</v>
      </c>
      <c r="D8" t="s">
        <v>1159</v>
      </c>
    </row>
    <row r="9" spans="1:4" x14ac:dyDescent="0.35">
      <c r="A9" t="s">
        <v>1160</v>
      </c>
      <c r="B9">
        <v>1</v>
      </c>
      <c r="C9" t="s">
        <v>1146</v>
      </c>
      <c r="D9" t="s">
        <v>1161</v>
      </c>
    </row>
    <row r="10" spans="1:4" x14ac:dyDescent="0.35">
      <c r="A10" t="s">
        <v>1162</v>
      </c>
      <c r="B10">
        <v>1</v>
      </c>
      <c r="C10" t="s">
        <v>1146</v>
      </c>
      <c r="D10" t="s">
        <v>1163</v>
      </c>
    </row>
    <row r="11" spans="1:4" x14ac:dyDescent="0.35">
      <c r="A11" t="s">
        <v>1164</v>
      </c>
      <c r="B11">
        <v>1</v>
      </c>
      <c r="C11" t="s">
        <v>1146</v>
      </c>
      <c r="D11" t="s">
        <v>1165</v>
      </c>
    </row>
    <row r="12" spans="1:4" x14ac:dyDescent="0.35">
      <c r="A12" t="s">
        <v>1166</v>
      </c>
      <c r="B12">
        <v>1</v>
      </c>
      <c r="C12" t="s">
        <v>1146</v>
      </c>
      <c r="D12" t="s">
        <v>1167</v>
      </c>
    </row>
    <row r="13" spans="1:4" x14ac:dyDescent="0.35">
      <c r="A13" t="s">
        <v>1168</v>
      </c>
      <c r="B13">
        <v>1</v>
      </c>
      <c r="C13" t="s">
        <v>1146</v>
      </c>
      <c r="D13" t="s">
        <v>1169</v>
      </c>
    </row>
    <row r="14" spans="1:4" x14ac:dyDescent="0.35">
      <c r="A14" t="s">
        <v>1170</v>
      </c>
      <c r="B14">
        <v>1</v>
      </c>
      <c r="C14" t="s">
        <v>1146</v>
      </c>
      <c r="D14" t="s">
        <v>1171</v>
      </c>
    </row>
    <row r="15" spans="1:4" x14ac:dyDescent="0.35">
      <c r="A15" t="s">
        <v>1172</v>
      </c>
      <c r="B15">
        <v>1</v>
      </c>
      <c r="C15" t="s">
        <v>1146</v>
      </c>
      <c r="D15" t="s">
        <v>1173</v>
      </c>
    </row>
    <row r="16" spans="1:4" x14ac:dyDescent="0.35">
      <c r="A16" t="s">
        <v>1174</v>
      </c>
      <c r="B16">
        <v>1</v>
      </c>
      <c r="C16" t="s">
        <v>1146</v>
      </c>
      <c r="D16" t="s">
        <v>1175</v>
      </c>
    </row>
    <row r="17" spans="1:4" x14ac:dyDescent="0.35">
      <c r="A17" t="s">
        <v>1176</v>
      </c>
      <c r="B17">
        <v>1</v>
      </c>
      <c r="C17" t="s">
        <v>1146</v>
      </c>
      <c r="D17" t="s">
        <v>1177</v>
      </c>
    </row>
    <row r="18" spans="1:4" x14ac:dyDescent="0.35">
      <c r="A18" t="s">
        <v>1178</v>
      </c>
      <c r="B18">
        <v>1</v>
      </c>
      <c r="C18" t="s">
        <v>1146</v>
      </c>
      <c r="D18" t="s">
        <v>1179</v>
      </c>
    </row>
    <row r="19" spans="1:4" x14ac:dyDescent="0.35">
      <c r="A19" t="s">
        <v>1180</v>
      </c>
      <c r="B19">
        <v>1</v>
      </c>
      <c r="C19" t="s">
        <v>1146</v>
      </c>
      <c r="D19" t="s">
        <v>1181</v>
      </c>
    </row>
    <row r="20" spans="1:4" x14ac:dyDescent="0.35">
      <c r="A20" t="s">
        <v>1182</v>
      </c>
      <c r="B20">
        <v>1</v>
      </c>
      <c r="C20" t="s">
        <v>1146</v>
      </c>
      <c r="D20" t="s">
        <v>1183</v>
      </c>
    </row>
    <row r="21" spans="1:4" x14ac:dyDescent="0.35">
      <c r="A21" t="s">
        <v>1184</v>
      </c>
      <c r="B21">
        <v>1</v>
      </c>
      <c r="C21" t="s">
        <v>1146</v>
      </c>
      <c r="D21" t="s">
        <v>1185</v>
      </c>
    </row>
    <row r="22" spans="1:4" x14ac:dyDescent="0.35">
      <c r="A22" t="s">
        <v>1186</v>
      </c>
      <c r="B22">
        <v>1</v>
      </c>
      <c r="C22" t="s">
        <v>1146</v>
      </c>
      <c r="D22" t="s">
        <v>1187</v>
      </c>
    </row>
    <row r="23" spans="1:4" x14ac:dyDescent="0.35">
      <c r="A23" t="s">
        <v>1188</v>
      </c>
      <c r="B23">
        <v>1</v>
      </c>
      <c r="C23" t="s">
        <v>1146</v>
      </c>
      <c r="D23" t="s">
        <v>1189</v>
      </c>
    </row>
    <row r="24" spans="1:4" x14ac:dyDescent="0.35">
      <c r="A24" t="s">
        <v>1190</v>
      </c>
      <c r="B24">
        <v>1</v>
      </c>
      <c r="C24" t="s">
        <v>1146</v>
      </c>
      <c r="D24" t="s">
        <v>1191</v>
      </c>
    </row>
    <row r="25" spans="1:4" x14ac:dyDescent="0.35">
      <c r="A25" t="s">
        <v>1192</v>
      </c>
      <c r="B25">
        <v>1</v>
      </c>
      <c r="C25" t="s">
        <v>1146</v>
      </c>
      <c r="D25" t="s">
        <v>1193</v>
      </c>
    </row>
    <row r="26" spans="1:4" x14ac:dyDescent="0.35">
      <c r="A26" t="s">
        <v>1194</v>
      </c>
      <c r="B26">
        <v>1</v>
      </c>
      <c r="C26" t="s">
        <v>1146</v>
      </c>
      <c r="D26" t="s">
        <v>1195</v>
      </c>
    </row>
    <row r="27" spans="1:4" x14ac:dyDescent="0.35">
      <c r="A27" t="s">
        <v>1196</v>
      </c>
      <c r="B27">
        <v>1</v>
      </c>
      <c r="C27" t="s">
        <v>1146</v>
      </c>
      <c r="D27" t="s">
        <v>1197</v>
      </c>
    </row>
    <row r="28" spans="1:4" x14ac:dyDescent="0.35">
      <c r="A28" s="133" t="s">
        <v>1198</v>
      </c>
      <c r="B28">
        <v>1</v>
      </c>
      <c r="C28" t="s">
        <v>1146</v>
      </c>
      <c r="D28" t="s">
        <v>1199</v>
      </c>
    </row>
    <row r="29" spans="1:4" x14ac:dyDescent="0.35">
      <c r="A29" t="s">
        <v>1200</v>
      </c>
      <c r="B29">
        <v>1</v>
      </c>
      <c r="C29" t="s">
        <v>1146</v>
      </c>
      <c r="D29" t="s">
        <v>1201</v>
      </c>
    </row>
    <row r="30" spans="1:4" x14ac:dyDescent="0.35">
      <c r="A30" t="s">
        <v>1202</v>
      </c>
      <c r="B30">
        <v>1</v>
      </c>
      <c r="C30" t="s">
        <v>1146</v>
      </c>
      <c r="D30" t="s">
        <v>1203</v>
      </c>
    </row>
    <row r="31" spans="1:4" x14ac:dyDescent="0.35">
      <c r="A31" t="s">
        <v>1204</v>
      </c>
      <c r="B31">
        <v>1</v>
      </c>
      <c r="C31" t="s">
        <v>1146</v>
      </c>
      <c r="D31" t="s">
        <v>1205</v>
      </c>
    </row>
    <row r="32" spans="1:4" x14ac:dyDescent="0.35">
      <c r="A32" t="s">
        <v>1206</v>
      </c>
      <c r="B32">
        <v>1</v>
      </c>
      <c r="C32" t="s">
        <v>1146</v>
      </c>
      <c r="D32" t="s">
        <v>1207</v>
      </c>
    </row>
    <row r="33" spans="1:4" x14ac:dyDescent="0.35">
      <c r="A33" t="s">
        <v>1208</v>
      </c>
      <c r="B33">
        <v>1</v>
      </c>
      <c r="C33" t="s">
        <v>1146</v>
      </c>
      <c r="D33" t="s">
        <v>1209</v>
      </c>
    </row>
    <row r="34" spans="1:4" x14ac:dyDescent="0.35">
      <c r="A34" t="s">
        <v>1210</v>
      </c>
      <c r="B34">
        <v>1</v>
      </c>
      <c r="C34" t="s">
        <v>1146</v>
      </c>
      <c r="D34" t="s">
        <v>1211</v>
      </c>
    </row>
    <row r="35" spans="1:4" x14ac:dyDescent="0.35">
      <c r="A35" t="s">
        <v>1212</v>
      </c>
      <c r="B35">
        <v>1</v>
      </c>
      <c r="C35" t="s">
        <v>1146</v>
      </c>
      <c r="D35" t="s">
        <v>1213</v>
      </c>
    </row>
    <row r="36" spans="1:4" x14ac:dyDescent="0.35">
      <c r="A36" t="s">
        <v>1214</v>
      </c>
      <c r="B36">
        <v>1</v>
      </c>
      <c r="C36" t="s">
        <v>1146</v>
      </c>
      <c r="D36" t="s">
        <v>1215</v>
      </c>
    </row>
    <row r="37" spans="1:4" x14ac:dyDescent="0.35">
      <c r="A37" t="s">
        <v>1216</v>
      </c>
      <c r="B37">
        <v>1</v>
      </c>
      <c r="C37" t="s">
        <v>1146</v>
      </c>
      <c r="D37" t="s">
        <v>1217</v>
      </c>
    </row>
    <row r="38" spans="1:4" x14ac:dyDescent="0.35">
      <c r="A38" t="s">
        <v>1218</v>
      </c>
      <c r="B38">
        <v>1</v>
      </c>
      <c r="C38" t="s">
        <v>1146</v>
      </c>
      <c r="D38" t="s">
        <v>1219</v>
      </c>
    </row>
    <row r="39" spans="1:4" x14ac:dyDescent="0.35">
      <c r="A39" t="s">
        <v>1220</v>
      </c>
      <c r="B39">
        <v>1</v>
      </c>
      <c r="C39" t="s">
        <v>1146</v>
      </c>
      <c r="D39" t="s">
        <v>1221</v>
      </c>
    </row>
    <row r="40" spans="1:4" x14ac:dyDescent="0.35">
      <c r="A40" t="s">
        <v>1222</v>
      </c>
      <c r="B40">
        <v>1</v>
      </c>
      <c r="C40" t="s">
        <v>1146</v>
      </c>
      <c r="D40" t="s">
        <v>1223</v>
      </c>
    </row>
    <row r="41" spans="1:4" x14ac:dyDescent="0.35">
      <c r="A41" t="s">
        <v>1224</v>
      </c>
      <c r="B41">
        <v>1</v>
      </c>
      <c r="C41" t="s">
        <v>1146</v>
      </c>
      <c r="D41" t="s">
        <v>1225</v>
      </c>
    </row>
    <row r="42" spans="1:4" x14ac:dyDescent="0.35">
      <c r="A42" t="s">
        <v>1226</v>
      </c>
      <c r="B42">
        <v>1</v>
      </c>
      <c r="C42" t="s">
        <v>1146</v>
      </c>
      <c r="D42" t="s">
        <v>1227</v>
      </c>
    </row>
    <row r="43" spans="1:4" x14ac:dyDescent="0.35">
      <c r="A43" t="s">
        <v>1228</v>
      </c>
      <c r="B43">
        <v>1</v>
      </c>
      <c r="C43" t="s">
        <v>1146</v>
      </c>
      <c r="D43" t="s">
        <v>1229</v>
      </c>
    </row>
    <row r="44" spans="1:4" x14ac:dyDescent="0.35">
      <c r="A44" t="s">
        <v>1230</v>
      </c>
      <c r="B44">
        <v>1</v>
      </c>
      <c r="C44" t="s">
        <v>1146</v>
      </c>
      <c r="D44" t="s">
        <v>1231</v>
      </c>
    </row>
    <row r="45" spans="1:4" x14ac:dyDescent="0.35">
      <c r="A45" t="s">
        <v>1232</v>
      </c>
      <c r="B45">
        <v>1</v>
      </c>
      <c r="C45" t="s">
        <v>1146</v>
      </c>
      <c r="D45" t="s">
        <v>1233</v>
      </c>
    </row>
    <row r="46" spans="1:4" x14ac:dyDescent="0.35">
      <c r="A46" t="s">
        <v>1234</v>
      </c>
      <c r="B46">
        <v>1</v>
      </c>
      <c r="C46" t="s">
        <v>1146</v>
      </c>
      <c r="D46" t="s">
        <v>1235</v>
      </c>
    </row>
    <row r="47" spans="1:4" x14ac:dyDescent="0.35">
      <c r="A47" t="s">
        <v>1236</v>
      </c>
      <c r="B47">
        <v>1</v>
      </c>
      <c r="C47" t="s">
        <v>1146</v>
      </c>
      <c r="D47" t="s">
        <v>1237</v>
      </c>
    </row>
    <row r="48" spans="1:4" x14ac:dyDescent="0.35">
      <c r="A48" t="s">
        <v>1238</v>
      </c>
      <c r="B48">
        <v>1</v>
      </c>
      <c r="C48" t="s">
        <v>1146</v>
      </c>
      <c r="D48" t="s">
        <v>1239</v>
      </c>
    </row>
    <row r="49" spans="1:4" x14ac:dyDescent="0.35">
      <c r="A49" t="s">
        <v>1240</v>
      </c>
      <c r="B49">
        <v>1</v>
      </c>
      <c r="C49" t="s">
        <v>1146</v>
      </c>
      <c r="D49" t="s">
        <v>1241</v>
      </c>
    </row>
    <row r="50" spans="1:4" x14ac:dyDescent="0.35">
      <c r="A50" t="s">
        <v>1242</v>
      </c>
      <c r="B50">
        <v>1</v>
      </c>
      <c r="C50" t="s">
        <v>1146</v>
      </c>
      <c r="D50" t="s">
        <v>1243</v>
      </c>
    </row>
    <row r="51" spans="1:4" x14ac:dyDescent="0.35">
      <c r="A51" t="s">
        <v>1244</v>
      </c>
      <c r="B51">
        <v>1</v>
      </c>
      <c r="C51" t="s">
        <v>1146</v>
      </c>
      <c r="D51" t="s">
        <v>1245</v>
      </c>
    </row>
    <row r="52" spans="1:4" x14ac:dyDescent="0.35">
      <c r="A52" t="s">
        <v>1246</v>
      </c>
      <c r="B52">
        <v>1</v>
      </c>
      <c r="C52" t="s">
        <v>1146</v>
      </c>
      <c r="D52" t="s">
        <v>1247</v>
      </c>
    </row>
    <row r="53" spans="1:4" x14ac:dyDescent="0.35">
      <c r="A53" t="s">
        <v>1248</v>
      </c>
      <c r="B53">
        <v>1</v>
      </c>
      <c r="C53" t="s">
        <v>1146</v>
      </c>
      <c r="D53" t="s">
        <v>1249</v>
      </c>
    </row>
    <row r="54" spans="1:4" x14ac:dyDescent="0.35">
      <c r="A54" t="s">
        <v>1250</v>
      </c>
      <c r="B54">
        <v>1</v>
      </c>
      <c r="C54" t="s">
        <v>1146</v>
      </c>
      <c r="D54" t="s">
        <v>1251</v>
      </c>
    </row>
    <row r="55" spans="1:4" x14ac:dyDescent="0.35">
      <c r="A55" t="s">
        <v>1252</v>
      </c>
      <c r="B55">
        <v>1</v>
      </c>
      <c r="C55" t="s">
        <v>1146</v>
      </c>
      <c r="D55" t="s">
        <v>1253</v>
      </c>
    </row>
    <row r="56" spans="1:4" x14ac:dyDescent="0.35">
      <c r="A56" t="s">
        <v>1254</v>
      </c>
      <c r="B56">
        <v>1</v>
      </c>
      <c r="C56" t="s">
        <v>1146</v>
      </c>
      <c r="D56" t="s">
        <v>1255</v>
      </c>
    </row>
    <row r="57" spans="1:4" x14ac:dyDescent="0.35">
      <c r="A57" t="s">
        <v>1256</v>
      </c>
      <c r="B57">
        <v>1</v>
      </c>
      <c r="C57" t="s">
        <v>1146</v>
      </c>
      <c r="D57" t="s">
        <v>1257</v>
      </c>
    </row>
    <row r="58" spans="1:4" x14ac:dyDescent="0.35">
      <c r="A58" t="s">
        <v>1258</v>
      </c>
      <c r="B58">
        <v>1</v>
      </c>
      <c r="C58" t="s">
        <v>1146</v>
      </c>
      <c r="D58" t="s">
        <v>1259</v>
      </c>
    </row>
    <row r="59" spans="1:4" x14ac:dyDescent="0.35">
      <c r="A59" t="s">
        <v>1260</v>
      </c>
      <c r="B59">
        <v>1</v>
      </c>
      <c r="C59" t="s">
        <v>1146</v>
      </c>
      <c r="D59" t="s">
        <v>1261</v>
      </c>
    </row>
    <row r="60" spans="1:4" x14ac:dyDescent="0.35">
      <c r="A60" t="s">
        <v>1262</v>
      </c>
      <c r="B60">
        <v>1</v>
      </c>
      <c r="C60" t="s">
        <v>1146</v>
      </c>
      <c r="D60" t="s">
        <v>1263</v>
      </c>
    </row>
    <row r="61" spans="1:4" x14ac:dyDescent="0.35">
      <c r="A61" t="s">
        <v>1264</v>
      </c>
      <c r="B61">
        <v>1</v>
      </c>
      <c r="C61" t="s">
        <v>1146</v>
      </c>
      <c r="D61" t="s">
        <v>1265</v>
      </c>
    </row>
    <row r="62" spans="1:4" x14ac:dyDescent="0.35">
      <c r="A62" t="s">
        <v>1266</v>
      </c>
      <c r="B62">
        <v>1</v>
      </c>
      <c r="C62" t="s">
        <v>1146</v>
      </c>
      <c r="D62" t="s">
        <v>1267</v>
      </c>
    </row>
    <row r="63" spans="1:4" x14ac:dyDescent="0.35">
      <c r="A63" t="s">
        <v>1268</v>
      </c>
      <c r="B63">
        <v>1</v>
      </c>
      <c r="C63" t="s">
        <v>1146</v>
      </c>
      <c r="D63" t="s">
        <v>1269</v>
      </c>
    </row>
    <row r="64" spans="1:4" x14ac:dyDescent="0.35">
      <c r="A64" t="s">
        <v>1270</v>
      </c>
      <c r="B64">
        <v>1</v>
      </c>
      <c r="C64" t="s">
        <v>1146</v>
      </c>
      <c r="D64" t="s">
        <v>1271</v>
      </c>
    </row>
    <row r="65" spans="1:4" x14ac:dyDescent="0.35">
      <c r="A65" t="s">
        <v>1272</v>
      </c>
      <c r="B65">
        <v>1</v>
      </c>
      <c r="C65" t="s">
        <v>1146</v>
      </c>
      <c r="D65" t="s">
        <v>1273</v>
      </c>
    </row>
    <row r="66" spans="1:4" x14ac:dyDescent="0.35">
      <c r="A66" t="s">
        <v>1274</v>
      </c>
      <c r="B66">
        <v>1</v>
      </c>
      <c r="C66" t="s">
        <v>1146</v>
      </c>
      <c r="D66" t="s">
        <v>1275</v>
      </c>
    </row>
    <row r="67" spans="1:4" x14ac:dyDescent="0.35">
      <c r="A67" t="s">
        <v>1276</v>
      </c>
      <c r="B67">
        <v>1</v>
      </c>
      <c r="C67" t="s">
        <v>1146</v>
      </c>
      <c r="D67" t="s">
        <v>1277</v>
      </c>
    </row>
    <row r="68" spans="1:4" x14ac:dyDescent="0.35">
      <c r="A68" t="s">
        <v>1278</v>
      </c>
      <c r="B68">
        <v>1</v>
      </c>
      <c r="C68" t="s">
        <v>1146</v>
      </c>
      <c r="D68" t="s">
        <v>1279</v>
      </c>
    </row>
    <row r="69" spans="1:4" x14ac:dyDescent="0.35">
      <c r="A69" t="s">
        <v>1280</v>
      </c>
      <c r="B69">
        <v>1</v>
      </c>
      <c r="C69" t="s">
        <v>1146</v>
      </c>
      <c r="D69" t="s">
        <v>1281</v>
      </c>
    </row>
    <row r="70" spans="1:4" x14ac:dyDescent="0.35">
      <c r="A70" t="s">
        <v>1282</v>
      </c>
      <c r="B70">
        <v>1</v>
      </c>
      <c r="C70" t="s">
        <v>1146</v>
      </c>
      <c r="D70" t="s">
        <v>1283</v>
      </c>
    </row>
    <row r="71" spans="1:4" x14ac:dyDescent="0.35">
      <c r="A71" t="s">
        <v>1284</v>
      </c>
      <c r="B71">
        <v>1</v>
      </c>
      <c r="C71" t="s">
        <v>1146</v>
      </c>
      <c r="D71" t="s">
        <v>1285</v>
      </c>
    </row>
    <row r="72" spans="1:4" x14ac:dyDescent="0.35">
      <c r="A72" t="s">
        <v>1286</v>
      </c>
      <c r="B72">
        <v>1</v>
      </c>
      <c r="C72" t="s">
        <v>1146</v>
      </c>
      <c r="D72" t="s">
        <v>1287</v>
      </c>
    </row>
    <row r="73" spans="1:4" x14ac:dyDescent="0.35">
      <c r="A73" t="s">
        <v>1288</v>
      </c>
      <c r="B73">
        <v>1</v>
      </c>
      <c r="C73" t="s">
        <v>1146</v>
      </c>
      <c r="D73" t="s">
        <v>1289</v>
      </c>
    </row>
    <row r="74" spans="1:4" x14ac:dyDescent="0.35">
      <c r="A74" t="s">
        <v>1290</v>
      </c>
      <c r="B74">
        <v>1</v>
      </c>
      <c r="C74" t="s">
        <v>1146</v>
      </c>
      <c r="D74" t="s">
        <v>1291</v>
      </c>
    </row>
    <row r="75" spans="1:4" x14ac:dyDescent="0.35">
      <c r="A75" t="s">
        <v>1292</v>
      </c>
      <c r="B75">
        <v>1</v>
      </c>
      <c r="C75" t="s">
        <v>1146</v>
      </c>
      <c r="D75" t="s">
        <v>1293</v>
      </c>
    </row>
    <row r="76" spans="1:4" x14ac:dyDescent="0.35">
      <c r="A76" t="s">
        <v>1294</v>
      </c>
      <c r="B76">
        <v>1</v>
      </c>
      <c r="C76" t="s">
        <v>1146</v>
      </c>
      <c r="D76" t="s">
        <v>1295</v>
      </c>
    </row>
    <row r="77" spans="1:4" x14ac:dyDescent="0.35">
      <c r="A77" t="s">
        <v>1296</v>
      </c>
      <c r="B77">
        <v>1</v>
      </c>
      <c r="C77" t="s">
        <v>1146</v>
      </c>
      <c r="D77" t="s">
        <v>1297</v>
      </c>
    </row>
    <row r="78" spans="1:4" x14ac:dyDescent="0.35">
      <c r="A78" t="s">
        <v>1298</v>
      </c>
      <c r="B78">
        <v>1</v>
      </c>
      <c r="C78" t="s">
        <v>1146</v>
      </c>
      <c r="D78" t="s">
        <v>1299</v>
      </c>
    </row>
    <row r="79" spans="1:4" x14ac:dyDescent="0.35">
      <c r="A79" t="s">
        <v>1300</v>
      </c>
      <c r="B79">
        <v>1</v>
      </c>
      <c r="C79" t="s">
        <v>1146</v>
      </c>
      <c r="D79" t="s">
        <v>1301</v>
      </c>
    </row>
    <row r="80" spans="1:4" x14ac:dyDescent="0.35">
      <c r="A80" t="s">
        <v>1302</v>
      </c>
      <c r="B80">
        <v>1</v>
      </c>
      <c r="C80" t="s">
        <v>1146</v>
      </c>
      <c r="D80" t="s">
        <v>1303</v>
      </c>
    </row>
    <row r="81" spans="1:4" x14ac:dyDescent="0.35">
      <c r="A81" t="s">
        <v>1304</v>
      </c>
      <c r="B81">
        <v>1</v>
      </c>
      <c r="C81" t="s">
        <v>1146</v>
      </c>
      <c r="D81" t="s">
        <v>1305</v>
      </c>
    </row>
    <row r="82" spans="1:4" x14ac:dyDescent="0.35">
      <c r="A82" t="s">
        <v>1306</v>
      </c>
      <c r="B82">
        <v>1</v>
      </c>
      <c r="C82" t="s">
        <v>1146</v>
      </c>
      <c r="D82" t="s">
        <v>1307</v>
      </c>
    </row>
    <row r="83" spans="1:4" x14ac:dyDescent="0.35">
      <c r="A83" t="s">
        <v>1308</v>
      </c>
      <c r="B83">
        <v>1</v>
      </c>
      <c r="C83" t="s">
        <v>1146</v>
      </c>
      <c r="D83" t="s">
        <v>1309</v>
      </c>
    </row>
    <row r="84" spans="1:4" x14ac:dyDescent="0.35">
      <c r="A84" t="s">
        <v>1310</v>
      </c>
      <c r="B84">
        <v>1</v>
      </c>
      <c r="C84" t="s">
        <v>1146</v>
      </c>
      <c r="D84" t="s">
        <v>1311</v>
      </c>
    </row>
    <row r="85" spans="1:4" x14ac:dyDescent="0.35">
      <c r="A85" t="s">
        <v>1312</v>
      </c>
      <c r="B85">
        <v>1</v>
      </c>
      <c r="C85" t="s">
        <v>1146</v>
      </c>
      <c r="D85" t="s">
        <v>1313</v>
      </c>
    </row>
    <row r="86" spans="1:4" x14ac:dyDescent="0.35">
      <c r="A86" t="s">
        <v>1314</v>
      </c>
      <c r="B86">
        <v>1</v>
      </c>
      <c r="C86" t="s">
        <v>1146</v>
      </c>
      <c r="D86" t="s">
        <v>1315</v>
      </c>
    </row>
    <row r="87" spans="1:4" x14ac:dyDescent="0.35">
      <c r="A87" t="s">
        <v>1316</v>
      </c>
      <c r="B87">
        <v>1</v>
      </c>
      <c r="C87" t="s">
        <v>1146</v>
      </c>
      <c r="D87" t="s">
        <v>1317</v>
      </c>
    </row>
    <row r="88" spans="1:4" x14ac:dyDescent="0.35">
      <c r="A88" t="s">
        <v>1318</v>
      </c>
      <c r="B88">
        <v>1</v>
      </c>
      <c r="C88" t="s">
        <v>1146</v>
      </c>
      <c r="D88" t="s">
        <v>1319</v>
      </c>
    </row>
    <row r="89" spans="1:4" x14ac:dyDescent="0.35">
      <c r="A89" t="s">
        <v>1320</v>
      </c>
      <c r="B89">
        <v>1</v>
      </c>
      <c r="C89" t="s">
        <v>1146</v>
      </c>
      <c r="D89" t="s">
        <v>1321</v>
      </c>
    </row>
    <row r="90" spans="1:4" x14ac:dyDescent="0.35">
      <c r="A90" t="s">
        <v>1322</v>
      </c>
      <c r="B90">
        <v>1</v>
      </c>
      <c r="C90" t="s">
        <v>1146</v>
      </c>
      <c r="D90" t="s">
        <v>1323</v>
      </c>
    </row>
    <row r="91" spans="1:4" x14ac:dyDescent="0.35">
      <c r="A91" t="s">
        <v>1324</v>
      </c>
      <c r="B91">
        <v>1</v>
      </c>
      <c r="C91" t="s">
        <v>1146</v>
      </c>
      <c r="D91" t="s">
        <v>1325</v>
      </c>
    </row>
    <row r="92" spans="1:4" x14ac:dyDescent="0.35">
      <c r="A92" t="s">
        <v>1326</v>
      </c>
      <c r="B92">
        <v>1</v>
      </c>
      <c r="C92" t="s">
        <v>1146</v>
      </c>
      <c r="D92" t="s">
        <v>1327</v>
      </c>
    </row>
    <row r="93" spans="1:4" x14ac:dyDescent="0.35">
      <c r="A93" t="s">
        <v>1328</v>
      </c>
      <c r="B93">
        <v>1</v>
      </c>
      <c r="C93" t="s">
        <v>1146</v>
      </c>
      <c r="D93" t="s">
        <v>1329</v>
      </c>
    </row>
    <row r="94" spans="1:4" x14ac:dyDescent="0.35">
      <c r="A94" t="s">
        <v>1330</v>
      </c>
      <c r="B94">
        <v>1</v>
      </c>
      <c r="C94" t="s">
        <v>1146</v>
      </c>
      <c r="D94" t="s">
        <v>1331</v>
      </c>
    </row>
    <row r="95" spans="1:4" x14ac:dyDescent="0.35">
      <c r="A95" t="s">
        <v>1332</v>
      </c>
      <c r="B95">
        <v>1</v>
      </c>
      <c r="C95" t="s">
        <v>1146</v>
      </c>
      <c r="D95" t="s">
        <v>1333</v>
      </c>
    </row>
    <row r="96" spans="1:4" x14ac:dyDescent="0.35">
      <c r="A96" t="s">
        <v>1334</v>
      </c>
      <c r="B96">
        <v>1</v>
      </c>
      <c r="C96" t="s">
        <v>1146</v>
      </c>
      <c r="D96" t="s">
        <v>1335</v>
      </c>
    </row>
    <row r="97" spans="1:4" x14ac:dyDescent="0.35">
      <c r="A97" t="s">
        <v>1336</v>
      </c>
      <c r="B97">
        <v>1</v>
      </c>
      <c r="C97" t="s">
        <v>1146</v>
      </c>
      <c r="D97" t="s">
        <v>1337</v>
      </c>
    </row>
    <row r="98" spans="1:4" x14ac:dyDescent="0.35">
      <c r="A98" t="s">
        <v>1338</v>
      </c>
      <c r="B98">
        <v>1</v>
      </c>
      <c r="C98" t="s">
        <v>1146</v>
      </c>
      <c r="D98" t="s">
        <v>1339</v>
      </c>
    </row>
    <row r="99" spans="1:4" x14ac:dyDescent="0.35">
      <c r="A99" t="s">
        <v>1340</v>
      </c>
      <c r="B99">
        <v>1</v>
      </c>
      <c r="C99" t="s">
        <v>1146</v>
      </c>
      <c r="D99" t="s">
        <v>1341</v>
      </c>
    </row>
    <row r="100" spans="1:4" x14ac:dyDescent="0.35">
      <c r="A100" t="s">
        <v>1342</v>
      </c>
      <c r="B100">
        <v>1</v>
      </c>
      <c r="C100" t="s">
        <v>1146</v>
      </c>
      <c r="D100" t="s">
        <v>1343</v>
      </c>
    </row>
    <row r="101" spans="1:4" x14ac:dyDescent="0.35">
      <c r="A101" t="s">
        <v>1344</v>
      </c>
      <c r="B101">
        <v>1</v>
      </c>
      <c r="C101" t="s">
        <v>1146</v>
      </c>
      <c r="D101" t="s">
        <v>1345</v>
      </c>
    </row>
    <row r="102" spans="1:4" x14ac:dyDescent="0.35">
      <c r="A102" t="s">
        <v>1346</v>
      </c>
      <c r="B102">
        <v>1</v>
      </c>
      <c r="C102" t="s">
        <v>1146</v>
      </c>
      <c r="D102" t="s">
        <v>1347</v>
      </c>
    </row>
    <row r="103" spans="1:4" x14ac:dyDescent="0.35">
      <c r="A103" t="s">
        <v>1348</v>
      </c>
      <c r="B103">
        <v>1</v>
      </c>
      <c r="C103" t="s">
        <v>1146</v>
      </c>
      <c r="D103" t="s">
        <v>1349</v>
      </c>
    </row>
    <row r="104" spans="1:4" x14ac:dyDescent="0.35">
      <c r="A104" t="s">
        <v>1350</v>
      </c>
      <c r="B104">
        <v>1</v>
      </c>
      <c r="C104" t="s">
        <v>1146</v>
      </c>
      <c r="D104" t="s">
        <v>1351</v>
      </c>
    </row>
    <row r="105" spans="1:4" x14ac:dyDescent="0.35">
      <c r="A105" t="s">
        <v>1352</v>
      </c>
      <c r="B105">
        <v>1</v>
      </c>
      <c r="C105" t="s">
        <v>1146</v>
      </c>
      <c r="D105" t="s">
        <v>1353</v>
      </c>
    </row>
    <row r="106" spans="1:4" x14ac:dyDescent="0.35">
      <c r="A106" t="s">
        <v>1354</v>
      </c>
      <c r="B106">
        <v>1</v>
      </c>
      <c r="C106" t="s">
        <v>1146</v>
      </c>
      <c r="D106" t="s">
        <v>1355</v>
      </c>
    </row>
    <row r="107" spans="1:4" x14ac:dyDescent="0.35">
      <c r="A107" t="s">
        <v>1356</v>
      </c>
      <c r="B107">
        <v>1</v>
      </c>
      <c r="C107" t="s">
        <v>1146</v>
      </c>
      <c r="D107" t="s">
        <v>1357</v>
      </c>
    </row>
    <row r="108" spans="1:4" x14ac:dyDescent="0.35">
      <c r="A108" t="s">
        <v>1358</v>
      </c>
      <c r="B108">
        <v>1</v>
      </c>
      <c r="C108" t="s">
        <v>1146</v>
      </c>
      <c r="D108" t="s">
        <v>1359</v>
      </c>
    </row>
    <row r="109" spans="1:4" x14ac:dyDescent="0.35">
      <c r="A109" t="s">
        <v>1360</v>
      </c>
      <c r="B109">
        <v>1</v>
      </c>
      <c r="C109" t="s">
        <v>1146</v>
      </c>
      <c r="D109" t="s">
        <v>1361</v>
      </c>
    </row>
    <row r="110" spans="1:4" x14ac:dyDescent="0.35">
      <c r="A110" t="s">
        <v>1362</v>
      </c>
      <c r="B110">
        <v>1</v>
      </c>
      <c r="C110" t="s">
        <v>1146</v>
      </c>
      <c r="D110" t="s">
        <v>1363</v>
      </c>
    </row>
    <row r="111" spans="1:4" x14ac:dyDescent="0.35">
      <c r="A111" t="s">
        <v>1364</v>
      </c>
      <c r="B111">
        <v>1</v>
      </c>
      <c r="C111" t="s">
        <v>1146</v>
      </c>
      <c r="D111" t="s">
        <v>1365</v>
      </c>
    </row>
    <row r="112" spans="1:4" x14ac:dyDescent="0.35">
      <c r="A112" t="s">
        <v>1366</v>
      </c>
      <c r="B112">
        <v>1</v>
      </c>
      <c r="C112" t="s">
        <v>1146</v>
      </c>
      <c r="D112" t="s">
        <v>1367</v>
      </c>
    </row>
    <row r="113" spans="1:4" x14ac:dyDescent="0.35">
      <c r="A113" t="s">
        <v>1368</v>
      </c>
      <c r="B113">
        <v>1</v>
      </c>
      <c r="C113" t="s">
        <v>1146</v>
      </c>
      <c r="D113" t="s">
        <v>1369</v>
      </c>
    </row>
    <row r="114" spans="1:4" x14ac:dyDescent="0.35">
      <c r="A114" t="s">
        <v>1370</v>
      </c>
      <c r="B114">
        <v>1</v>
      </c>
      <c r="C114" t="s">
        <v>1146</v>
      </c>
      <c r="D114" t="s">
        <v>1371</v>
      </c>
    </row>
    <row r="115" spans="1:4" x14ac:dyDescent="0.35">
      <c r="A115" t="s">
        <v>1372</v>
      </c>
      <c r="B115">
        <v>1</v>
      </c>
      <c r="C115" t="s">
        <v>1146</v>
      </c>
      <c r="D115" t="s">
        <v>1373</v>
      </c>
    </row>
    <row r="116" spans="1:4" x14ac:dyDescent="0.35">
      <c r="A116" t="s">
        <v>1374</v>
      </c>
      <c r="B116">
        <v>1</v>
      </c>
      <c r="C116" t="s">
        <v>1146</v>
      </c>
      <c r="D116" t="s">
        <v>1375</v>
      </c>
    </row>
    <row r="117" spans="1:4" x14ac:dyDescent="0.35">
      <c r="A117" t="s">
        <v>1376</v>
      </c>
      <c r="B117">
        <v>1</v>
      </c>
      <c r="C117" t="s">
        <v>1146</v>
      </c>
      <c r="D117" t="s">
        <v>1377</v>
      </c>
    </row>
    <row r="118" spans="1:4" x14ac:dyDescent="0.35">
      <c r="A118" t="s">
        <v>1378</v>
      </c>
      <c r="B118">
        <v>1</v>
      </c>
      <c r="C118" t="s">
        <v>1146</v>
      </c>
      <c r="D118" t="s">
        <v>1379</v>
      </c>
    </row>
    <row r="119" spans="1:4" x14ac:dyDescent="0.35">
      <c r="A119" t="s">
        <v>1380</v>
      </c>
      <c r="B119">
        <v>1</v>
      </c>
      <c r="C119" t="s">
        <v>1146</v>
      </c>
      <c r="D119" t="s">
        <v>1381</v>
      </c>
    </row>
    <row r="120" spans="1:4" x14ac:dyDescent="0.35">
      <c r="A120" s="133" t="s">
        <v>1382</v>
      </c>
      <c r="B120">
        <v>1</v>
      </c>
      <c r="C120" t="s">
        <v>1146</v>
      </c>
      <c r="D120" t="s">
        <v>1383</v>
      </c>
    </row>
    <row r="121" spans="1:4" x14ac:dyDescent="0.35">
      <c r="A121" t="s">
        <v>1384</v>
      </c>
      <c r="B121">
        <v>1</v>
      </c>
      <c r="C121" t="s">
        <v>1146</v>
      </c>
      <c r="D121" t="s">
        <v>1385</v>
      </c>
    </row>
    <row r="122" spans="1:4" x14ac:dyDescent="0.35">
      <c r="A122" t="s">
        <v>1386</v>
      </c>
      <c r="B122">
        <v>1</v>
      </c>
      <c r="C122" t="s">
        <v>1146</v>
      </c>
      <c r="D122" t="s">
        <v>1387</v>
      </c>
    </row>
    <row r="123" spans="1:4" x14ac:dyDescent="0.35">
      <c r="A123" t="s">
        <v>1388</v>
      </c>
      <c r="B123">
        <v>1</v>
      </c>
      <c r="C123" t="s">
        <v>1146</v>
      </c>
      <c r="D123" t="s">
        <v>1389</v>
      </c>
    </row>
    <row r="124" spans="1:4" x14ac:dyDescent="0.35">
      <c r="A124" t="s">
        <v>1390</v>
      </c>
      <c r="B124">
        <v>1</v>
      </c>
      <c r="C124" t="s">
        <v>1146</v>
      </c>
      <c r="D124" t="s">
        <v>1391</v>
      </c>
    </row>
    <row r="125" spans="1:4" x14ac:dyDescent="0.35">
      <c r="A125" t="s">
        <v>1392</v>
      </c>
      <c r="B125">
        <v>1</v>
      </c>
      <c r="C125" t="s">
        <v>1146</v>
      </c>
      <c r="D125" t="s">
        <v>1393</v>
      </c>
    </row>
    <row r="126" spans="1:4" x14ac:dyDescent="0.35">
      <c r="A126" t="s">
        <v>1394</v>
      </c>
      <c r="B126">
        <v>1</v>
      </c>
      <c r="C126" t="s">
        <v>1146</v>
      </c>
      <c r="D126" t="s">
        <v>1395</v>
      </c>
    </row>
    <row r="127" spans="1:4" x14ac:dyDescent="0.35">
      <c r="A127" t="s">
        <v>1396</v>
      </c>
      <c r="B127">
        <v>1</v>
      </c>
      <c r="C127" t="s">
        <v>1146</v>
      </c>
      <c r="D127" t="s">
        <v>1397</v>
      </c>
    </row>
    <row r="128" spans="1:4" x14ac:dyDescent="0.35">
      <c r="A128" t="s">
        <v>1398</v>
      </c>
      <c r="B128">
        <v>1</v>
      </c>
      <c r="C128" t="s">
        <v>1146</v>
      </c>
      <c r="D128" t="s">
        <v>1399</v>
      </c>
    </row>
    <row r="129" spans="1:4" x14ac:dyDescent="0.35">
      <c r="A129" t="s">
        <v>1400</v>
      </c>
      <c r="B129">
        <v>1</v>
      </c>
      <c r="C129" t="s">
        <v>1146</v>
      </c>
      <c r="D129" t="s">
        <v>1401</v>
      </c>
    </row>
  </sheetData>
  <sheetProtection algorithmName="SHA-512" hashValue="uiao0JEIY4tl3oOZXwUDq8BtIMubh18uBHNwE/ArSpWyzdkmTNNlIr3mnl8ea5fF/c3vdhErnVVzjZNMACLaRw==" saltValue="Uxr7nF/ubD16wprwn4xlE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R134"/>
  <sheetViews>
    <sheetView zoomScale="85" zoomScaleNormal="85" workbookViewId="0">
      <pane ySplit="1" topLeftCell="A2" activePane="bottomLeft" state="frozen"/>
      <selection activeCell="AS1" sqref="AS1"/>
      <selection pane="bottomLeft" activeCell="B1" sqref="B1"/>
    </sheetView>
  </sheetViews>
  <sheetFormatPr defaultColWidth="8.78515625" defaultRowHeight="14.6" x14ac:dyDescent="0.4"/>
  <cols>
    <col min="1" max="1" width="43.78515625" bestFit="1" customWidth="1"/>
    <col min="2" max="2" width="43.78515625" customWidth="1"/>
    <col min="3" max="3" width="47.0703125" style="91" customWidth="1"/>
    <col min="4" max="4" width="34.7109375" style="99" bestFit="1" customWidth="1"/>
    <col min="5" max="5" width="34.7109375" style="132" customWidth="1"/>
    <col min="6" max="6" width="26.42578125" style="126" bestFit="1" customWidth="1"/>
    <col min="7" max="7" width="20.0703125" style="126" customWidth="1"/>
    <col min="8" max="8" width="15.92578125" bestFit="1" customWidth="1"/>
    <col min="9" max="9" width="15.78515625" bestFit="1" customWidth="1"/>
  </cols>
  <sheetData>
    <row r="1" spans="1:9" ht="88.5" customHeight="1" x14ac:dyDescent="0.35">
      <c r="A1" s="7" t="s">
        <v>2</v>
      </c>
      <c r="B1" s="134" t="s">
        <v>1402</v>
      </c>
      <c r="C1" s="92" t="s">
        <v>3</v>
      </c>
      <c r="D1" s="92" t="s">
        <v>4</v>
      </c>
      <c r="E1" s="92" t="s">
        <v>1136</v>
      </c>
      <c r="F1" s="121" t="s">
        <v>1137</v>
      </c>
      <c r="G1" s="121" t="s">
        <v>1006</v>
      </c>
      <c r="H1" s="10" t="s">
        <v>1118</v>
      </c>
      <c r="I1" s="10" t="s">
        <v>1119</v>
      </c>
    </row>
    <row r="2" spans="1:9" ht="54.9" customHeight="1" x14ac:dyDescent="0.4">
      <c r="A2" s="15" t="s">
        <v>414</v>
      </c>
      <c r="B2" s="135" t="str">
        <f>_xll.JChemExcel.Functions.JCSYSStructure("B14C114B3CA9BB7B1F6B624F3710AFEB")</f>
        <v/>
      </c>
      <c r="C2" s="95" t="s">
        <v>12</v>
      </c>
      <c r="D2" s="95" t="s">
        <v>415</v>
      </c>
      <c r="E2" s="110" t="s">
        <v>1140</v>
      </c>
      <c r="F2" s="122" t="s">
        <v>11</v>
      </c>
      <c r="G2" s="122" t="s">
        <v>1007</v>
      </c>
      <c r="H2" s="111">
        <v>-476.40620356951399</v>
      </c>
      <c r="I2" s="111">
        <v>-1077.6754971006001</v>
      </c>
    </row>
    <row r="3" spans="1:9" ht="54.9" customHeight="1" x14ac:dyDescent="0.4">
      <c r="A3" s="15" t="s">
        <v>524</v>
      </c>
      <c r="B3" s="135" t="str">
        <f>_xll.JChemExcel.Functions.JCSYSStructure("9989A1B73F9B71D9F3C9075AA9199A57")</f>
        <v/>
      </c>
      <c r="C3" s="95" t="s">
        <v>525</v>
      </c>
      <c r="D3" s="95" t="s">
        <v>526</v>
      </c>
      <c r="E3" s="110" t="s">
        <v>1140</v>
      </c>
      <c r="F3" s="122" t="s">
        <v>11</v>
      </c>
      <c r="G3" s="122" t="s">
        <v>1007</v>
      </c>
      <c r="H3" s="111">
        <v>-219.51067555357301</v>
      </c>
      <c r="I3" s="111">
        <v>-730.42528859616004</v>
      </c>
    </row>
    <row r="4" spans="1:9" ht="54.9" customHeight="1" x14ac:dyDescent="0.4">
      <c r="A4" s="15" t="s">
        <v>1117</v>
      </c>
      <c r="B4" s="135" t="str">
        <f>_xll.JChemExcel.Functions.JCSYSStructure("4AE737786186A6A0F79A9CB0DB6FDBBF")</f>
        <v/>
      </c>
      <c r="C4" s="95" t="s">
        <v>21</v>
      </c>
      <c r="D4" s="95" t="s">
        <v>22</v>
      </c>
      <c r="E4" s="110" t="s">
        <v>1138</v>
      </c>
      <c r="F4" s="122" t="s">
        <v>20</v>
      </c>
      <c r="G4" s="122" t="s">
        <v>1008</v>
      </c>
      <c r="H4" s="111">
        <v>-301.48393898756598</v>
      </c>
      <c r="I4" s="111">
        <v>1145.2372347971</v>
      </c>
    </row>
    <row r="5" spans="1:9" ht="54.9" customHeight="1" x14ac:dyDescent="0.4">
      <c r="A5" s="15" t="s">
        <v>10</v>
      </c>
      <c r="B5" s="135" t="str">
        <f>_xll.JChemExcel.Functions.JCSYSStructure("B14C114B3CA9BB7B1F6B624F3710AFEB")</f>
        <v/>
      </c>
      <c r="C5" s="95" t="s">
        <v>12</v>
      </c>
      <c r="D5" s="95" t="s">
        <v>13</v>
      </c>
      <c r="E5" s="110" t="s">
        <v>1138</v>
      </c>
      <c r="F5" s="122" t="s">
        <v>11</v>
      </c>
      <c r="G5" s="122" t="s">
        <v>1009</v>
      </c>
      <c r="H5" s="111">
        <v>-420.47782462221801</v>
      </c>
      <c r="I5" s="111">
        <v>-986.18427521008198</v>
      </c>
    </row>
    <row r="6" spans="1:9" ht="54.9" customHeight="1" x14ac:dyDescent="0.4">
      <c r="A6" s="20" t="s">
        <v>441</v>
      </c>
      <c r="B6" s="135" t="str">
        <f>_xll.JChemExcel.Functions.JCSYSStructure("D1FCB051885BA152634B5F78C00BDA9D")</f>
        <v/>
      </c>
      <c r="C6" s="95" t="s">
        <v>442</v>
      </c>
      <c r="D6" s="95" t="s">
        <v>443</v>
      </c>
      <c r="E6" s="110" t="s">
        <v>1140</v>
      </c>
      <c r="F6" s="122" t="s">
        <v>11</v>
      </c>
      <c r="G6" s="122" t="s">
        <v>1007</v>
      </c>
      <c r="H6" s="111">
        <v>-552.00744556201801</v>
      </c>
      <c r="I6" s="111">
        <v>-847.24910336484697</v>
      </c>
    </row>
    <row r="7" spans="1:9" ht="54.9" customHeight="1" x14ac:dyDescent="0.4">
      <c r="A7" s="22" t="s">
        <v>446</v>
      </c>
      <c r="B7" s="135" t="str">
        <f>_xll.JChemExcel.Functions.JCSYSStructure("A260D1427EFF2B851AE6F2383A6908B9")</f>
        <v/>
      </c>
      <c r="C7" s="95" t="s">
        <v>447</v>
      </c>
      <c r="D7" s="95" t="s">
        <v>448</v>
      </c>
      <c r="E7" s="110" t="s">
        <v>1140</v>
      </c>
      <c r="F7" s="122" t="s">
        <v>11</v>
      </c>
      <c r="G7" s="122" t="s">
        <v>1010</v>
      </c>
      <c r="H7" s="111">
        <v>-294.96946061940201</v>
      </c>
      <c r="I7" s="111">
        <v>-951.20549303702103</v>
      </c>
    </row>
    <row r="8" spans="1:9" ht="54.9" customHeight="1" x14ac:dyDescent="0.4">
      <c r="A8" s="22" t="s">
        <v>582</v>
      </c>
      <c r="B8" s="135" t="str">
        <f>_xll.JChemExcel.Functions.JCSYSStructure("8BDC0C468F5EBB392C6E12408473E73F")</f>
        <v/>
      </c>
      <c r="C8" s="95" t="s">
        <v>583</v>
      </c>
      <c r="D8" s="95" t="s">
        <v>584</v>
      </c>
      <c r="E8" s="110" t="s">
        <v>1140</v>
      </c>
      <c r="F8" s="122" t="s">
        <v>1011</v>
      </c>
      <c r="G8" s="122" t="s">
        <v>1012</v>
      </c>
      <c r="H8" s="111">
        <v>680.46893842236796</v>
      </c>
      <c r="I8" s="111">
        <v>974.65319673288798</v>
      </c>
    </row>
    <row r="9" spans="1:9" ht="54.9" customHeight="1" x14ac:dyDescent="0.4">
      <c r="A9" s="22" t="s">
        <v>576</v>
      </c>
      <c r="B9" s="135" t="str">
        <f>_xll.JChemExcel.Functions.JCSYSStructure("6CB17021683365100DEB069AAAE662CE")</f>
        <v/>
      </c>
      <c r="C9" s="95" t="s">
        <v>577</v>
      </c>
      <c r="D9" s="95" t="s">
        <v>578</v>
      </c>
      <c r="E9" s="110" t="s">
        <v>1140</v>
      </c>
      <c r="F9" s="122" t="s">
        <v>1013</v>
      </c>
      <c r="G9" s="122" t="s">
        <v>1012</v>
      </c>
      <c r="H9" s="111">
        <v>820.361256826415</v>
      </c>
      <c r="I9" s="111">
        <v>934.38777657659705</v>
      </c>
    </row>
    <row r="10" spans="1:9" ht="54.9" customHeight="1" x14ac:dyDescent="0.4">
      <c r="A10" s="22" t="s">
        <v>403</v>
      </c>
      <c r="B10" s="135" t="str">
        <f>_xll.JChemExcel.Functions.JCSYSStructure("8FC32E26196B2395586E622C309B540F")</f>
        <v/>
      </c>
      <c r="C10" s="95" t="s">
        <v>404</v>
      </c>
      <c r="D10" s="95" t="s">
        <v>405</v>
      </c>
      <c r="E10" s="110" t="s">
        <v>1140</v>
      </c>
      <c r="F10" s="122" t="s">
        <v>11</v>
      </c>
      <c r="G10" s="122" t="s">
        <v>1007</v>
      </c>
      <c r="H10" s="111">
        <v>123.157590302372</v>
      </c>
      <c r="I10" s="111">
        <v>-285.36079505723598</v>
      </c>
    </row>
    <row r="11" spans="1:9" ht="54.9" customHeight="1" x14ac:dyDescent="0.4">
      <c r="A11" s="22" t="s">
        <v>490</v>
      </c>
      <c r="B11" s="135" t="str">
        <f>_xll.JChemExcel.Functions.JCSYSStructure("650C13AC81993DC9F7C791B443E986C9")</f>
        <v/>
      </c>
      <c r="C11" s="95" t="s">
        <v>491</v>
      </c>
      <c r="D11" s="95" t="s">
        <v>492</v>
      </c>
      <c r="E11" s="110" t="s">
        <v>1140</v>
      </c>
      <c r="F11" s="122" t="s">
        <v>11</v>
      </c>
      <c r="G11" s="122" t="s">
        <v>1014</v>
      </c>
      <c r="H11" s="111">
        <v>291.02225530048099</v>
      </c>
      <c r="I11" s="111">
        <v>-243.09130554900699</v>
      </c>
    </row>
    <row r="12" spans="1:9" ht="54.9" customHeight="1" x14ac:dyDescent="0.4">
      <c r="A12" s="15" t="s">
        <v>330</v>
      </c>
      <c r="B12" s="135" t="str">
        <f>_xll.JChemExcel.Functions.JCSYSStructure("708D8628BA9D4544C43EBD45A9A418E4")</f>
        <v/>
      </c>
      <c r="C12" s="95" t="s">
        <v>331</v>
      </c>
      <c r="D12" s="95" t="s">
        <v>332</v>
      </c>
      <c r="E12" s="110" t="s">
        <v>1138</v>
      </c>
      <c r="F12" s="122" t="s">
        <v>11</v>
      </c>
      <c r="G12" s="122" t="s">
        <v>1014</v>
      </c>
      <c r="H12" s="111">
        <v>-821.93751589226997</v>
      </c>
      <c r="I12" s="111">
        <v>255.40453951068</v>
      </c>
    </row>
    <row r="13" spans="1:9" ht="54.9" customHeight="1" x14ac:dyDescent="0.4">
      <c r="A13" s="15" t="s">
        <v>237</v>
      </c>
      <c r="B13" s="135" t="str">
        <f>_xll.JChemExcel.Functions.JCSYSStructure("CDFAB8CA5395EBBD8A5B447D8A46634C")</f>
        <v/>
      </c>
      <c r="C13" s="95" t="s">
        <v>238</v>
      </c>
      <c r="D13" s="95" t="s">
        <v>239</v>
      </c>
      <c r="E13" s="110" t="s">
        <v>1138</v>
      </c>
      <c r="F13" s="122" t="s">
        <v>20</v>
      </c>
      <c r="G13" s="122" t="s">
        <v>1015</v>
      </c>
      <c r="H13" s="111">
        <v>196.637388747643</v>
      </c>
      <c r="I13" s="111">
        <v>943.11969784190796</v>
      </c>
    </row>
    <row r="14" spans="1:9" ht="54.9" customHeight="1" x14ac:dyDescent="0.4">
      <c r="A14" s="15" t="s">
        <v>24</v>
      </c>
      <c r="B14" s="135" t="str">
        <f>_xll.JChemExcel.Functions.JCSYSStructure("12C859F399223424F638CD42249175CA")</f>
        <v/>
      </c>
      <c r="C14" s="95" t="s">
        <v>25</v>
      </c>
      <c r="D14" s="95" t="s">
        <v>26</v>
      </c>
      <c r="E14" s="110" t="s">
        <v>1138</v>
      </c>
      <c r="F14" s="122" t="s">
        <v>20</v>
      </c>
      <c r="G14" s="122" t="s">
        <v>1016</v>
      </c>
      <c r="H14" s="111">
        <v>315.30953349607</v>
      </c>
      <c r="I14" s="111">
        <v>903.28736710738394</v>
      </c>
    </row>
    <row r="15" spans="1:9" ht="54.9" customHeight="1" x14ac:dyDescent="0.4">
      <c r="A15" s="15" t="s">
        <v>249</v>
      </c>
      <c r="B15" s="135" t="str">
        <f>_xll.JChemExcel.Functions.JCSYSStructure("0ABEC1325EAA9B43CCB5D26A2DE41AFA")</f>
        <v/>
      </c>
      <c r="C15" s="95" t="s">
        <v>250</v>
      </c>
      <c r="D15" s="95" t="s">
        <v>251</v>
      </c>
      <c r="E15" s="110" t="s">
        <v>1138</v>
      </c>
      <c r="F15" s="122" t="s">
        <v>1017</v>
      </c>
      <c r="G15" s="122" t="s">
        <v>1018</v>
      </c>
      <c r="H15" s="111">
        <v>-446.98082408048703</v>
      </c>
      <c r="I15" s="111">
        <v>769.37492882239496</v>
      </c>
    </row>
    <row r="16" spans="1:9" ht="54.9" customHeight="1" x14ac:dyDescent="0.4">
      <c r="A16" s="15" t="s">
        <v>255</v>
      </c>
      <c r="B16" s="135" t="str">
        <f>_xll.JChemExcel.Functions.JCSYSStructure("946E31D22CA42249269B3AD5B7CFEFDC")</f>
        <v/>
      </c>
      <c r="C16" s="95" t="s">
        <v>256</v>
      </c>
      <c r="D16" s="95" t="s">
        <v>257</v>
      </c>
      <c r="E16" s="110" t="s">
        <v>1138</v>
      </c>
      <c r="F16" s="122" t="s">
        <v>1019</v>
      </c>
      <c r="G16" s="122" t="s">
        <v>1020</v>
      </c>
      <c r="H16" s="111">
        <v>-494.90863369939899</v>
      </c>
      <c r="I16" s="111">
        <v>910.81221269081198</v>
      </c>
    </row>
    <row r="17" spans="1:9" ht="54.9" customHeight="1" x14ac:dyDescent="0.4">
      <c r="A17" s="24" t="s">
        <v>29</v>
      </c>
      <c r="B17" s="135" t="str">
        <f>_xll.JChemExcel.Functions.JCSYSStructure("133C67E241AE1616AFCBD35823E685DD")</f>
        <v/>
      </c>
      <c r="C17" s="95" t="s">
        <v>30</v>
      </c>
      <c r="D17" s="95" t="s">
        <v>31</v>
      </c>
      <c r="E17" s="130" t="s">
        <v>1138</v>
      </c>
      <c r="F17" s="123" t="s">
        <v>1021</v>
      </c>
      <c r="G17" s="123" t="s">
        <v>1022</v>
      </c>
      <c r="H17" s="111">
        <v>623.71692067413403</v>
      </c>
      <c r="I17" s="111">
        <v>-344.00485997963602</v>
      </c>
    </row>
    <row r="18" spans="1:9" s="75" customFormat="1" ht="54.9" customHeight="1" x14ac:dyDescent="0.4">
      <c r="A18" s="89" t="s">
        <v>33</v>
      </c>
      <c r="B18" s="136" t="str">
        <f>_xll.JChemExcel.Functions.JCSYSStructure("1F64D13A3AB8B547E95388E4CAB444AD")</f>
        <v/>
      </c>
      <c r="C18" s="103" t="s">
        <v>34</v>
      </c>
      <c r="D18" s="103" t="s">
        <v>35</v>
      </c>
      <c r="E18" s="131" t="s">
        <v>1138</v>
      </c>
      <c r="F18" s="124" t="s">
        <v>1013</v>
      </c>
      <c r="G18" s="124" t="s">
        <v>1023</v>
      </c>
      <c r="H18" s="111">
        <v>291.29850840664301</v>
      </c>
      <c r="I18" s="111">
        <v>-1154.6873642378901</v>
      </c>
    </row>
    <row r="19" spans="1:9" ht="54.9" customHeight="1" x14ac:dyDescent="0.4">
      <c r="A19" s="22" t="s">
        <v>407</v>
      </c>
      <c r="B19" s="135" t="str">
        <f>_xll.JChemExcel.Functions.JCSYSStructure("B3074C30FCD28A6D43E0EE4119FA73C0")</f>
        <v/>
      </c>
      <c r="C19" s="95" t="s">
        <v>408</v>
      </c>
      <c r="D19" s="95" t="s">
        <v>409</v>
      </c>
      <c r="E19" s="110" t="s">
        <v>1140</v>
      </c>
      <c r="F19" s="122" t="s">
        <v>11</v>
      </c>
      <c r="G19" s="122" t="s">
        <v>1007</v>
      </c>
      <c r="H19" s="111">
        <v>-620.14476312224099</v>
      </c>
      <c r="I19" s="111">
        <v>-641.537605026032</v>
      </c>
    </row>
    <row r="20" spans="1:9" ht="54.9" customHeight="1" x14ac:dyDescent="0.4">
      <c r="A20" s="22" t="s">
        <v>37</v>
      </c>
      <c r="B20" s="135" t="str">
        <f>_xll.JChemExcel.Functions.JCSYSStructure("9F17408EFAB7D004213AA5A873C9326C")</f>
        <v/>
      </c>
      <c r="C20" s="95" t="s">
        <v>38</v>
      </c>
      <c r="D20" s="95" t="s">
        <v>39</v>
      </c>
      <c r="E20" s="110" t="s">
        <v>1138</v>
      </c>
      <c r="F20" s="122" t="s">
        <v>1017</v>
      </c>
      <c r="G20" s="122" t="s">
        <v>1024</v>
      </c>
      <c r="H20" s="111">
        <v>418.51332305941298</v>
      </c>
      <c r="I20" s="111">
        <v>-847.31302794110195</v>
      </c>
    </row>
    <row r="21" spans="1:9" ht="54.9" customHeight="1" x14ac:dyDescent="0.4">
      <c r="A21" s="22" t="s">
        <v>411</v>
      </c>
      <c r="B21" s="135" t="str">
        <f>_xll.JChemExcel.Functions.JCSYSStructure("91F28849138C188E885744A36BF7720A")</f>
        <v/>
      </c>
      <c r="C21" s="95" t="s">
        <v>412</v>
      </c>
      <c r="D21" s="95" t="s">
        <v>413</v>
      </c>
      <c r="E21" s="110" t="s">
        <v>1140</v>
      </c>
      <c r="F21" s="122" t="s">
        <v>11</v>
      </c>
      <c r="G21" s="122" t="s">
        <v>1007</v>
      </c>
      <c r="H21" s="111">
        <v>-798.98947778004504</v>
      </c>
      <c r="I21" s="111">
        <v>-192.91022243279599</v>
      </c>
    </row>
    <row r="22" spans="1:9" ht="54.9" customHeight="1" x14ac:dyDescent="0.4">
      <c r="A22" s="15" t="s">
        <v>41</v>
      </c>
      <c r="B22" s="135" t="str">
        <f>_xll.JChemExcel.Functions.JCSYSStructure("90B0ECEEA9C584672930C125A3A034D5")</f>
        <v/>
      </c>
      <c r="C22" s="95" t="s">
        <v>42</v>
      </c>
      <c r="D22" s="95" t="s">
        <v>43</v>
      </c>
      <c r="E22" s="110" t="s">
        <v>1138</v>
      </c>
      <c r="F22" s="122" t="s">
        <v>1011</v>
      </c>
      <c r="G22" s="122" t="s">
        <v>1025</v>
      </c>
      <c r="H22" s="111">
        <v>-371.27240223352698</v>
      </c>
      <c r="I22" s="111">
        <v>282.84175533637898</v>
      </c>
    </row>
    <row r="23" spans="1:9" ht="54.9" customHeight="1" x14ac:dyDescent="0.4">
      <c r="A23" s="15" t="s">
        <v>1026</v>
      </c>
      <c r="B23" s="135" t="str">
        <f>_xll.JChemExcel.Functions.JCSYSStructure("22B385889D561F82486BAC1E29A510C3")</f>
        <v/>
      </c>
      <c r="C23" s="95" t="s">
        <v>46</v>
      </c>
      <c r="D23" s="95" t="s">
        <v>47</v>
      </c>
      <c r="E23" s="110" t="s">
        <v>1138</v>
      </c>
      <c r="F23" s="122" t="s">
        <v>1027</v>
      </c>
      <c r="G23" s="122" t="s">
        <v>1028</v>
      </c>
      <c r="H23" s="111">
        <v>497.67172732809598</v>
      </c>
      <c r="I23" s="111">
        <v>-85.012739623173701</v>
      </c>
    </row>
    <row r="24" spans="1:9" ht="54.9" customHeight="1" x14ac:dyDescent="0.4">
      <c r="A24" s="15" t="s">
        <v>49</v>
      </c>
      <c r="B24" s="135" t="str">
        <f>_xll.JChemExcel.Functions.JCSYSStructure("68B3A29029F29D0B662B9E136A137659")</f>
        <v/>
      </c>
      <c r="C24" s="95" t="s">
        <v>50</v>
      </c>
      <c r="D24" s="95" t="s">
        <v>51</v>
      </c>
      <c r="E24" s="110" t="s">
        <v>1138</v>
      </c>
      <c r="F24" s="122" t="s">
        <v>11</v>
      </c>
      <c r="G24" s="122" t="s">
        <v>1028</v>
      </c>
      <c r="H24" s="111">
        <v>78.113073259710106</v>
      </c>
      <c r="I24" s="111">
        <v>-795.03473310662298</v>
      </c>
    </row>
    <row r="25" spans="1:9" ht="54.9" customHeight="1" x14ac:dyDescent="0.4">
      <c r="A25" s="15" t="s">
        <v>417</v>
      </c>
      <c r="B25" s="135" t="str">
        <f>_xll.JChemExcel.Functions.JCSYSStructure("45B2B41B0E1157876D5F21C31BAED6DA")</f>
        <v/>
      </c>
      <c r="C25" s="95" t="s">
        <v>418</v>
      </c>
      <c r="D25" s="95" t="s">
        <v>419</v>
      </c>
      <c r="E25" s="110" t="s">
        <v>1140</v>
      </c>
      <c r="F25" s="122" t="s">
        <v>11</v>
      </c>
      <c r="G25" s="122" t="s">
        <v>1007</v>
      </c>
      <c r="H25" s="111">
        <v>-579.80261516610096</v>
      </c>
      <c r="I25" s="111">
        <v>-541.91175097496796</v>
      </c>
    </row>
    <row r="26" spans="1:9" ht="54.9" customHeight="1" x14ac:dyDescent="0.4">
      <c r="A26" s="15" t="s">
        <v>421</v>
      </c>
      <c r="B26" s="135" t="str">
        <f>_xll.JChemExcel.Functions.JCSYSStructure("5A44AC0F5CB6F5A5F15BC1D0C1C5E1F6")</f>
        <v/>
      </c>
      <c r="C26" s="95" t="s">
        <v>422</v>
      </c>
      <c r="D26" s="95" t="s">
        <v>423</v>
      </c>
      <c r="E26" s="110" t="s">
        <v>1140</v>
      </c>
      <c r="F26" s="122" t="s">
        <v>11</v>
      </c>
      <c r="G26" s="122" t="s">
        <v>1014</v>
      </c>
      <c r="H26" s="111">
        <v>-701.55586928388198</v>
      </c>
      <c r="I26" s="111">
        <v>-125.395590444997</v>
      </c>
    </row>
    <row r="27" spans="1:9" ht="54.9" customHeight="1" x14ac:dyDescent="0.4">
      <c r="A27" s="15" t="s">
        <v>276</v>
      </c>
      <c r="B27" s="135" t="str">
        <f>_xll.JChemExcel.Functions.JCSYSStructure("3F2AD03AAD7BDB7B7F7767C1163BBACA")</f>
        <v/>
      </c>
      <c r="C27" s="95" t="s">
        <v>277</v>
      </c>
      <c r="D27" s="95" t="s">
        <v>278</v>
      </c>
      <c r="E27" s="110" t="s">
        <v>1138</v>
      </c>
      <c r="F27" s="122" t="s">
        <v>1017</v>
      </c>
      <c r="G27" s="122" t="s">
        <v>1018</v>
      </c>
      <c r="H27" s="111">
        <v>-321.78933169520099</v>
      </c>
      <c r="I27" s="111">
        <v>781.20446048413999</v>
      </c>
    </row>
    <row r="28" spans="1:9" ht="54.9" customHeight="1" x14ac:dyDescent="0.4">
      <c r="A28" s="90" t="s">
        <v>280</v>
      </c>
      <c r="B28" s="135" t="str">
        <f>_xll.JChemExcel.Functions.JCSYSStructure("C448343159BA52475B3D9D8D4AAC8E30")</f>
        <v/>
      </c>
      <c r="C28" s="95" t="s">
        <v>281</v>
      </c>
      <c r="D28" s="95" t="s">
        <v>282</v>
      </c>
      <c r="E28" s="110" t="s">
        <v>1138</v>
      </c>
      <c r="F28" s="127" t="s">
        <v>1019</v>
      </c>
      <c r="G28" s="122" t="s">
        <v>1018</v>
      </c>
      <c r="H28" s="111">
        <v>-435.68035944801699</v>
      </c>
      <c r="I28" s="111">
        <v>1000.06702559097</v>
      </c>
    </row>
    <row r="29" spans="1:9" ht="54.9" customHeight="1" x14ac:dyDescent="0.4">
      <c r="A29" s="15" t="s">
        <v>53</v>
      </c>
      <c r="B29" s="135" t="str">
        <f>_xll.JChemExcel.Functions.JCSYSStructure("0370129E604A5E1FF4428DE014C98BD0")</f>
        <v/>
      </c>
      <c r="C29" s="95" t="s">
        <v>54</v>
      </c>
      <c r="D29" s="95" t="s">
        <v>55</v>
      </c>
      <c r="E29" s="110" t="s">
        <v>1138</v>
      </c>
      <c r="F29" s="122" t="s">
        <v>11</v>
      </c>
      <c r="G29" s="122" t="s">
        <v>1008</v>
      </c>
      <c r="H29" s="111">
        <v>-211.90797965824001</v>
      </c>
      <c r="I29" s="111">
        <v>-4.5220095032104597</v>
      </c>
    </row>
    <row r="30" spans="1:9" ht="54.9" customHeight="1" x14ac:dyDescent="0.4">
      <c r="A30" s="15" t="s">
        <v>425</v>
      </c>
      <c r="B30" s="135" t="str">
        <f>_xll.JChemExcel.Functions.JCSYSStructure("DEAA59F3D1F8CC5A9AE692A69A3C802F")</f>
        <v/>
      </c>
      <c r="C30" s="95" t="s">
        <v>426</v>
      </c>
      <c r="D30" s="95" t="s">
        <v>427</v>
      </c>
      <c r="E30" s="110" t="s">
        <v>1140</v>
      </c>
      <c r="F30" s="122" t="s">
        <v>11</v>
      </c>
      <c r="G30" s="122" t="s">
        <v>1007</v>
      </c>
      <c r="H30" s="111">
        <v>-470.424621089906</v>
      </c>
      <c r="I30" s="111">
        <v>-43.773567120143397</v>
      </c>
    </row>
    <row r="31" spans="1:9" ht="54.9" customHeight="1" x14ac:dyDescent="0.4">
      <c r="A31" s="15" t="s">
        <v>57</v>
      </c>
      <c r="B31" s="135" t="str">
        <f>_xll.JChemExcel.Functions.JCSYSStructure("6B2B041903ACE5957B2E3617C5C8AFD8")</f>
        <v/>
      </c>
      <c r="C31" s="95" t="s">
        <v>58</v>
      </c>
      <c r="D31" s="95" t="s">
        <v>59</v>
      </c>
      <c r="E31" s="110" t="s">
        <v>1138</v>
      </c>
      <c r="F31" s="122" t="s">
        <v>20</v>
      </c>
      <c r="G31" s="122" t="s">
        <v>1008</v>
      </c>
      <c r="H31" s="111">
        <v>19.1406051177376</v>
      </c>
      <c r="I31" s="111">
        <v>1163.1782192634801</v>
      </c>
    </row>
    <row r="32" spans="1:9" ht="54.9" customHeight="1" x14ac:dyDescent="0.4">
      <c r="A32" s="15" t="s">
        <v>61</v>
      </c>
      <c r="B32" s="135" t="str">
        <f>_xll.JChemExcel.Functions.JCSYSStructure("AE9CDD55C5310CA26788DAD08AB74875")</f>
        <v/>
      </c>
      <c r="C32" s="95" t="s">
        <v>62</v>
      </c>
      <c r="D32" s="95" t="s">
        <v>63</v>
      </c>
      <c r="E32" s="110" t="s">
        <v>1138</v>
      </c>
      <c r="F32" s="122" t="s">
        <v>20</v>
      </c>
      <c r="G32" s="122" t="s">
        <v>1029</v>
      </c>
      <c r="H32" s="111">
        <v>-109.640181508772</v>
      </c>
      <c r="I32" s="111">
        <v>1132.61867125403</v>
      </c>
    </row>
    <row r="33" spans="1:9" ht="54.9" customHeight="1" x14ac:dyDescent="0.4">
      <c r="A33" s="15" t="s">
        <v>65</v>
      </c>
      <c r="B33" s="135" t="str">
        <f>_xll.JChemExcel.Functions.JCSYSStructure("52FF1526CCD8AF6BE849595A8423FF25")</f>
        <v/>
      </c>
      <c r="C33" s="95" t="s">
        <v>66</v>
      </c>
      <c r="D33" s="95" t="s">
        <v>67</v>
      </c>
      <c r="E33" s="110" t="s">
        <v>1138</v>
      </c>
      <c r="F33" s="122" t="s">
        <v>20</v>
      </c>
      <c r="G33" s="122" t="s">
        <v>1030</v>
      </c>
      <c r="H33" s="111">
        <v>-9.6056100898949701</v>
      </c>
      <c r="I33" s="111">
        <v>1276.8465706736299</v>
      </c>
    </row>
    <row r="34" spans="1:9" ht="54.9" customHeight="1" x14ac:dyDescent="0.4">
      <c r="A34" s="15" t="s">
        <v>69</v>
      </c>
      <c r="B34" s="135" t="str">
        <f>_xll.JChemExcel.Functions.JCSYSStructure("8F26D0B204A76765E893F9986706CC61")</f>
        <v/>
      </c>
      <c r="C34" s="95" t="s">
        <v>70</v>
      </c>
      <c r="D34" s="95" t="s">
        <v>71</v>
      </c>
      <c r="E34" s="110" t="s">
        <v>1138</v>
      </c>
      <c r="F34" s="122" t="s">
        <v>20</v>
      </c>
      <c r="G34" s="122" t="s">
        <v>1029</v>
      </c>
      <c r="H34" s="111">
        <v>-142.00379575715999</v>
      </c>
      <c r="I34" s="111">
        <v>1244.64871980109</v>
      </c>
    </row>
    <row r="35" spans="1:9" ht="54.9" customHeight="1" x14ac:dyDescent="0.4">
      <c r="A35" s="15" t="s">
        <v>429</v>
      </c>
      <c r="B35" s="135" t="str">
        <f>_xll.JChemExcel.Functions.JCSYSStructure("685F8D82B93985B728B42E468914541D")</f>
        <v/>
      </c>
      <c r="C35" s="95" t="s">
        <v>430</v>
      </c>
      <c r="D35" s="95" t="s">
        <v>431</v>
      </c>
      <c r="E35" s="110" t="s">
        <v>1140</v>
      </c>
      <c r="F35" s="122" t="s">
        <v>11</v>
      </c>
      <c r="G35" s="122" t="s">
        <v>1007</v>
      </c>
      <c r="H35" s="111">
        <v>-351.91222295371398</v>
      </c>
      <c r="I35" s="111">
        <v>-800.307834290664</v>
      </c>
    </row>
    <row r="36" spans="1:9" ht="54.9" customHeight="1" x14ac:dyDescent="0.4">
      <c r="A36" s="15" t="s">
        <v>433</v>
      </c>
      <c r="B36" s="135" t="str">
        <f>_xll.JChemExcel.Functions.JCSYSStructure("EC982AEB411ADD71208B01252E667876")</f>
        <v/>
      </c>
      <c r="C36" s="95" t="s">
        <v>434</v>
      </c>
      <c r="D36" s="95" t="s">
        <v>435</v>
      </c>
      <c r="E36" s="110" t="s">
        <v>1140</v>
      </c>
      <c r="F36" s="122" t="s">
        <v>20</v>
      </c>
      <c r="G36" s="122" t="s">
        <v>1012</v>
      </c>
      <c r="H36" s="111">
        <v>615.95706795237197</v>
      </c>
      <c r="I36" s="111">
        <v>798.07244237980206</v>
      </c>
    </row>
    <row r="37" spans="1:9" ht="54.9" customHeight="1" x14ac:dyDescent="0.4">
      <c r="A37" s="15" t="s">
        <v>73</v>
      </c>
      <c r="B37" s="137" t="str">
        <f>_xll.JChemExcel.Functions.JCSYSStructure("2BC59577FC6FB39F14F5684A2C2F3635")</f>
        <v/>
      </c>
      <c r="C37" s="93" t="s">
        <v>74</v>
      </c>
      <c r="D37" s="95" t="s">
        <v>75</v>
      </c>
      <c r="E37" s="110" t="s">
        <v>1138</v>
      </c>
      <c r="F37" s="122" t="s">
        <v>1017</v>
      </c>
      <c r="G37" s="122" t="s">
        <v>1024</v>
      </c>
      <c r="H37" s="111">
        <v>581.80634367877599</v>
      </c>
      <c r="I37" s="111">
        <v>-931.49441619424499</v>
      </c>
    </row>
    <row r="38" spans="1:9" ht="54.9" customHeight="1" x14ac:dyDescent="0.4">
      <c r="A38" s="15" t="s">
        <v>199</v>
      </c>
      <c r="B38" s="135" t="str">
        <f>_xll.JChemExcel.Functions.JCSYSStructure("E0AD29CC7633D9E4A93E01DE3195AE13")</f>
        <v/>
      </c>
      <c r="C38" s="95" t="s">
        <v>200</v>
      </c>
      <c r="D38" s="95" t="s">
        <v>201</v>
      </c>
      <c r="E38" s="110" t="s">
        <v>1138</v>
      </c>
      <c r="F38" s="122" t="s">
        <v>1017</v>
      </c>
      <c r="G38" s="122" t="s">
        <v>1024</v>
      </c>
      <c r="H38" s="111">
        <v>362.15722945925802</v>
      </c>
      <c r="I38" s="111">
        <v>-922.84738180049897</v>
      </c>
    </row>
    <row r="39" spans="1:9" ht="54.9" customHeight="1" x14ac:dyDescent="0.4">
      <c r="A39" s="15" t="s">
        <v>81</v>
      </c>
      <c r="B39" s="135" t="str">
        <f>_xll.JChemExcel.Functions.JCSYSStructure("DF5FA6229066B03DAAAE2FF0B5D10701")</f>
        <v/>
      </c>
      <c r="C39" s="95" t="s">
        <v>82</v>
      </c>
      <c r="D39" s="95" t="s">
        <v>83</v>
      </c>
      <c r="E39" s="110" t="s">
        <v>1138</v>
      </c>
      <c r="F39" s="122" t="s">
        <v>1019</v>
      </c>
      <c r="G39" s="122" t="s">
        <v>1031</v>
      </c>
      <c r="H39" s="111">
        <v>798.90273248691801</v>
      </c>
      <c r="I39" s="111">
        <v>64.534480925533202</v>
      </c>
    </row>
    <row r="40" spans="1:9" ht="54.9" customHeight="1" x14ac:dyDescent="0.4">
      <c r="A40" s="15" t="s">
        <v>437</v>
      </c>
      <c r="B40" s="135" t="str">
        <f>_xll.JChemExcel.Functions.JCSYSStructure("5EA7F63622CCF3F6384DE7F66B9E3BDC")</f>
        <v/>
      </c>
      <c r="C40" s="95" t="s">
        <v>438</v>
      </c>
      <c r="D40" s="95" t="s">
        <v>439</v>
      </c>
      <c r="E40" s="110" t="s">
        <v>1140</v>
      </c>
      <c r="F40" s="122" t="s">
        <v>11</v>
      </c>
      <c r="G40" s="122" t="s">
        <v>1007</v>
      </c>
      <c r="H40" s="111">
        <v>-476.59306722116099</v>
      </c>
      <c r="I40" s="111">
        <v>-316.19018339360201</v>
      </c>
    </row>
    <row r="41" spans="1:9" ht="54.9" customHeight="1" x14ac:dyDescent="0.4">
      <c r="A41" s="15" t="s">
        <v>77</v>
      </c>
      <c r="B41" s="135" t="str">
        <f>_xll.JChemExcel.Functions.JCSYSStructure("E107AFE99D7BF069ED9258150C379181")</f>
        <v/>
      </c>
      <c r="C41" s="95" t="s">
        <v>78</v>
      </c>
      <c r="D41" s="95" t="s">
        <v>79</v>
      </c>
      <c r="E41" s="110" t="s">
        <v>1138</v>
      </c>
      <c r="F41" s="122" t="s">
        <v>20</v>
      </c>
      <c r="G41" s="122" t="s">
        <v>1014</v>
      </c>
      <c r="H41" s="111">
        <v>577.03242705149296</v>
      </c>
      <c r="I41" s="111">
        <v>266.09987888329402</v>
      </c>
    </row>
    <row r="42" spans="1:9" ht="54.9" customHeight="1" x14ac:dyDescent="0.4">
      <c r="A42" s="15" t="s">
        <v>361</v>
      </c>
      <c r="B42" s="135" t="str">
        <f>_xll.JChemExcel.Functions.JCSYSStructure("23829AA090860A1C1441E077749514B9")</f>
        <v/>
      </c>
      <c r="C42" s="95" t="s">
        <v>362</v>
      </c>
      <c r="D42" s="95" t="s">
        <v>363</v>
      </c>
      <c r="E42" s="110" t="s">
        <v>1138</v>
      </c>
      <c r="F42" s="122" t="s">
        <v>20</v>
      </c>
      <c r="G42" s="122" t="s">
        <v>1032</v>
      </c>
      <c r="H42" s="111">
        <v>390.16223864123702</v>
      </c>
      <c r="I42" s="111">
        <v>1547.9355141016299</v>
      </c>
    </row>
    <row r="43" spans="1:9" ht="54.9" customHeight="1" x14ac:dyDescent="0.4">
      <c r="A43" s="15" t="s">
        <v>85</v>
      </c>
      <c r="B43" s="135" t="str">
        <f>_xll.JChemExcel.Functions.JCSYSStructure("2D7A04E8EE0A843B5B172A432CEBA8EF")</f>
        <v/>
      </c>
      <c r="C43" s="95" t="s">
        <v>86</v>
      </c>
      <c r="D43" s="95" t="s">
        <v>87</v>
      </c>
      <c r="E43" s="110" t="s">
        <v>1138</v>
      </c>
      <c r="F43" s="122" t="s">
        <v>11</v>
      </c>
      <c r="G43" s="122" t="s">
        <v>1033</v>
      </c>
      <c r="H43" s="111">
        <v>-646.38559660695296</v>
      </c>
      <c r="I43" s="111">
        <v>-910.43966753541997</v>
      </c>
    </row>
    <row r="44" spans="1:9" ht="54.9" customHeight="1" x14ac:dyDescent="0.4">
      <c r="A44" s="15" t="s">
        <v>94</v>
      </c>
      <c r="B44" s="135" t="str">
        <f>_xll.JChemExcel.Functions.JCSYSStructure("1BA917E190B6C0001BBB0FCF33C1F1EA")</f>
        <v/>
      </c>
      <c r="C44" s="95" t="s">
        <v>95</v>
      </c>
      <c r="D44" s="95" t="s">
        <v>96</v>
      </c>
      <c r="E44" s="110" t="s">
        <v>1138</v>
      </c>
      <c r="F44" s="122" t="s">
        <v>1011</v>
      </c>
      <c r="G44" s="122" t="s">
        <v>1022</v>
      </c>
      <c r="H44" s="111">
        <v>762.35214711908395</v>
      </c>
      <c r="I44" s="111">
        <v>-210.32764324656301</v>
      </c>
    </row>
    <row r="45" spans="1:9" ht="54.9" customHeight="1" x14ac:dyDescent="0.4">
      <c r="A45" s="15" t="s">
        <v>100</v>
      </c>
      <c r="B45" s="135" t="str">
        <f>_xll.JChemExcel.Functions.JCSYSStructure("EEF04A4C7B97FC8CF33414D479E06F7F")</f>
        <v/>
      </c>
      <c r="C45" s="95" t="s">
        <v>101</v>
      </c>
      <c r="D45" s="95" t="s">
        <v>102</v>
      </c>
      <c r="E45" s="110" t="s">
        <v>1138</v>
      </c>
      <c r="F45" s="122" t="s">
        <v>20</v>
      </c>
      <c r="G45" s="122" t="s">
        <v>1034</v>
      </c>
      <c r="H45" s="111">
        <v>513.69544031921203</v>
      </c>
      <c r="I45" s="111">
        <v>209.400391588432</v>
      </c>
    </row>
    <row r="46" spans="1:9" ht="54.9" customHeight="1" x14ac:dyDescent="0.4">
      <c r="A46" s="19" t="s">
        <v>104</v>
      </c>
      <c r="B46" s="135" t="str">
        <f>_xll.JChemExcel.Functions.JCSYSStructure("9EDA84B298E8EE9FA235A7DC5DCCE710")</f>
        <v/>
      </c>
      <c r="C46" s="95" t="s">
        <v>105</v>
      </c>
      <c r="D46" s="95" t="s">
        <v>106</v>
      </c>
      <c r="E46" s="110" t="s">
        <v>1138</v>
      </c>
      <c r="F46" s="122" t="s">
        <v>11</v>
      </c>
      <c r="G46" s="122" t="s">
        <v>1014</v>
      </c>
      <c r="H46" s="111">
        <v>22.356234407564401</v>
      </c>
      <c r="I46" s="111">
        <v>131.665596808136</v>
      </c>
    </row>
    <row r="47" spans="1:9" ht="54.9" customHeight="1" x14ac:dyDescent="0.4">
      <c r="A47" s="15" t="s">
        <v>450</v>
      </c>
      <c r="B47" s="135" t="str">
        <f>_xll.JChemExcel.Functions.JCSYSStructure("9796BC5770E53CBECE0A4CA06A5537F9")</f>
        <v/>
      </c>
      <c r="C47" s="95" t="s">
        <v>451</v>
      </c>
      <c r="D47" s="95" t="s">
        <v>452</v>
      </c>
      <c r="E47" s="110" t="s">
        <v>1140</v>
      </c>
      <c r="F47" s="122" t="s">
        <v>11</v>
      </c>
      <c r="G47" s="122" t="s">
        <v>1010</v>
      </c>
      <c r="H47" s="111">
        <v>-202.80259255806999</v>
      </c>
      <c r="I47" s="111">
        <v>-418.82962618087299</v>
      </c>
    </row>
    <row r="48" spans="1:9" ht="54.9" customHeight="1" x14ac:dyDescent="0.4">
      <c r="A48" s="21" t="s">
        <v>454</v>
      </c>
      <c r="B48" s="135" t="str">
        <f>_xll.JChemExcel.Functions.JCSYSStructure("9D655545D1290BA180FAB13EFB0DF517")</f>
        <v/>
      </c>
      <c r="C48" s="95" t="s">
        <v>455</v>
      </c>
      <c r="D48" s="95" t="s">
        <v>456</v>
      </c>
      <c r="E48" s="110" t="s">
        <v>1140</v>
      </c>
      <c r="F48" s="122" t="s">
        <v>11</v>
      </c>
      <c r="G48" s="122" t="s">
        <v>1014</v>
      </c>
      <c r="H48" s="111">
        <v>-320.49955436481099</v>
      </c>
      <c r="I48" s="111">
        <v>-172.84872087690701</v>
      </c>
    </row>
    <row r="49" spans="1:9" ht="54.9" customHeight="1" x14ac:dyDescent="0.4">
      <c r="A49" s="15" t="s">
        <v>458</v>
      </c>
      <c r="B49" s="135" t="str">
        <f>_xll.JChemExcel.Functions.JCSYSStructure("5A6C7F48A71535A16FFD03525389BB42")</f>
        <v/>
      </c>
      <c r="C49" s="95" t="s">
        <v>459</v>
      </c>
      <c r="D49" s="95" t="s">
        <v>460</v>
      </c>
      <c r="E49" s="110" t="s">
        <v>1140</v>
      </c>
      <c r="F49" s="122" t="s">
        <v>11</v>
      </c>
      <c r="G49" s="122" t="s">
        <v>1007</v>
      </c>
      <c r="H49" s="111">
        <v>-204.51581667395001</v>
      </c>
      <c r="I49" s="111">
        <v>-115.375278358347</v>
      </c>
    </row>
    <row r="50" spans="1:9" ht="54.9" customHeight="1" x14ac:dyDescent="0.4">
      <c r="A50" s="15" t="s">
        <v>466</v>
      </c>
      <c r="B50" s="135" t="str">
        <f>_xll.JChemExcel.Functions.JCSYSStructure("E0497461AE1992D27436395C25285AC1")</f>
        <v/>
      </c>
      <c r="C50" s="95" t="s">
        <v>467</v>
      </c>
      <c r="D50" s="95" t="s">
        <v>468</v>
      </c>
      <c r="E50" s="110" t="s">
        <v>1140</v>
      </c>
      <c r="F50" s="122" t="s">
        <v>11</v>
      </c>
      <c r="G50" s="122" t="s">
        <v>1007</v>
      </c>
      <c r="H50" s="111">
        <v>-814.14882681145195</v>
      </c>
      <c r="I50" s="111">
        <v>-319.70304318397399</v>
      </c>
    </row>
    <row r="51" spans="1:9" ht="54.9" customHeight="1" x14ac:dyDescent="0.4">
      <c r="A51" s="15" t="s">
        <v>108</v>
      </c>
      <c r="B51" s="135" t="str">
        <f>_xll.JChemExcel.Functions.JCSYSStructure("2730E116F755757A4AD5E8505E372E89")</f>
        <v/>
      </c>
      <c r="C51" s="95" t="s">
        <v>109</v>
      </c>
      <c r="D51" s="95" t="s">
        <v>110</v>
      </c>
      <c r="E51" s="110" t="s">
        <v>1138</v>
      </c>
      <c r="F51" s="122" t="s">
        <v>11</v>
      </c>
      <c r="G51" s="122" t="s">
        <v>1007</v>
      </c>
      <c r="H51" s="111">
        <v>-488.347087715648</v>
      </c>
      <c r="I51" s="111">
        <v>-429.838483358475</v>
      </c>
    </row>
    <row r="52" spans="1:9" ht="54.9" customHeight="1" x14ac:dyDescent="0.4">
      <c r="A52" s="15" t="s">
        <v>470</v>
      </c>
      <c r="B52" s="135" t="str">
        <f>_xll.JChemExcel.Functions.JCSYSStructure("20F133BB5706CBED3413C6CF7BCFF43E")</f>
        <v/>
      </c>
      <c r="C52" s="95" t="s">
        <v>471</v>
      </c>
      <c r="D52" s="95" t="s">
        <v>472</v>
      </c>
      <c r="E52" s="110" t="s">
        <v>1140</v>
      </c>
      <c r="F52" s="122" t="s">
        <v>11</v>
      </c>
      <c r="G52" s="122" t="s">
        <v>1010</v>
      </c>
      <c r="H52" s="111">
        <v>189.45643980723801</v>
      </c>
      <c r="I52" s="111">
        <v>-1062.0946350792301</v>
      </c>
    </row>
    <row r="53" spans="1:9" ht="54.9" customHeight="1" x14ac:dyDescent="0.4">
      <c r="A53" s="15" t="s">
        <v>112</v>
      </c>
      <c r="B53" s="135" t="str">
        <f>_xll.JChemExcel.Functions.JCSYSStructure("C1D1B57AC3A7880823A455798E808BBC")</f>
        <v/>
      </c>
      <c r="C53" s="95" t="s">
        <v>113</v>
      </c>
      <c r="D53" s="95" t="s">
        <v>114</v>
      </c>
      <c r="E53" s="110" t="s">
        <v>1138</v>
      </c>
      <c r="F53" s="122" t="s">
        <v>1017</v>
      </c>
      <c r="G53" s="122" t="s">
        <v>1024</v>
      </c>
      <c r="H53" s="111">
        <v>471.55309046046602</v>
      </c>
      <c r="I53" s="111">
        <v>-982.41118133582597</v>
      </c>
    </row>
    <row r="54" spans="1:9" ht="54.9" customHeight="1" x14ac:dyDescent="0.4">
      <c r="A54" s="15" t="s">
        <v>116</v>
      </c>
      <c r="B54" s="135" t="str">
        <f>_xll.JChemExcel.Functions.JCSYSStructure("1C6824B804CC5CA2A2D99C9E0B42C4B6")</f>
        <v/>
      </c>
      <c r="C54" s="95" t="s">
        <v>117</v>
      </c>
      <c r="D54" s="95" t="s">
        <v>118</v>
      </c>
      <c r="E54" s="110" t="s">
        <v>1138</v>
      </c>
      <c r="F54" s="122" t="s">
        <v>1017</v>
      </c>
      <c r="G54" s="122" t="s">
        <v>1024</v>
      </c>
      <c r="H54" s="111">
        <v>71.797944764427996</v>
      </c>
      <c r="I54" s="111">
        <v>-1559.2890441285499</v>
      </c>
    </row>
    <row r="55" spans="1:9" ht="54.9" customHeight="1" x14ac:dyDescent="0.4">
      <c r="A55" s="19" t="s">
        <v>528</v>
      </c>
      <c r="B55" s="135" t="str">
        <f>_xll.JChemExcel.Functions.JCSYSStructure("7066789ABF5A4140246BFCA9E3082F47")</f>
        <v/>
      </c>
      <c r="C55" s="95" t="s">
        <v>529</v>
      </c>
      <c r="D55" s="95" t="s">
        <v>530</v>
      </c>
      <c r="E55" s="110" t="s">
        <v>1140</v>
      </c>
      <c r="F55" s="125" t="s">
        <v>1019</v>
      </c>
      <c r="G55" s="125" t="s">
        <v>1035</v>
      </c>
      <c r="H55" s="111">
        <v>1086.9737970091801</v>
      </c>
      <c r="I55" s="111">
        <v>194.29975815471801</v>
      </c>
    </row>
    <row r="56" spans="1:9" ht="54.9" customHeight="1" x14ac:dyDescent="0.4">
      <c r="A56" s="15" t="s">
        <v>474</v>
      </c>
      <c r="B56" s="135" t="str">
        <f>_xll.JChemExcel.Functions.JCSYSStructure("82184696C2AE271A5F9C37C10D6B0DEB")</f>
        <v/>
      </c>
      <c r="C56" s="95" t="s">
        <v>475</v>
      </c>
      <c r="D56" s="95" t="s">
        <v>476</v>
      </c>
      <c r="E56" s="110" t="s">
        <v>1140</v>
      </c>
      <c r="F56" s="122" t="s">
        <v>11</v>
      </c>
      <c r="G56" s="122" t="s">
        <v>1007</v>
      </c>
      <c r="H56" s="111">
        <v>-695.62093934167797</v>
      </c>
      <c r="I56" s="111">
        <v>-268.26641693613499</v>
      </c>
    </row>
    <row r="57" spans="1:9" ht="54.9" customHeight="1" x14ac:dyDescent="0.4">
      <c r="A57" s="15" t="s">
        <v>478</v>
      </c>
      <c r="B57" s="135" t="str">
        <f>_xll.JChemExcel.Functions.JCSYSStructure("5E57EF7B7A429F369CEEDE10D3291445")</f>
        <v/>
      </c>
      <c r="C57" s="95" t="s">
        <v>479</v>
      </c>
      <c r="D57" s="95" t="s">
        <v>480</v>
      </c>
      <c r="E57" s="110" t="s">
        <v>1140</v>
      </c>
      <c r="F57" s="122" t="s">
        <v>11</v>
      </c>
      <c r="G57" s="122" t="s">
        <v>1010</v>
      </c>
      <c r="H57" s="111">
        <v>111.739221803191</v>
      </c>
      <c r="I57" s="111">
        <v>-1114.82079731614</v>
      </c>
    </row>
    <row r="58" spans="1:9" ht="54.9" customHeight="1" x14ac:dyDescent="0.4">
      <c r="A58" s="15" t="s">
        <v>532</v>
      </c>
      <c r="B58" s="135" t="str">
        <f>_xll.JChemExcel.Functions.JCSYSStructure("6BC4B206683D67E06CF9E76C222ACD7A")</f>
        <v/>
      </c>
      <c r="C58" s="95" t="s">
        <v>533</v>
      </c>
      <c r="D58" s="95" t="s">
        <v>534</v>
      </c>
      <c r="E58" s="110" t="s">
        <v>1140</v>
      </c>
      <c r="F58" s="122" t="s">
        <v>11</v>
      </c>
      <c r="G58" s="122" t="s">
        <v>1010</v>
      </c>
      <c r="H58" s="111">
        <v>-211.36352381497201</v>
      </c>
      <c r="I58" s="111">
        <v>-619.43621689875602</v>
      </c>
    </row>
    <row r="59" spans="1:9" ht="54.9" customHeight="1" x14ac:dyDescent="0.4">
      <c r="A59" s="15" t="s">
        <v>121</v>
      </c>
      <c r="B59" s="135" t="str">
        <f>_xll.JChemExcel.Functions.JCSYSStructure("F3961639507CBAA8AD643B99F86CDC37")</f>
        <v/>
      </c>
      <c r="C59" s="95" t="s">
        <v>122</v>
      </c>
      <c r="D59" s="95" t="s">
        <v>123</v>
      </c>
      <c r="E59" s="110" t="s">
        <v>1138</v>
      </c>
      <c r="F59" s="122" t="s">
        <v>11</v>
      </c>
      <c r="G59" s="122" t="s">
        <v>1028</v>
      </c>
      <c r="H59" s="111">
        <v>115.748883748002</v>
      </c>
      <c r="I59" s="111">
        <v>-961.08437979617895</v>
      </c>
    </row>
    <row r="60" spans="1:9" ht="54.9" customHeight="1" x14ac:dyDescent="0.4">
      <c r="A60" s="15" t="s">
        <v>125</v>
      </c>
      <c r="B60" s="135" t="str">
        <f>_xll.JChemExcel.Functions.JCSYSStructure("67A4582D498136E6566DD878F5B51175")</f>
        <v/>
      </c>
      <c r="C60" s="95" t="s">
        <v>126</v>
      </c>
      <c r="D60" s="95" t="s">
        <v>127</v>
      </c>
      <c r="E60" s="110" t="s">
        <v>1138</v>
      </c>
      <c r="F60" s="122" t="s">
        <v>20</v>
      </c>
      <c r="G60" s="122" t="s">
        <v>1036</v>
      </c>
      <c r="H60" s="111">
        <v>518.63295938194801</v>
      </c>
      <c r="I60" s="111">
        <v>905.28913968927702</v>
      </c>
    </row>
    <row r="61" spans="1:9" ht="54.9" customHeight="1" x14ac:dyDescent="0.4">
      <c r="A61" s="15" t="s">
        <v>540</v>
      </c>
      <c r="B61" s="135" t="str">
        <f>_xll.JChemExcel.Functions.JCSYSStructure("B69A354AC916DE209EB4E5DD4B4EBA66")</f>
        <v/>
      </c>
      <c r="C61" s="95" t="s">
        <v>541</v>
      </c>
      <c r="D61" s="95" t="s">
        <v>542</v>
      </c>
      <c r="E61" s="110" t="s">
        <v>1140</v>
      </c>
      <c r="F61" s="122" t="s">
        <v>20</v>
      </c>
      <c r="G61" s="122" t="s">
        <v>1037</v>
      </c>
      <c r="H61" s="111">
        <v>158.383506325638</v>
      </c>
      <c r="I61" s="111">
        <v>1250.95506064289</v>
      </c>
    </row>
    <row r="62" spans="1:9" ht="54.9" customHeight="1" x14ac:dyDescent="0.4">
      <c r="A62" s="15" t="s">
        <v>536</v>
      </c>
      <c r="B62" s="135" t="str">
        <f>_xll.JChemExcel.Functions.JCSYSStructure("6D0BF630FBAC3B0A1088F36FD153FA1F")</f>
        <v/>
      </c>
      <c r="C62" s="95" t="s">
        <v>537</v>
      </c>
      <c r="D62" s="95" t="s">
        <v>538</v>
      </c>
      <c r="E62" s="110" t="s">
        <v>1140</v>
      </c>
      <c r="F62" s="122" t="s">
        <v>11</v>
      </c>
      <c r="G62" s="122" t="s">
        <v>1007</v>
      </c>
      <c r="H62" s="111">
        <v>-111.073838286029</v>
      </c>
      <c r="I62" s="111">
        <v>-661.85400950334304</v>
      </c>
    </row>
    <row r="63" spans="1:9" ht="54.9" customHeight="1" x14ac:dyDescent="0.4">
      <c r="A63" s="15" t="s">
        <v>261</v>
      </c>
      <c r="B63" s="135" t="str">
        <f>_xll.JChemExcel.Functions.JCSYSStructure("EA4B879C8093CFEEC20E49BC46A3145B")</f>
        <v/>
      </c>
      <c r="C63" s="95" t="s">
        <v>262</v>
      </c>
      <c r="D63" s="95" t="s">
        <v>263</v>
      </c>
      <c r="E63" s="110" t="s">
        <v>1138</v>
      </c>
      <c r="F63" s="122" t="s">
        <v>20</v>
      </c>
      <c r="G63" s="122" t="s">
        <v>1012</v>
      </c>
      <c r="H63" s="111">
        <v>325.79240826270097</v>
      </c>
      <c r="I63" s="111">
        <v>1041.12807818742</v>
      </c>
    </row>
    <row r="64" spans="1:9" ht="54.9" customHeight="1" x14ac:dyDescent="0.4">
      <c r="A64" s="15" t="s">
        <v>265</v>
      </c>
      <c r="B64" s="135" t="str">
        <f>_xll.JChemExcel.Functions.JCSYSStructure("E9841E6362443D4A8A4450DA4F4696E2")</f>
        <v/>
      </c>
      <c r="C64" s="95" t="s">
        <v>266</v>
      </c>
      <c r="D64" s="95" t="s">
        <v>267</v>
      </c>
      <c r="E64" s="110" t="s">
        <v>1138</v>
      </c>
      <c r="F64" s="122" t="s">
        <v>20</v>
      </c>
      <c r="G64" s="122" t="s">
        <v>1038</v>
      </c>
      <c r="H64" s="111">
        <v>452.83316932068601</v>
      </c>
      <c r="I64" s="111">
        <v>1007.43810536515</v>
      </c>
    </row>
    <row r="65" spans="1:9" ht="54.9" customHeight="1" x14ac:dyDescent="0.4">
      <c r="A65" s="15" t="s">
        <v>482</v>
      </c>
      <c r="B65" s="135" t="str">
        <f>_xll.JChemExcel.Functions.JCSYSStructure("BC7E53AB92293F7740714F5D86A34877")</f>
        <v/>
      </c>
      <c r="C65" s="95" t="s">
        <v>483</v>
      </c>
      <c r="D65" s="95" t="s">
        <v>484</v>
      </c>
      <c r="E65" s="110" t="s">
        <v>1140</v>
      </c>
      <c r="F65" s="122" t="s">
        <v>11</v>
      </c>
      <c r="G65" s="122" t="s">
        <v>1007</v>
      </c>
      <c r="H65" s="111">
        <v>-789.94998322311096</v>
      </c>
      <c r="I65" s="111">
        <v>2.5102174791474701</v>
      </c>
    </row>
    <row r="66" spans="1:9" ht="54.9" customHeight="1" x14ac:dyDescent="0.4">
      <c r="A66" s="110" t="s">
        <v>486</v>
      </c>
      <c r="B66" s="137" t="str">
        <f>_xll.JChemExcel.Functions.JCSYSStructure("23EC4B627F86488CE9C4D0C4F13CD24A")</f>
        <v/>
      </c>
      <c r="C66" s="93" t="s">
        <v>487</v>
      </c>
      <c r="D66" s="93" t="s">
        <v>488</v>
      </c>
      <c r="E66" s="110" t="s">
        <v>1140</v>
      </c>
      <c r="F66" s="122" t="s">
        <v>11</v>
      </c>
      <c r="G66" s="122" t="s">
        <v>1007</v>
      </c>
      <c r="H66" s="111">
        <v>-892.00742402650906</v>
      </c>
      <c r="I66" s="111">
        <v>-50.7402632792273</v>
      </c>
    </row>
    <row r="67" spans="1:9" ht="54.9" customHeight="1" x14ac:dyDescent="0.4">
      <c r="A67" s="110" t="s">
        <v>1039</v>
      </c>
      <c r="B67" s="137" t="str">
        <f>_xll.JChemExcel.Functions.JCSYSStructure("B0914834F21A57E894D6A22585601709")</f>
        <v/>
      </c>
      <c r="C67" s="93" t="s">
        <v>129</v>
      </c>
      <c r="D67" s="93" t="s">
        <v>130</v>
      </c>
      <c r="E67" s="110" t="s">
        <v>1138</v>
      </c>
      <c r="F67" s="122" t="s">
        <v>1017</v>
      </c>
      <c r="G67" s="122" t="s">
        <v>1040</v>
      </c>
      <c r="H67" s="111">
        <v>-371.90383631441898</v>
      </c>
      <c r="I67" s="111">
        <v>687.55318090376602</v>
      </c>
    </row>
    <row r="68" spans="1:9" ht="51.9" customHeight="1" x14ac:dyDescent="0.4">
      <c r="A68" s="110" t="s">
        <v>494</v>
      </c>
      <c r="B68" s="135" t="str">
        <f>_xll.JChemExcel.Functions.JCSYSStructure("C2EB8EE0DA6A16B7CEB1187D2B93285B")</f>
        <v/>
      </c>
      <c r="C68" s="95" t="s">
        <v>495</v>
      </c>
      <c r="D68" s="95" t="s">
        <v>496</v>
      </c>
      <c r="E68" s="110" t="s">
        <v>1140</v>
      </c>
      <c r="F68" s="122" t="s">
        <v>1019</v>
      </c>
      <c r="G68" s="122" t="s">
        <v>1035</v>
      </c>
      <c r="H68" s="111">
        <v>1096.0373016278099</v>
      </c>
      <c r="I68" s="111">
        <v>-25.302238230644299</v>
      </c>
    </row>
    <row r="69" spans="1:9" ht="51.9" customHeight="1" x14ac:dyDescent="0.4">
      <c r="A69" s="110" t="s">
        <v>497</v>
      </c>
      <c r="B69" s="135" t="str">
        <f>_xll.JChemExcel.Functions.JCSYSStructure("92FD39269C680A70BB8A6BEFB3B67C96")</f>
        <v/>
      </c>
      <c r="C69" s="95" t="s">
        <v>498</v>
      </c>
      <c r="D69" s="95" t="s">
        <v>499</v>
      </c>
      <c r="E69" s="110" t="s">
        <v>1140</v>
      </c>
      <c r="F69" s="122" t="s">
        <v>1019</v>
      </c>
      <c r="G69" s="122" t="s">
        <v>1035</v>
      </c>
      <c r="H69" s="111">
        <v>1096.94572352815</v>
      </c>
      <c r="I69" s="111">
        <v>86.089720439579494</v>
      </c>
    </row>
    <row r="70" spans="1:9" ht="51.9" customHeight="1" x14ac:dyDescent="0.4">
      <c r="A70" s="15" t="s">
        <v>500</v>
      </c>
      <c r="B70" s="135" t="str">
        <f>_xll.JChemExcel.Functions.JCSYSStructure("3F1EE850775F99AF2D4FF487372D9DAA")</f>
        <v/>
      </c>
      <c r="C70" s="95" t="s">
        <v>501</v>
      </c>
      <c r="D70" s="95" t="s">
        <v>502</v>
      </c>
      <c r="E70" s="110" t="s">
        <v>1140</v>
      </c>
      <c r="F70" s="122" t="s">
        <v>11</v>
      </c>
      <c r="G70" s="122" t="s">
        <v>1014</v>
      </c>
      <c r="H70" s="111">
        <v>-202.252740340683</v>
      </c>
      <c r="I70" s="111">
        <v>-217.26718463323201</v>
      </c>
    </row>
    <row r="71" spans="1:9" ht="51.9" customHeight="1" x14ac:dyDescent="0.4">
      <c r="A71" s="15" t="s">
        <v>548</v>
      </c>
      <c r="B71" s="135" t="str">
        <f>_xll.JChemExcel.Functions.JCSYSStructure("71260F421F49D4D812F293714019D035")</f>
        <v/>
      </c>
      <c r="C71" s="95" t="s">
        <v>549</v>
      </c>
      <c r="D71" s="95" t="s">
        <v>550</v>
      </c>
      <c r="E71" s="110" t="s">
        <v>1140</v>
      </c>
      <c r="F71" s="122" t="s">
        <v>11</v>
      </c>
      <c r="G71" s="122" t="s">
        <v>1007</v>
      </c>
      <c r="H71" s="111">
        <v>44.737225126118297</v>
      </c>
      <c r="I71" s="111">
        <v>-215.24033698264401</v>
      </c>
    </row>
    <row r="72" spans="1:9" ht="51.9" customHeight="1" x14ac:dyDescent="0.4">
      <c r="A72" s="110" t="s">
        <v>504</v>
      </c>
      <c r="B72" s="137" t="str">
        <f>_xll.JChemExcel.Functions.JCSYSStructure("BFCE96184447417B5850A501F297A419")</f>
        <v/>
      </c>
      <c r="C72" s="93" t="s">
        <v>505</v>
      </c>
      <c r="D72" s="93" t="s">
        <v>506</v>
      </c>
      <c r="E72" s="110" t="s">
        <v>1140</v>
      </c>
      <c r="F72" s="122" t="s">
        <v>11</v>
      </c>
      <c r="G72" s="122" t="s">
        <v>1008</v>
      </c>
      <c r="H72" s="111">
        <v>-581.98136326022302</v>
      </c>
      <c r="I72" s="111">
        <v>36.919963995263302</v>
      </c>
    </row>
    <row r="73" spans="1:9" ht="51.9" customHeight="1" x14ac:dyDescent="0.4">
      <c r="A73" s="110" t="s">
        <v>1041</v>
      </c>
      <c r="B73" s="137" t="str">
        <f>_xll.JChemExcel.Functions.JCSYSStructure("B7CB4AE1B2855F40D9B1B23C2342D742")</f>
        <v/>
      </c>
      <c r="C73" s="93" t="s">
        <v>545</v>
      </c>
      <c r="D73" s="93" t="s">
        <v>546</v>
      </c>
      <c r="E73" s="110" t="s">
        <v>1140</v>
      </c>
      <c r="F73" s="122" t="s">
        <v>11</v>
      </c>
      <c r="G73" s="122" t="s">
        <v>1007</v>
      </c>
      <c r="H73" s="111">
        <v>-609.13462713908905</v>
      </c>
      <c r="I73" s="111">
        <v>-189.229301327305</v>
      </c>
    </row>
    <row r="74" spans="1:9" ht="51.9" customHeight="1" x14ac:dyDescent="0.4">
      <c r="A74" s="15" t="s">
        <v>306</v>
      </c>
      <c r="B74" s="135" t="str">
        <f>_xll.JChemExcel.Functions.JCSYSStructure("999128C0859FE03CF1521FB66A957C0F")</f>
        <v/>
      </c>
      <c r="C74" s="95" t="s">
        <v>307</v>
      </c>
      <c r="D74" s="95" t="s">
        <v>308</v>
      </c>
      <c r="E74" s="110" t="s">
        <v>1138</v>
      </c>
      <c r="F74" s="122" t="s">
        <v>11</v>
      </c>
      <c r="G74" s="122" t="s">
        <v>1040</v>
      </c>
      <c r="H74" s="111">
        <v>-754.42996839183695</v>
      </c>
      <c r="I74" s="111">
        <v>311.698550523964</v>
      </c>
    </row>
    <row r="75" spans="1:9" ht="51.9" customHeight="1" x14ac:dyDescent="0.4">
      <c r="A75" s="15" t="s">
        <v>508</v>
      </c>
      <c r="B75" s="135" t="str">
        <f>_xll.JChemExcel.Functions.JCSYSStructure("48D37C40A9A029D6DF655F19B39C9398")</f>
        <v/>
      </c>
      <c r="C75" s="95" t="s">
        <v>509</v>
      </c>
      <c r="D75" s="95" t="s">
        <v>510</v>
      </c>
      <c r="E75" s="110" t="s">
        <v>1140</v>
      </c>
      <c r="F75" s="122" t="s">
        <v>11</v>
      </c>
      <c r="G75" s="122" t="s">
        <v>1007</v>
      </c>
      <c r="H75" s="111">
        <v>-362.99055260962399</v>
      </c>
      <c r="I75" s="111">
        <v>-442.680397284256</v>
      </c>
    </row>
    <row r="76" spans="1:9" ht="51.9" customHeight="1" x14ac:dyDescent="0.4">
      <c r="A76" s="15" t="s">
        <v>241</v>
      </c>
      <c r="B76" s="135" t="str">
        <f>_xll.JChemExcel.Functions.JCSYSStructure("FFE596006571EC3BA19626D173F4ED8B")</f>
        <v/>
      </c>
      <c r="C76" s="95" t="s">
        <v>242</v>
      </c>
      <c r="D76" s="95" t="s">
        <v>243</v>
      </c>
      <c r="E76" s="110" t="s">
        <v>1138</v>
      </c>
      <c r="F76" s="122" t="s">
        <v>1019</v>
      </c>
      <c r="G76" s="122" t="s">
        <v>1031</v>
      </c>
      <c r="H76" s="111">
        <v>686.77894258009997</v>
      </c>
      <c r="I76" s="111">
        <v>20.9083110399426</v>
      </c>
    </row>
    <row r="77" spans="1:9" ht="51.9" customHeight="1" x14ac:dyDescent="0.4">
      <c r="A77" s="15" t="s">
        <v>245</v>
      </c>
      <c r="B77" s="135" t="str">
        <f>_xll.JChemExcel.Functions.JCSYSStructure("33D01810D66D5D482DBB69890AE86A90")</f>
        <v/>
      </c>
      <c r="C77" s="95" t="s">
        <v>246</v>
      </c>
      <c r="D77" s="95" t="s">
        <v>247</v>
      </c>
      <c r="E77" s="110" t="s">
        <v>1138</v>
      </c>
      <c r="F77" s="122" t="s">
        <v>1019</v>
      </c>
      <c r="G77" s="122" t="s">
        <v>1042</v>
      </c>
      <c r="H77" s="111">
        <v>922.60570860891801</v>
      </c>
      <c r="I77" s="111">
        <v>95.431152806883105</v>
      </c>
    </row>
    <row r="78" spans="1:9" ht="51.9" customHeight="1" x14ac:dyDescent="0.4">
      <c r="A78" s="15" t="s">
        <v>144</v>
      </c>
      <c r="B78" s="135" t="str">
        <f>_xll.JChemExcel.Functions.JCSYSStructure("A9BB517160E0D06D0345E6B20A98F193")</f>
        <v/>
      </c>
      <c r="C78" s="95" t="s">
        <v>145</v>
      </c>
      <c r="D78" s="95" t="s">
        <v>146</v>
      </c>
      <c r="E78" s="110" t="s">
        <v>1138</v>
      </c>
      <c r="F78" s="122" t="s">
        <v>1011</v>
      </c>
      <c r="G78" s="122" t="s">
        <v>1043</v>
      </c>
      <c r="H78" s="111">
        <v>951.09303694668495</v>
      </c>
      <c r="I78" s="111">
        <v>-14.6977057788939</v>
      </c>
    </row>
    <row r="79" spans="1:9" ht="51.9" customHeight="1" x14ac:dyDescent="0.4">
      <c r="A79" s="15" t="s">
        <v>270</v>
      </c>
      <c r="B79" s="135" t="str">
        <f>_xll.JChemExcel.Functions.JCSYSStructure("DF5FA6229066B03DAAAE2FF0B5D10701")</f>
        <v/>
      </c>
      <c r="C79" s="95" t="s">
        <v>82</v>
      </c>
      <c r="D79" s="95" t="s">
        <v>271</v>
      </c>
      <c r="E79" s="110" t="s">
        <v>1138</v>
      </c>
      <c r="F79" s="122" t="s">
        <v>1019</v>
      </c>
      <c r="G79" s="122" t="s">
        <v>1044</v>
      </c>
      <c r="H79" s="111">
        <v>816.77090972954204</v>
      </c>
      <c r="I79" s="111">
        <v>-37.556158161791103</v>
      </c>
    </row>
    <row r="80" spans="1:9" ht="51.9" customHeight="1" x14ac:dyDescent="0.4">
      <c r="A80" s="15" t="s">
        <v>579</v>
      </c>
      <c r="B80" s="135" t="str">
        <f>_xll.JChemExcel.Functions.JCSYSStructure("6FBF815E44127B36B5205A76F4B3C783")</f>
        <v/>
      </c>
      <c r="C80" s="95" t="s">
        <v>580</v>
      </c>
      <c r="D80" s="95" t="s">
        <v>581</v>
      </c>
      <c r="E80" s="110" t="s">
        <v>1140</v>
      </c>
      <c r="F80" s="122" t="s">
        <v>1011</v>
      </c>
      <c r="G80" s="122" t="s">
        <v>1012</v>
      </c>
      <c r="H80" s="111">
        <v>672.45412321687104</v>
      </c>
      <c r="I80" s="111">
        <v>882.37575742427998</v>
      </c>
    </row>
    <row r="81" spans="1:9" ht="51.9" customHeight="1" x14ac:dyDescent="0.4">
      <c r="A81" s="15" t="s">
        <v>140</v>
      </c>
      <c r="B81" s="135" t="str">
        <f>_xll.JChemExcel.Functions.JCSYSStructure("D0C501F89B363422385462EAF2C4CE42")</f>
        <v/>
      </c>
      <c r="C81" s="95" t="s">
        <v>141</v>
      </c>
      <c r="D81" s="95" t="s">
        <v>142</v>
      </c>
      <c r="E81" s="110" t="s">
        <v>1138</v>
      </c>
      <c r="F81" s="122" t="s">
        <v>20</v>
      </c>
      <c r="G81" s="122" t="s">
        <v>1022</v>
      </c>
      <c r="H81" s="111">
        <v>279.69182295545301</v>
      </c>
      <c r="I81" s="111">
        <v>666.99640016522198</v>
      </c>
    </row>
    <row r="82" spans="1:9" ht="51.9" customHeight="1" x14ac:dyDescent="0.4">
      <c r="A82" s="15" t="s">
        <v>552</v>
      </c>
      <c r="B82" s="135" t="str">
        <f>_xll.JChemExcel.Functions.JCSYSStructure("505A8FBE5313BBA7578D0E2B553DA5C2")</f>
        <v/>
      </c>
      <c r="C82" s="95" t="s">
        <v>553</v>
      </c>
      <c r="D82" s="95" t="s">
        <v>554</v>
      </c>
      <c r="E82" s="110" t="s">
        <v>1140</v>
      </c>
      <c r="F82" s="122" t="s">
        <v>1017</v>
      </c>
      <c r="G82" s="122" t="s">
        <v>1024</v>
      </c>
      <c r="H82" s="111">
        <v>666.96768809724904</v>
      </c>
      <c r="I82" s="111">
        <v>-801.56746666059098</v>
      </c>
    </row>
    <row r="83" spans="1:9" ht="51.9" customHeight="1" x14ac:dyDescent="0.4">
      <c r="A83" s="15" t="s">
        <v>556</v>
      </c>
      <c r="B83" s="135" t="str">
        <f>_xll.JChemExcel.Functions.JCSYSStructure("D4886A88DD234DF339550E8C2D769198")</f>
        <v/>
      </c>
      <c r="C83" s="95" t="s">
        <v>557</v>
      </c>
      <c r="D83" s="95" t="s">
        <v>558</v>
      </c>
      <c r="E83" s="110" t="s">
        <v>1140</v>
      </c>
      <c r="F83" s="122" t="s">
        <v>11</v>
      </c>
      <c r="G83" s="122" t="s">
        <v>1007</v>
      </c>
      <c r="H83" s="111">
        <v>-628.85983137104301</v>
      </c>
      <c r="I83" s="111">
        <v>-414.13082917404103</v>
      </c>
    </row>
    <row r="84" spans="1:9" ht="51.9" customHeight="1" x14ac:dyDescent="0.4">
      <c r="A84" s="15" t="s">
        <v>310</v>
      </c>
      <c r="B84" s="135" t="str">
        <f>_xll.JChemExcel.Functions.JCSYSStructure("F3642DD99AD1603CEF67E8A0AE293491")</f>
        <v/>
      </c>
      <c r="C84" s="95" t="s">
        <v>311</v>
      </c>
      <c r="D84" s="95" t="s">
        <v>312</v>
      </c>
      <c r="E84" s="110" t="s">
        <v>1138</v>
      </c>
      <c r="F84" s="122" t="s">
        <v>1019</v>
      </c>
      <c r="G84" s="122" t="s">
        <v>1020</v>
      </c>
      <c r="H84" s="111">
        <v>-359.00396351539001</v>
      </c>
      <c r="I84" s="111">
        <v>906.21718031065495</v>
      </c>
    </row>
    <row r="85" spans="1:9" ht="51.9" customHeight="1" x14ac:dyDescent="0.4">
      <c r="A85" s="15" t="s">
        <v>512</v>
      </c>
      <c r="B85" s="135" t="str">
        <f>_xll.JChemExcel.Functions.JCSYSStructure("871B272AC88619A00186EF458A373150")</f>
        <v/>
      </c>
      <c r="C85" s="95" t="s">
        <v>513</v>
      </c>
      <c r="D85" s="95" t="s">
        <v>514</v>
      </c>
      <c r="E85" s="110" t="s">
        <v>1140</v>
      </c>
      <c r="F85" s="122" t="s">
        <v>11</v>
      </c>
      <c r="G85" s="122" t="s">
        <v>1007</v>
      </c>
      <c r="H85" s="111">
        <v>-133.538748930547</v>
      </c>
      <c r="I85" s="111">
        <v>-536.81115664328104</v>
      </c>
    </row>
    <row r="86" spans="1:9" ht="51.9" customHeight="1" x14ac:dyDescent="0.4">
      <c r="A86" s="15" t="s">
        <v>1045</v>
      </c>
      <c r="B86" s="135" t="str">
        <f>_xll.JChemExcel.Functions.JCSYSStructure("12702D8160577501142BE4750D932CAC")</f>
        <v/>
      </c>
      <c r="C86" s="95" t="s">
        <v>149</v>
      </c>
      <c r="D86" s="95" t="s">
        <v>150</v>
      </c>
      <c r="E86" s="110" t="s">
        <v>1138</v>
      </c>
      <c r="F86" s="122" t="s">
        <v>1027</v>
      </c>
      <c r="G86" s="122" t="s">
        <v>1028</v>
      </c>
      <c r="H86" s="111">
        <v>536.53036382697201</v>
      </c>
      <c r="I86" s="111">
        <v>-154.24676112951499</v>
      </c>
    </row>
    <row r="87" spans="1:9" ht="51.9" customHeight="1" x14ac:dyDescent="0.4">
      <c r="A87" s="15" t="s">
        <v>375</v>
      </c>
      <c r="B87" s="135" t="str">
        <f>_xll.JChemExcel.Functions.JCSYSStructure("F26383812A9839CA24940928AE5BAD5E")</f>
        <v/>
      </c>
      <c r="C87" s="95" t="s">
        <v>376</v>
      </c>
      <c r="D87" s="95" t="s">
        <v>377</v>
      </c>
      <c r="E87" s="110" t="s">
        <v>1138</v>
      </c>
      <c r="F87" s="122" t="s">
        <v>11</v>
      </c>
      <c r="G87" s="122" t="s">
        <v>1028</v>
      </c>
      <c r="H87" s="111">
        <v>92.107060270813705</v>
      </c>
      <c r="I87" s="111">
        <v>-1213.21139639228</v>
      </c>
    </row>
    <row r="88" spans="1:9" ht="51.9" customHeight="1" x14ac:dyDescent="0.4">
      <c r="A88" s="15" t="s">
        <v>560</v>
      </c>
      <c r="B88" s="135" t="str">
        <f>_xll.JChemExcel.Functions.JCSYSStructure("BD37729CB2448E8CE5BBBC3D5D0BC399")</f>
        <v/>
      </c>
      <c r="C88" s="95" t="s">
        <v>561</v>
      </c>
      <c r="D88" s="95" t="s">
        <v>562</v>
      </c>
      <c r="E88" s="110" t="s">
        <v>1140</v>
      </c>
      <c r="F88" s="122" t="s">
        <v>11</v>
      </c>
      <c r="G88" s="122" t="s">
        <v>1007</v>
      </c>
      <c r="H88" s="111">
        <v>-422.38701592179302</v>
      </c>
      <c r="I88" s="111">
        <v>-542.19221729654203</v>
      </c>
    </row>
    <row r="89" spans="1:9" ht="51.9" customHeight="1" x14ac:dyDescent="0.4">
      <c r="A89" s="21" t="s">
        <v>572</v>
      </c>
      <c r="B89" s="135" t="str">
        <f>_xll.JChemExcel.Functions.JCSYSStructure("349DE3E9EF9069624D365EE83B15E6D8")</f>
        <v/>
      </c>
      <c r="C89" s="95" t="s">
        <v>573</v>
      </c>
      <c r="D89" s="95" t="s">
        <v>574</v>
      </c>
      <c r="E89" s="110" t="s">
        <v>1140</v>
      </c>
      <c r="F89" s="122" t="s">
        <v>11</v>
      </c>
      <c r="G89" s="122" t="s">
        <v>1007</v>
      </c>
      <c r="H89" s="111">
        <v>-444.62223363178703</v>
      </c>
      <c r="I89" s="111">
        <v>-682.87637842598099</v>
      </c>
    </row>
    <row r="90" spans="1:9" ht="51.9" customHeight="1" x14ac:dyDescent="0.4">
      <c r="A90" s="15" t="s">
        <v>365</v>
      </c>
      <c r="B90" s="135" t="str">
        <f>_xll.JChemExcel.Functions.JCSYSStructure("F23AB050B046721BA8A9E2E5989C4FBC")</f>
        <v/>
      </c>
      <c r="C90" s="95" t="s">
        <v>366</v>
      </c>
      <c r="D90" s="95" t="s">
        <v>367</v>
      </c>
      <c r="E90" s="110" t="s">
        <v>1140</v>
      </c>
      <c r="F90" s="122" t="s">
        <v>11</v>
      </c>
      <c r="G90" s="122" t="s">
        <v>1007</v>
      </c>
      <c r="H90" s="111">
        <v>-785.65416033646704</v>
      </c>
      <c r="I90" s="111">
        <v>-614.10044922805696</v>
      </c>
    </row>
    <row r="91" spans="1:9" ht="51.9" customHeight="1" x14ac:dyDescent="0.4">
      <c r="A91" s="93" t="s">
        <v>383</v>
      </c>
      <c r="B91" s="137" t="str">
        <f>_xll.JChemExcel.Functions.JCSYSStructure("FDFE938AAE141B715C4E1FC41E988401")</f>
        <v/>
      </c>
      <c r="C91" s="93" t="s">
        <v>384</v>
      </c>
      <c r="D91" s="93" t="s">
        <v>385</v>
      </c>
      <c r="E91" s="110" t="s">
        <v>1138</v>
      </c>
      <c r="F91" s="110" t="s">
        <v>11</v>
      </c>
      <c r="G91" s="110" t="s">
        <v>1038</v>
      </c>
      <c r="H91" s="111">
        <v>-999.26470736204897</v>
      </c>
      <c r="I91" s="111">
        <v>-345.85858025578199</v>
      </c>
    </row>
    <row r="92" spans="1:9" ht="51.9" customHeight="1" x14ac:dyDescent="0.4">
      <c r="A92" s="93" t="s">
        <v>371</v>
      </c>
      <c r="B92" s="137" t="str">
        <f>_xll.JChemExcel.Functions.JCSYSStructure("E1C642542B4F77A36CD4DB1C168BAF9C")</f>
        <v/>
      </c>
      <c r="C92" s="93" t="s">
        <v>372</v>
      </c>
      <c r="D92" s="93" t="s">
        <v>373</v>
      </c>
      <c r="E92" s="110" t="s">
        <v>1138</v>
      </c>
      <c r="F92" s="110" t="s">
        <v>20</v>
      </c>
      <c r="G92" s="110" t="s">
        <v>1046</v>
      </c>
      <c r="H92" s="111">
        <v>202.20660880569201</v>
      </c>
      <c r="I92" s="111">
        <v>668.26592995247495</v>
      </c>
    </row>
    <row r="93" spans="1:9" ht="51.9" customHeight="1" x14ac:dyDescent="0.4">
      <c r="A93" s="93" t="s">
        <v>153</v>
      </c>
      <c r="B93" s="137" t="str">
        <f>_xll.JChemExcel.Functions.JCSYSStructure("CC69C78343C69A4DC7E719B097A2F72A")</f>
        <v/>
      </c>
      <c r="C93" s="93" t="s">
        <v>154</v>
      </c>
      <c r="D93" s="93" t="s">
        <v>155</v>
      </c>
      <c r="E93" s="110" t="s">
        <v>1138</v>
      </c>
      <c r="F93" s="110" t="s">
        <v>1017</v>
      </c>
      <c r="G93" s="110" t="s">
        <v>1047</v>
      </c>
      <c r="H93" s="111">
        <v>389.27446172813399</v>
      </c>
      <c r="I93" s="111">
        <v>408.74099424236601</v>
      </c>
    </row>
    <row r="94" spans="1:9" ht="51.9" customHeight="1" x14ac:dyDescent="0.4">
      <c r="A94" s="93" t="s">
        <v>387</v>
      </c>
      <c r="B94" s="137" t="str">
        <f>_xll.JChemExcel.Functions.JCSYSStructure("87A9FDE8B28D9BBB8C0BB848B39FF730")</f>
        <v/>
      </c>
      <c r="C94" s="93" t="s">
        <v>388</v>
      </c>
      <c r="D94" s="93" t="s">
        <v>389</v>
      </c>
      <c r="E94" s="110" t="s">
        <v>1138</v>
      </c>
      <c r="F94" s="110" t="s">
        <v>11</v>
      </c>
      <c r="G94" s="110" t="s">
        <v>1048</v>
      </c>
      <c r="H94" s="111">
        <v>231.60808357251599</v>
      </c>
      <c r="I94" s="111">
        <v>-774.00795278114504</v>
      </c>
    </row>
    <row r="95" spans="1:9" ht="51.9" customHeight="1" x14ac:dyDescent="0.4">
      <c r="A95" s="93" t="s">
        <v>157</v>
      </c>
      <c r="B95" s="137" t="str">
        <f>_xll.JChemExcel.Functions.JCSYSStructure("B30CAAB870DC01225BE77DED61EB032C")</f>
        <v/>
      </c>
      <c r="C95" s="93" t="s">
        <v>158</v>
      </c>
      <c r="D95" s="93" t="s">
        <v>159</v>
      </c>
      <c r="E95" s="110" t="s">
        <v>1138</v>
      </c>
      <c r="F95" s="110" t="s">
        <v>1013</v>
      </c>
      <c r="G95" s="110" t="s">
        <v>1022</v>
      </c>
      <c r="H95" s="111">
        <v>705.389196829762</v>
      </c>
      <c r="I95" s="111">
        <v>-340.92591639971897</v>
      </c>
    </row>
    <row r="96" spans="1:9" ht="51.9" customHeight="1" x14ac:dyDescent="0.4">
      <c r="A96" s="93" t="s">
        <v>564</v>
      </c>
      <c r="B96" s="137" t="str">
        <f>_xll.JChemExcel.Functions.JCSYSStructure("C7A466B751C8EB58B935B4201B1C381D")</f>
        <v/>
      </c>
      <c r="C96" s="93" t="s">
        <v>565</v>
      </c>
      <c r="D96" s="93" t="s">
        <v>566</v>
      </c>
      <c r="E96" s="110" t="s">
        <v>1140</v>
      </c>
      <c r="F96" s="110" t="s">
        <v>11</v>
      </c>
      <c r="G96" s="110" t="s">
        <v>1007</v>
      </c>
      <c r="H96" s="111">
        <v>37.277863915665002</v>
      </c>
      <c r="I96" s="111">
        <v>-373.182202035557</v>
      </c>
    </row>
    <row r="97" spans="1:9" ht="51.9" customHeight="1" x14ac:dyDescent="0.4">
      <c r="A97" s="93" t="s">
        <v>516</v>
      </c>
      <c r="B97" s="137" t="str">
        <f>_xll.JChemExcel.Functions.JCSYSStructure("D82A64955AC0A8857C7E222E4FDC0585")</f>
        <v/>
      </c>
      <c r="C97" s="93" t="s">
        <v>517</v>
      </c>
      <c r="D97" s="93" t="s">
        <v>518</v>
      </c>
      <c r="E97" s="110" t="s">
        <v>1140</v>
      </c>
      <c r="F97" s="110" t="s">
        <v>11</v>
      </c>
      <c r="G97" s="110" t="s">
        <v>1007</v>
      </c>
      <c r="H97" s="111">
        <v>-748.06147690301202</v>
      </c>
      <c r="I97" s="111">
        <v>-507.09728114307597</v>
      </c>
    </row>
    <row r="98" spans="1:9" ht="51.9" customHeight="1" x14ac:dyDescent="0.4">
      <c r="A98" s="93" t="s">
        <v>161</v>
      </c>
      <c r="B98" s="137" t="str">
        <f>_xll.JChemExcel.Functions.JCSYSStructure("60217B3FD4BCE4CCC9437EDD7B0325FC")</f>
        <v/>
      </c>
      <c r="C98" s="93" t="s">
        <v>162</v>
      </c>
      <c r="D98" s="93" t="s">
        <v>163</v>
      </c>
      <c r="E98" s="110" t="s">
        <v>1138</v>
      </c>
      <c r="F98" s="110" t="s">
        <v>11</v>
      </c>
      <c r="G98" s="110" t="s">
        <v>1049</v>
      </c>
      <c r="H98" s="111">
        <v>-184.175832242865</v>
      </c>
      <c r="I98" s="111">
        <v>-1118.5607210626199</v>
      </c>
    </row>
    <row r="99" spans="1:9" ht="51.9" customHeight="1" x14ac:dyDescent="0.4">
      <c r="A99" s="93" t="s">
        <v>165</v>
      </c>
      <c r="B99" s="137" t="str">
        <f>_xll.JChemExcel.Functions.JCSYSStructure("60217B3FD4BCE4CCC9437EDD7B0325FC")</f>
        <v/>
      </c>
      <c r="C99" s="93" t="s">
        <v>162</v>
      </c>
      <c r="D99" s="93" t="s">
        <v>166</v>
      </c>
      <c r="E99" s="110" t="s">
        <v>1138</v>
      </c>
      <c r="F99" s="110" t="s">
        <v>11</v>
      </c>
      <c r="G99" s="110" t="s">
        <v>1048</v>
      </c>
      <c r="H99" s="111">
        <v>-296.24530006453398</v>
      </c>
      <c r="I99" s="111">
        <v>-1092.65620283511</v>
      </c>
    </row>
    <row r="100" spans="1:9" ht="51.9" customHeight="1" x14ac:dyDescent="0.4">
      <c r="A100" s="93" t="s">
        <v>168</v>
      </c>
      <c r="B100" s="137" t="str">
        <f>_xll.JChemExcel.Functions.JCSYSStructure("60217B3FD4BCE4CCC9437EDD7B0325FC")</f>
        <v/>
      </c>
      <c r="C100" s="93" t="s">
        <v>162</v>
      </c>
      <c r="D100" s="93" t="s">
        <v>169</v>
      </c>
      <c r="E100" s="110" t="s">
        <v>1138</v>
      </c>
      <c r="F100" s="110" t="s">
        <v>11</v>
      </c>
      <c r="G100" s="110" t="s">
        <v>1050</v>
      </c>
      <c r="H100" s="111">
        <v>-246.935225987341</v>
      </c>
      <c r="I100" s="111">
        <v>-1216.8479870871899</v>
      </c>
    </row>
    <row r="101" spans="1:9" ht="51.9" customHeight="1" x14ac:dyDescent="0.4">
      <c r="A101" s="93" t="s">
        <v>171</v>
      </c>
      <c r="B101" s="137" t="str">
        <f>_xll.JChemExcel.Functions.JCSYSStructure("D401AEBF46D5FA95133C17F005763C05")</f>
        <v/>
      </c>
      <c r="C101" s="93" t="s">
        <v>172</v>
      </c>
      <c r="D101" s="93" t="s">
        <v>173</v>
      </c>
      <c r="E101" s="110" t="s">
        <v>1138</v>
      </c>
      <c r="F101" s="110" t="s">
        <v>11</v>
      </c>
      <c r="G101" s="110" t="s">
        <v>1050</v>
      </c>
      <c r="H101" s="111">
        <v>-362.50694601147302</v>
      </c>
      <c r="I101" s="111">
        <v>-1188.3144694243399</v>
      </c>
    </row>
    <row r="102" spans="1:9" ht="51.9" customHeight="1" x14ac:dyDescent="0.4">
      <c r="A102" s="93" t="s">
        <v>391</v>
      </c>
      <c r="B102" s="137" t="str">
        <f>_xll.JChemExcel.Functions.JCSYSStructure("A756EFA4B3F7AECFC58BD181745A88C9")</f>
        <v/>
      </c>
      <c r="C102" s="93" t="s">
        <v>392</v>
      </c>
      <c r="D102" s="93" t="s">
        <v>393</v>
      </c>
      <c r="E102" s="110" t="s">
        <v>1138</v>
      </c>
      <c r="F102" s="110" t="s">
        <v>11</v>
      </c>
      <c r="G102" s="110" t="s">
        <v>1050</v>
      </c>
      <c r="H102" s="111">
        <v>-150.82663674827799</v>
      </c>
      <c r="I102" s="111">
        <v>-977.73538896309299</v>
      </c>
    </row>
    <row r="103" spans="1:9" ht="51.9" customHeight="1" x14ac:dyDescent="0.4">
      <c r="A103" s="93" t="s">
        <v>175</v>
      </c>
      <c r="B103" s="137" t="str">
        <f>_xll.JChemExcel.Functions.JCSYSStructure("A8D5C3B876D2F7AD4D6A236B2C2287EF")</f>
        <v/>
      </c>
      <c r="C103" s="93" t="s">
        <v>176</v>
      </c>
      <c r="D103" s="93" t="s">
        <v>177</v>
      </c>
      <c r="E103" s="110" t="s">
        <v>1138</v>
      </c>
      <c r="F103" s="110" t="s">
        <v>1013</v>
      </c>
      <c r="G103" s="110" t="s">
        <v>1051</v>
      </c>
      <c r="H103" s="111">
        <v>156.21262952506899</v>
      </c>
      <c r="I103" s="111">
        <v>44.635765081918002</v>
      </c>
    </row>
    <row r="104" spans="1:9" ht="51.9" customHeight="1" x14ac:dyDescent="0.4">
      <c r="A104" s="93" t="s">
        <v>568</v>
      </c>
      <c r="B104" s="137" t="str">
        <f>_xll.JChemExcel.Functions.JCSYSStructure("3F6B27A30DB1B3CBE170CB45B5BBB4C8")</f>
        <v/>
      </c>
      <c r="C104" s="93" t="s">
        <v>569</v>
      </c>
      <c r="D104" s="93" t="s">
        <v>570</v>
      </c>
      <c r="E104" s="110" t="s">
        <v>1140</v>
      </c>
      <c r="F104" s="110" t="s">
        <v>1017</v>
      </c>
      <c r="G104" s="110" t="s">
        <v>1024</v>
      </c>
      <c r="H104" s="111">
        <v>551.89680819563102</v>
      </c>
      <c r="I104" s="111">
        <v>-839.57290943143403</v>
      </c>
    </row>
    <row r="105" spans="1:9" ht="51.9" customHeight="1" x14ac:dyDescent="0.4">
      <c r="A105" s="93" t="s">
        <v>179</v>
      </c>
      <c r="B105" s="137" t="str">
        <f>_xll.JChemExcel.Functions.JCSYSStructure("F45F200791EECEA065B8B64A899A3CA2")</f>
        <v/>
      </c>
      <c r="C105" s="93" t="s">
        <v>180</v>
      </c>
      <c r="D105" s="93" t="s">
        <v>181</v>
      </c>
      <c r="E105" s="110" t="s">
        <v>1138</v>
      </c>
      <c r="F105" s="110" t="s">
        <v>11</v>
      </c>
      <c r="G105" s="110" t="s">
        <v>1049</v>
      </c>
      <c r="H105" s="111">
        <v>98.188521659578697</v>
      </c>
      <c r="I105" s="111">
        <v>-714.44782650817103</v>
      </c>
    </row>
    <row r="106" spans="1:9" ht="51.9" customHeight="1" x14ac:dyDescent="0.4">
      <c r="A106" s="93" t="s">
        <v>183</v>
      </c>
      <c r="B106" s="137" t="str">
        <f>_xll.JChemExcel.Functions.JCSYSStructure("A08F8563C81B7028F88D80CA01F6B9CB")</f>
        <v/>
      </c>
      <c r="C106" s="93" t="s">
        <v>184</v>
      </c>
      <c r="D106" s="93" t="s">
        <v>185</v>
      </c>
      <c r="E106" s="110" t="s">
        <v>1138</v>
      </c>
      <c r="F106" s="110" t="s">
        <v>1013</v>
      </c>
      <c r="G106" s="110" t="s">
        <v>1052</v>
      </c>
      <c r="H106" s="111">
        <v>249.626936666326</v>
      </c>
      <c r="I106" s="111">
        <v>2.3248390389998401</v>
      </c>
    </row>
    <row r="107" spans="1:9" ht="51.9" customHeight="1" x14ac:dyDescent="0.4">
      <c r="A107" s="93" t="s">
        <v>520</v>
      </c>
      <c r="B107" s="137" t="str">
        <f>_xll.JChemExcel.Functions.JCSYSStructure("A6BF29BFF6D936452AD7F48109BF6A8E")</f>
        <v/>
      </c>
      <c r="C107" s="93" t="s">
        <v>521</v>
      </c>
      <c r="D107" s="93" t="s">
        <v>522</v>
      </c>
      <c r="E107" s="110" t="s">
        <v>1140</v>
      </c>
      <c r="F107" s="110" t="s">
        <v>11</v>
      </c>
      <c r="G107" s="110" t="s">
        <v>1014</v>
      </c>
      <c r="H107" s="111">
        <v>-316.56329494495401</v>
      </c>
      <c r="I107" s="111">
        <v>-646.48554865969902</v>
      </c>
    </row>
    <row r="108" spans="1:9" ht="51.9" customHeight="1" x14ac:dyDescent="0.4">
      <c r="A108" s="93" t="s">
        <v>187</v>
      </c>
      <c r="B108" s="137" t="str">
        <f>_xll.JChemExcel.Functions.JCSYSStructure("CC3DCA65D5EDDBC38BA016671CC81BF9")</f>
        <v/>
      </c>
      <c r="C108" s="93" t="s">
        <v>188</v>
      </c>
      <c r="D108" s="93" t="s">
        <v>189</v>
      </c>
      <c r="E108" s="110" t="s">
        <v>1138</v>
      </c>
      <c r="F108" s="110" t="s">
        <v>1053</v>
      </c>
      <c r="G108" s="110" t="s">
        <v>1054</v>
      </c>
      <c r="H108" s="111">
        <v>334.43150110012601</v>
      </c>
      <c r="I108" s="111">
        <v>-414.92590531627798</v>
      </c>
    </row>
    <row r="109" spans="1:9" ht="51.9" customHeight="1" x14ac:dyDescent="0.4">
      <c r="A109" s="93" t="s">
        <v>191</v>
      </c>
      <c r="B109" s="137" t="str">
        <f>_xll.JChemExcel.Functions.JCSYSStructure("78AB4DD3360A980316293894131413A6")</f>
        <v/>
      </c>
      <c r="C109" s="93" t="s">
        <v>192</v>
      </c>
      <c r="D109" s="93" t="s">
        <v>193</v>
      </c>
      <c r="E109" s="110" t="s">
        <v>1138</v>
      </c>
      <c r="F109" s="110" t="s">
        <v>20</v>
      </c>
      <c r="G109" s="110" t="s">
        <v>1032</v>
      </c>
      <c r="H109" s="111">
        <v>527.109518476012</v>
      </c>
      <c r="I109" s="111">
        <v>1486.7011086100999</v>
      </c>
    </row>
    <row r="110" spans="1:9" ht="51.9" customHeight="1" x14ac:dyDescent="0.4">
      <c r="A110" s="93" t="s">
        <v>341</v>
      </c>
      <c r="B110" s="137" t="str">
        <f>_xll.JChemExcel.Functions.JCSYSStructure("AB50A2AE3D8A8D105BFDEEC429D80715")</f>
        <v/>
      </c>
      <c r="C110" s="93" t="s">
        <v>342</v>
      </c>
      <c r="D110" s="93" t="s">
        <v>343</v>
      </c>
      <c r="E110" s="110" t="s">
        <v>1138</v>
      </c>
      <c r="F110" s="110" t="s">
        <v>20</v>
      </c>
      <c r="G110" s="110" t="s">
        <v>1032</v>
      </c>
      <c r="H110" s="111">
        <v>256.34751096603998</v>
      </c>
      <c r="I110" s="111">
        <v>1504.6733173391401</v>
      </c>
    </row>
    <row r="111" spans="1:9" ht="51.9" customHeight="1" x14ac:dyDescent="0.4">
      <c r="A111" s="93" t="s">
        <v>344</v>
      </c>
      <c r="B111" s="137" t="str">
        <f>_xll.JChemExcel.Functions.JCSYSStructure("1D1CBEF02D37BF0886AB04F3A6CC02DE")</f>
        <v/>
      </c>
      <c r="C111" s="93" t="s">
        <v>345</v>
      </c>
      <c r="D111" s="93" t="s">
        <v>346</v>
      </c>
      <c r="E111" s="110" t="s">
        <v>1138</v>
      </c>
      <c r="F111" s="110" t="s">
        <v>20</v>
      </c>
      <c r="G111" s="110" t="s">
        <v>1032</v>
      </c>
      <c r="H111" s="111">
        <v>312.843370006447</v>
      </c>
      <c r="I111" s="111">
        <v>1376.2077231507001</v>
      </c>
    </row>
    <row r="112" spans="1:9" ht="51.9" customHeight="1" x14ac:dyDescent="0.4">
      <c r="A112" s="93" t="s">
        <v>195</v>
      </c>
      <c r="B112" s="137" t="str">
        <f>_xll.JChemExcel.Functions.JCSYSStructure("ECEE486C335B6FEC0FA945C6328447EC")</f>
        <v/>
      </c>
      <c r="C112" s="93" t="s">
        <v>196</v>
      </c>
      <c r="D112" s="93" t="s">
        <v>197</v>
      </c>
      <c r="E112" s="110" t="s">
        <v>1138</v>
      </c>
      <c r="F112" s="110" t="s">
        <v>11</v>
      </c>
      <c r="G112" s="110" t="s">
        <v>1056</v>
      </c>
      <c r="H112" s="111">
        <v>195.41414576987501</v>
      </c>
      <c r="I112" s="111">
        <v>-185.000361974095</v>
      </c>
    </row>
    <row r="113" spans="1:9" ht="51.9" customHeight="1" x14ac:dyDescent="0.4">
      <c r="A113" s="93" t="s">
        <v>348</v>
      </c>
      <c r="B113" s="137" t="str">
        <f>_xll.JChemExcel.Functions.JCSYSStructure("AB7372C2886616AE7A94F8A8AFB87758")</f>
        <v/>
      </c>
      <c r="C113" s="93" t="s">
        <v>349</v>
      </c>
      <c r="D113" s="93" t="s">
        <v>350</v>
      </c>
      <c r="E113" s="110" t="s">
        <v>1138</v>
      </c>
      <c r="F113" s="110" t="s">
        <v>20</v>
      </c>
      <c r="G113" s="110" t="s">
        <v>1032</v>
      </c>
      <c r="H113" s="111">
        <v>547.35399840235505</v>
      </c>
      <c r="I113" s="111">
        <v>1368.7018213983799</v>
      </c>
    </row>
    <row r="114" spans="1:9" ht="51.9" customHeight="1" x14ac:dyDescent="0.4">
      <c r="A114" s="93" t="s">
        <v>204</v>
      </c>
      <c r="B114" s="137" t="str">
        <f>_xll.JChemExcel.Functions.JCSYSStructure("57011D89182B55917578E4D666102039")</f>
        <v/>
      </c>
      <c r="C114" s="93" t="s">
        <v>205</v>
      </c>
      <c r="D114" s="93" t="s">
        <v>206</v>
      </c>
      <c r="E114" s="110" t="s">
        <v>1138</v>
      </c>
      <c r="F114" s="110" t="s">
        <v>1013</v>
      </c>
      <c r="G114" s="110" t="s">
        <v>1014</v>
      </c>
      <c r="H114" s="111">
        <v>86.971102936359102</v>
      </c>
      <c r="I114" s="111">
        <v>-70.535267231407502</v>
      </c>
    </row>
    <row r="115" spans="1:9" ht="51.9" customHeight="1" x14ac:dyDescent="0.4">
      <c r="A115" s="93" t="s">
        <v>208</v>
      </c>
      <c r="B115" s="137" t="str">
        <f>_xll.JChemExcel.Functions.JCSYSStructure("EDC270FEC95C76F92C97289A57577CD1")</f>
        <v/>
      </c>
      <c r="C115" s="93" t="s">
        <v>209</v>
      </c>
      <c r="D115" s="93" t="s">
        <v>210</v>
      </c>
      <c r="E115" s="110" t="s">
        <v>1138</v>
      </c>
      <c r="F115" s="110" t="s">
        <v>1017</v>
      </c>
      <c r="G115" s="110" t="s">
        <v>1057</v>
      </c>
      <c r="H115" s="111">
        <v>148.245678662004</v>
      </c>
      <c r="I115" s="111">
        <v>-1550.35013215347</v>
      </c>
    </row>
    <row r="116" spans="1:9" ht="51.9" customHeight="1" x14ac:dyDescent="0.4">
      <c r="A116" s="93" t="s">
        <v>352</v>
      </c>
      <c r="B116" s="137" t="str">
        <f>_xll.JChemExcel.Functions.JCSYSStructure("70B0489DB44F541A4891C25F77898B92")</f>
        <v/>
      </c>
      <c r="C116" s="93" t="s">
        <v>353</v>
      </c>
      <c r="D116" s="93" t="s">
        <v>354</v>
      </c>
      <c r="E116" s="110" t="s">
        <v>1140</v>
      </c>
      <c r="F116" s="110" t="s">
        <v>1011</v>
      </c>
      <c r="G116" s="110" t="s">
        <v>1014</v>
      </c>
      <c r="H116" s="111">
        <v>-1138.8038700832301</v>
      </c>
      <c r="I116" s="111">
        <v>-235.46672862095701</v>
      </c>
    </row>
    <row r="117" spans="1:9" ht="51.9" customHeight="1" x14ac:dyDescent="0.4">
      <c r="A117" s="93" t="s">
        <v>336</v>
      </c>
      <c r="B117" s="137" t="str">
        <f>_xll.JChemExcel.Functions.JCSYSStructure("0A3D4668707D3C9457FBA7A975AD4C33")</f>
        <v/>
      </c>
      <c r="C117" s="93" t="s">
        <v>337</v>
      </c>
      <c r="D117" s="93" t="s">
        <v>338</v>
      </c>
      <c r="E117" s="110" t="s">
        <v>1138</v>
      </c>
      <c r="F117" s="110" t="s">
        <v>20</v>
      </c>
      <c r="G117" s="110" t="s">
        <v>1058</v>
      </c>
      <c r="H117" s="111">
        <v>432.65329106789898</v>
      </c>
      <c r="I117" s="111">
        <v>1423.4524922498099</v>
      </c>
    </row>
    <row r="118" spans="1:9" ht="51.9" customHeight="1" x14ac:dyDescent="0.4">
      <c r="A118" s="93" t="s">
        <v>216</v>
      </c>
      <c r="B118" s="137" t="str">
        <f>_xll.JChemExcel.Functions.JCSYSStructure("D744A13F34D6C8C71F0F24EB9DF9F588")</f>
        <v/>
      </c>
      <c r="C118" s="93" t="s">
        <v>217</v>
      </c>
      <c r="D118" s="93" t="s">
        <v>218</v>
      </c>
      <c r="E118" s="110" t="s">
        <v>1138</v>
      </c>
      <c r="F118" s="110" t="s">
        <v>20</v>
      </c>
      <c r="G118" s="110" t="s">
        <v>1032</v>
      </c>
      <c r="H118" s="111">
        <v>444.12687008884302</v>
      </c>
      <c r="I118" s="111">
        <v>1310.26626148488</v>
      </c>
    </row>
    <row r="119" spans="1:9" ht="51.9" customHeight="1" x14ac:dyDescent="0.4">
      <c r="A119" s="93" t="s">
        <v>395</v>
      </c>
      <c r="B119" s="137" t="str">
        <f>_xll.JChemExcel.Functions.JCSYSStructure("60D6FFB621A706EBB187B0C17350BC84")</f>
        <v/>
      </c>
      <c r="C119" s="93" t="s">
        <v>396</v>
      </c>
      <c r="D119" s="93" t="s">
        <v>397</v>
      </c>
      <c r="E119" s="110" t="s">
        <v>1138</v>
      </c>
      <c r="F119" s="110" t="s">
        <v>11</v>
      </c>
      <c r="G119" s="110" t="s">
        <v>1038</v>
      </c>
      <c r="H119" s="111">
        <v>-986.11076176700999</v>
      </c>
      <c r="I119" s="111">
        <v>-232.18981099502901</v>
      </c>
    </row>
    <row r="120" spans="1:9" ht="51.9" customHeight="1" x14ac:dyDescent="0.4">
      <c r="A120" s="93" t="s">
        <v>357</v>
      </c>
      <c r="B120" s="137" t="str">
        <f>_xll.JChemExcel.Functions.JCSYSStructure("CE98F98FC87184DD0ECC04DF09C576BC")</f>
        <v/>
      </c>
      <c r="C120" s="93" t="s">
        <v>358</v>
      </c>
      <c r="D120" s="93" t="s">
        <v>359</v>
      </c>
      <c r="E120" s="110" t="s">
        <v>1138</v>
      </c>
      <c r="F120" s="110" t="s">
        <v>20</v>
      </c>
      <c r="G120" s="110" t="s">
        <v>1012</v>
      </c>
      <c r="H120" s="111">
        <v>203.51730125163101</v>
      </c>
      <c r="I120" s="111">
        <v>1026.43471972726</v>
      </c>
    </row>
    <row r="121" spans="1:9" ht="51.9" customHeight="1" x14ac:dyDescent="0.4">
      <c r="A121" s="93" t="s">
        <v>220</v>
      </c>
      <c r="B121" s="137" t="str">
        <f>_xll.JChemExcel.Functions.JCSYSStructure("374B8EC7ED1474CB30DE062EFB4D32AD")</f>
        <v/>
      </c>
      <c r="C121" s="93" t="s">
        <v>221</v>
      </c>
      <c r="D121" s="93" t="s">
        <v>222</v>
      </c>
      <c r="E121" s="110" t="s">
        <v>1138</v>
      </c>
      <c r="F121" s="110" t="s">
        <v>1011</v>
      </c>
      <c r="G121" s="110" t="s">
        <v>1014</v>
      </c>
      <c r="H121" s="111">
        <v>-294.81188136328001</v>
      </c>
      <c r="I121" s="111">
        <v>280.23481229179998</v>
      </c>
    </row>
    <row r="122" spans="1:9" ht="51.9" customHeight="1" x14ac:dyDescent="0.4">
      <c r="A122" s="93" t="s">
        <v>1059</v>
      </c>
      <c r="B122" s="137" t="str">
        <f>_xll.JChemExcel.Functions.JCSYSStructure("2F1FE9ECB4ECFD07A1E39B815424D87C")</f>
        <v/>
      </c>
      <c r="C122" s="93" t="s">
        <v>225</v>
      </c>
      <c r="D122" s="93" t="s">
        <v>226</v>
      </c>
      <c r="E122" s="110" t="s">
        <v>1138</v>
      </c>
      <c r="F122" s="110" t="s">
        <v>1011</v>
      </c>
      <c r="G122" s="110" t="s">
        <v>1031</v>
      </c>
      <c r="H122" s="111">
        <v>887.63355656873603</v>
      </c>
      <c r="I122" s="111">
        <v>249.345298290138</v>
      </c>
    </row>
    <row r="123" spans="1:9" ht="51.9" customHeight="1" x14ac:dyDescent="0.4">
      <c r="A123" s="93" t="s">
        <v>585</v>
      </c>
      <c r="B123" s="137" t="str">
        <f>_xll.JChemExcel.Functions.JCSYSStructure("D19AA2C314B7A7EB4C13FDF2C02C69A0")</f>
        <v/>
      </c>
      <c r="C123" s="93" t="s">
        <v>586</v>
      </c>
      <c r="D123" s="93" t="s">
        <v>587</v>
      </c>
      <c r="E123" s="110" t="s">
        <v>1140</v>
      </c>
      <c r="F123" s="110" t="s">
        <v>20</v>
      </c>
      <c r="G123" s="110" t="s">
        <v>1014</v>
      </c>
      <c r="H123" s="111">
        <v>578.83193609026898</v>
      </c>
      <c r="I123" s="111">
        <v>385.72855774550101</v>
      </c>
    </row>
    <row r="124" spans="1:9" ht="51.9" customHeight="1" x14ac:dyDescent="0.4">
      <c r="A124" s="93" t="s">
        <v>399</v>
      </c>
      <c r="B124" s="137" t="str">
        <f>_xll.JChemExcel.Functions.JCSYSStructure("31546E0614C2CFB0AB62EA3C2B61A3D4")</f>
        <v/>
      </c>
      <c r="C124" s="93" t="s">
        <v>400</v>
      </c>
      <c r="D124" s="93" t="s">
        <v>401</v>
      </c>
      <c r="E124" s="110" t="s">
        <v>1140</v>
      </c>
      <c r="F124" s="110" t="s">
        <v>11</v>
      </c>
      <c r="G124" s="110" t="s">
        <v>1010</v>
      </c>
      <c r="H124" s="111">
        <v>-269.97533430224598</v>
      </c>
      <c r="I124" s="111">
        <v>-534.91001089818894</v>
      </c>
    </row>
    <row r="125" spans="1:9" ht="51.9" customHeight="1" x14ac:dyDescent="0.4">
      <c r="A125" s="93" t="s">
        <v>228</v>
      </c>
      <c r="B125" s="137" t="str">
        <f>_xll.JChemExcel.Functions.JCSYSStructure("C324ED20F6948BA84E4E1DA28836998E")</f>
        <v/>
      </c>
      <c r="C125" s="93" t="s">
        <v>229</v>
      </c>
      <c r="D125" s="93" t="s">
        <v>230</v>
      </c>
      <c r="E125" s="110" t="s">
        <v>1138</v>
      </c>
      <c r="F125" s="110" t="s">
        <v>11</v>
      </c>
      <c r="G125" s="110" t="s">
        <v>1014</v>
      </c>
      <c r="H125" s="111">
        <v>-341.40131910232799</v>
      </c>
      <c r="I125" s="111">
        <v>-20.836905553975001</v>
      </c>
    </row>
    <row r="126" spans="1:9" ht="51.9" customHeight="1" x14ac:dyDescent="0.4">
      <c r="A126" s="93" t="s">
        <v>232</v>
      </c>
      <c r="B126" s="137" t="str">
        <f>_xll.JChemExcel.Functions.JCSYSStructure("B02ED7A2443E975B632D12A75A3004D9")</f>
        <v/>
      </c>
      <c r="C126" s="93" t="s">
        <v>233</v>
      </c>
      <c r="D126" s="93" t="s">
        <v>234</v>
      </c>
      <c r="E126" s="110" t="s">
        <v>1138</v>
      </c>
      <c r="F126" s="110" t="s">
        <v>1013</v>
      </c>
      <c r="G126" s="110" t="s">
        <v>1014</v>
      </c>
      <c r="H126" s="111">
        <v>99.698000912383606</v>
      </c>
      <c r="I126" s="111">
        <v>162.06804222554001</v>
      </c>
    </row>
    <row r="127" spans="1:9" ht="51.9" customHeight="1" x14ac:dyDescent="0.4">
      <c r="A127" s="93" t="s">
        <v>326</v>
      </c>
      <c r="B127" s="137" t="str">
        <f>_xll.JChemExcel.Functions.JCSYSStructure("1224A15CF909434DE432EA5933D7E763")</f>
        <v/>
      </c>
      <c r="C127" s="93" t="s">
        <v>327</v>
      </c>
      <c r="D127" s="93" t="s">
        <v>328</v>
      </c>
      <c r="E127" s="110" t="s">
        <v>1138</v>
      </c>
      <c r="F127" s="110" t="s">
        <v>11</v>
      </c>
      <c r="G127" s="110" t="s">
        <v>1040</v>
      </c>
      <c r="H127" s="111">
        <v>-679.52620332457502</v>
      </c>
      <c r="I127" s="111">
        <v>414.78551897387098</v>
      </c>
    </row>
    <row r="128" spans="1:9" ht="51.9" customHeight="1" x14ac:dyDescent="0.4">
      <c r="A128" s="93" t="s">
        <v>1060</v>
      </c>
      <c r="B128" s="137" t="str">
        <f>_xll.JChemExcel.Functions.JCSYSStructure("349D603D0EC422F65C70415539D2019D")</f>
        <v/>
      </c>
      <c r="C128" s="93" t="s">
        <v>285</v>
      </c>
      <c r="D128" s="93" t="s">
        <v>286</v>
      </c>
      <c r="E128" s="110" t="s">
        <v>1138</v>
      </c>
      <c r="F128" s="110" t="s">
        <v>20</v>
      </c>
      <c r="G128" s="110" t="s">
        <v>1020</v>
      </c>
      <c r="H128" s="111">
        <v>-207.25453489573201</v>
      </c>
      <c r="I128" s="111">
        <v>913.08848154713996</v>
      </c>
    </row>
    <row r="129" spans="1:2098" ht="51.9" customHeight="1" x14ac:dyDescent="0.4">
      <c r="A129" s="93" t="s">
        <v>1061</v>
      </c>
      <c r="B129" s="137" t="str">
        <f>_xll.JChemExcel.Functions.JCSYSStructure("E26D4DBD86643F0E0A7B35FA1CC5D0A3")</f>
        <v/>
      </c>
      <c r="C129" s="93" t="s">
        <v>297</v>
      </c>
      <c r="D129" s="93" t="s">
        <v>298</v>
      </c>
      <c r="E129" s="110" t="s">
        <v>1138</v>
      </c>
      <c r="F129" s="110" t="s">
        <v>20</v>
      </c>
      <c r="G129" s="110" t="s">
        <v>1020</v>
      </c>
      <c r="H129" s="111">
        <v>-209.117133063891</v>
      </c>
      <c r="I129" s="111">
        <v>669.37410103158095</v>
      </c>
    </row>
    <row r="130" spans="1:2098" ht="51.9" customHeight="1" x14ac:dyDescent="0.4">
      <c r="A130" s="93" t="s">
        <v>1062</v>
      </c>
      <c r="B130" s="137" t="str">
        <f>_xll.JChemExcel.Functions.JCSYSStructure("4E0F5E1FAB8881B8CE4CF2D7D8320A78")</f>
        <v/>
      </c>
      <c r="C130" s="93" t="s">
        <v>317</v>
      </c>
      <c r="D130" s="93" t="s">
        <v>318</v>
      </c>
      <c r="E130" s="110" t="s">
        <v>1138</v>
      </c>
      <c r="F130" s="110" t="s">
        <v>20</v>
      </c>
      <c r="G130" s="110" t="s">
        <v>1020</v>
      </c>
      <c r="H130" s="111">
        <v>-176.84365375859599</v>
      </c>
      <c r="I130" s="111">
        <v>791.87726478601905</v>
      </c>
    </row>
    <row r="131" spans="1:2098" s="56" customFormat="1" ht="51.9" customHeight="1" x14ac:dyDescent="0.4">
      <c r="A131" s="93" t="s">
        <v>136</v>
      </c>
      <c r="B131" s="137" t="str">
        <f>_xll.JChemExcel.Functions.JCSYSStructure("8445FC684E1B56EC3265295759C6EF48")</f>
        <v/>
      </c>
      <c r="C131" s="93" t="s">
        <v>137</v>
      </c>
      <c r="D131" s="93" t="s">
        <v>138</v>
      </c>
      <c r="E131" s="110" t="s">
        <v>1138</v>
      </c>
      <c r="F131" s="110" t="s">
        <v>1013</v>
      </c>
      <c r="G131" s="110" t="s">
        <v>1012</v>
      </c>
      <c r="H131" s="111">
        <v>804.96767633264596</v>
      </c>
      <c r="I131" s="111">
        <v>846.48048046078998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  <c r="AMM131"/>
      <c r="AMN131"/>
      <c r="AMO131"/>
      <c r="AMP131"/>
      <c r="AMQ131"/>
      <c r="AMR131"/>
      <c r="AMS131"/>
      <c r="AMT131"/>
      <c r="AMU131"/>
      <c r="AMV131"/>
      <c r="AMW131"/>
      <c r="AMX131"/>
      <c r="AMY131"/>
      <c r="AMZ131"/>
      <c r="ANA131"/>
      <c r="ANB131"/>
      <c r="ANC131"/>
      <c r="AND131"/>
      <c r="ANE131"/>
      <c r="ANF131"/>
      <c r="ANG131"/>
      <c r="ANH131"/>
      <c r="ANI131"/>
      <c r="ANJ131"/>
      <c r="ANK131"/>
      <c r="ANL131"/>
      <c r="ANM131"/>
      <c r="ANN131"/>
      <c r="ANO131"/>
      <c r="ANP131"/>
      <c r="ANQ131"/>
      <c r="ANR131"/>
      <c r="ANS131"/>
      <c r="ANT131"/>
      <c r="ANU131"/>
      <c r="ANV131"/>
      <c r="ANW131"/>
      <c r="ANX131"/>
      <c r="ANY131"/>
      <c r="ANZ131"/>
      <c r="AOA131"/>
      <c r="AOB131"/>
      <c r="AOC131"/>
      <c r="AOD131"/>
      <c r="AOE131"/>
      <c r="AOF131"/>
      <c r="AOG131"/>
      <c r="AOH131"/>
      <c r="AOI131"/>
      <c r="AOJ131"/>
      <c r="AOK131"/>
      <c r="AOL131"/>
      <c r="AOM131"/>
      <c r="AON131"/>
      <c r="AOO131"/>
      <c r="AOP131"/>
      <c r="AOQ131"/>
      <c r="AOR131"/>
      <c r="AOS131"/>
      <c r="AOT131"/>
      <c r="AOU131"/>
      <c r="AOV131"/>
      <c r="AOW131"/>
      <c r="AOX131"/>
      <c r="AOY131"/>
      <c r="AOZ131"/>
      <c r="APA131"/>
      <c r="APB131"/>
      <c r="APC131"/>
      <c r="APD131"/>
      <c r="APE131"/>
      <c r="APF131"/>
      <c r="APG131"/>
      <c r="APH131"/>
      <c r="API131"/>
      <c r="APJ131"/>
      <c r="APK131"/>
      <c r="APL131"/>
      <c r="APM131"/>
      <c r="APN131"/>
      <c r="APO131"/>
      <c r="APP131"/>
      <c r="APQ131"/>
      <c r="APR131"/>
      <c r="APS131"/>
      <c r="APT131"/>
      <c r="APU131"/>
      <c r="APV131"/>
      <c r="APW131"/>
      <c r="APX131"/>
      <c r="APY131"/>
      <c r="APZ131"/>
      <c r="AQA131"/>
      <c r="AQB131"/>
      <c r="AQC131"/>
      <c r="AQD131"/>
      <c r="AQE131"/>
      <c r="AQF131"/>
      <c r="AQG131"/>
      <c r="AQH131"/>
      <c r="AQI131"/>
      <c r="AQJ131"/>
      <c r="AQK131"/>
      <c r="AQL131"/>
      <c r="AQM131"/>
      <c r="AQN131"/>
      <c r="AQO131"/>
      <c r="AQP131"/>
      <c r="AQQ131"/>
      <c r="AQR131"/>
      <c r="AQS131"/>
      <c r="AQT131"/>
      <c r="AQU131"/>
      <c r="AQV131"/>
      <c r="AQW131"/>
      <c r="AQX131"/>
      <c r="AQY131"/>
      <c r="AQZ131"/>
      <c r="ARA131"/>
      <c r="ARB131"/>
      <c r="ARC131"/>
      <c r="ARD131"/>
      <c r="ARE131"/>
      <c r="ARF131"/>
      <c r="ARG131"/>
      <c r="ARH131"/>
      <c r="ARI131"/>
      <c r="ARJ131"/>
      <c r="ARK131"/>
      <c r="ARL131"/>
      <c r="ARM131"/>
      <c r="ARN131"/>
      <c r="ARO131"/>
      <c r="ARP131"/>
      <c r="ARQ131"/>
      <c r="ARR131"/>
      <c r="ARS131"/>
      <c r="ART131"/>
      <c r="ARU131"/>
      <c r="ARV131"/>
      <c r="ARW131"/>
      <c r="ARX131"/>
      <c r="ARY131"/>
      <c r="ARZ131"/>
      <c r="ASA131"/>
      <c r="ASB131"/>
      <c r="ASC131"/>
      <c r="ASD131"/>
      <c r="ASE131"/>
      <c r="ASF131"/>
      <c r="ASG131"/>
      <c r="ASH131"/>
      <c r="ASI131"/>
      <c r="ASJ131"/>
      <c r="ASK131"/>
      <c r="ASL131"/>
      <c r="ASM131"/>
      <c r="ASN131"/>
      <c r="ASO131"/>
      <c r="ASP131"/>
      <c r="ASQ131"/>
      <c r="ASR131"/>
      <c r="ASS131"/>
      <c r="AST131"/>
      <c r="ASU131"/>
      <c r="ASV131"/>
      <c r="ASW131"/>
      <c r="ASX131"/>
      <c r="ASY131"/>
      <c r="ASZ131"/>
      <c r="ATA131"/>
      <c r="ATB131"/>
      <c r="ATC131"/>
      <c r="ATD131"/>
      <c r="ATE131"/>
      <c r="ATF131"/>
      <c r="ATG131"/>
      <c r="ATH131"/>
      <c r="ATI131"/>
      <c r="ATJ131"/>
      <c r="ATK131"/>
      <c r="ATL131"/>
      <c r="ATM131"/>
      <c r="ATN131"/>
      <c r="ATO131"/>
      <c r="ATP131"/>
      <c r="ATQ131"/>
      <c r="ATR131"/>
      <c r="ATS131"/>
      <c r="ATT131"/>
      <c r="ATU131"/>
      <c r="ATV131"/>
      <c r="ATW131"/>
      <c r="ATX131"/>
      <c r="ATY131"/>
      <c r="ATZ131"/>
      <c r="AUA131"/>
      <c r="AUB131"/>
      <c r="AUC131"/>
      <c r="AUD131"/>
      <c r="AUE131"/>
      <c r="AUF131"/>
      <c r="AUG131"/>
      <c r="AUH131"/>
      <c r="AUI131"/>
      <c r="AUJ131"/>
      <c r="AUK131"/>
      <c r="AUL131"/>
      <c r="AUM131"/>
      <c r="AUN131"/>
      <c r="AUO131"/>
      <c r="AUP131"/>
      <c r="AUQ131"/>
      <c r="AUR131"/>
      <c r="AUS131"/>
      <c r="AUT131"/>
      <c r="AUU131"/>
      <c r="AUV131"/>
      <c r="AUW131"/>
      <c r="AUX131"/>
      <c r="AUY131"/>
      <c r="AUZ131"/>
      <c r="AVA131"/>
      <c r="AVB131"/>
      <c r="AVC131"/>
      <c r="AVD131"/>
      <c r="AVE131"/>
      <c r="AVF131"/>
      <c r="AVG131"/>
      <c r="AVH131"/>
      <c r="AVI131"/>
      <c r="AVJ131"/>
      <c r="AVK131"/>
      <c r="AVL131"/>
      <c r="AVM131"/>
      <c r="AVN131"/>
      <c r="AVO131"/>
      <c r="AVP131"/>
      <c r="AVQ131"/>
      <c r="AVR131"/>
      <c r="AVS131"/>
      <c r="AVT131"/>
      <c r="AVU131"/>
      <c r="AVV131"/>
      <c r="AVW131"/>
      <c r="AVX131"/>
      <c r="AVY131"/>
      <c r="AVZ131"/>
      <c r="AWA131"/>
      <c r="AWB131"/>
      <c r="AWC131"/>
      <c r="AWD131"/>
      <c r="AWE131"/>
      <c r="AWF131"/>
      <c r="AWG131"/>
      <c r="AWH131"/>
      <c r="AWI131"/>
      <c r="AWJ131"/>
      <c r="AWK131"/>
      <c r="AWL131"/>
      <c r="AWM131"/>
      <c r="AWN131"/>
      <c r="AWO131"/>
      <c r="AWP131"/>
      <c r="AWQ131"/>
      <c r="AWR131"/>
      <c r="AWS131"/>
      <c r="AWT131"/>
      <c r="AWU131"/>
      <c r="AWV131"/>
      <c r="AWW131"/>
      <c r="AWX131"/>
      <c r="AWY131"/>
      <c r="AWZ131"/>
      <c r="AXA131"/>
      <c r="AXB131"/>
      <c r="AXC131"/>
      <c r="AXD131"/>
      <c r="AXE131"/>
      <c r="AXF131"/>
      <c r="AXG131"/>
      <c r="AXH131"/>
      <c r="AXI131"/>
      <c r="AXJ131"/>
      <c r="AXK131"/>
      <c r="AXL131"/>
      <c r="AXM131"/>
      <c r="AXN131"/>
      <c r="AXO131"/>
      <c r="AXP131"/>
      <c r="AXQ131"/>
      <c r="AXR131"/>
      <c r="AXS131"/>
      <c r="AXT131"/>
      <c r="AXU131"/>
      <c r="AXV131"/>
      <c r="AXW131"/>
      <c r="AXX131"/>
      <c r="AXY131"/>
      <c r="AXZ131"/>
      <c r="AYA131"/>
      <c r="AYB131"/>
      <c r="AYC131"/>
      <c r="AYD131"/>
      <c r="AYE131"/>
      <c r="AYF131"/>
      <c r="AYG131"/>
      <c r="AYH131"/>
      <c r="AYI131"/>
      <c r="AYJ131"/>
      <c r="AYK131"/>
      <c r="AYL131"/>
      <c r="AYM131"/>
      <c r="AYN131"/>
      <c r="AYO131"/>
      <c r="AYP131"/>
      <c r="AYQ131"/>
      <c r="AYR131"/>
      <c r="AYS131"/>
      <c r="AYT131"/>
      <c r="AYU131"/>
      <c r="AYV131"/>
      <c r="AYW131"/>
      <c r="AYX131"/>
      <c r="AYY131"/>
      <c r="AYZ131"/>
      <c r="AZA131"/>
      <c r="AZB131"/>
      <c r="AZC131"/>
      <c r="AZD131"/>
      <c r="AZE131"/>
      <c r="AZF131"/>
      <c r="AZG131"/>
      <c r="AZH131"/>
      <c r="AZI131"/>
      <c r="AZJ131"/>
      <c r="AZK131"/>
      <c r="AZL131"/>
      <c r="AZM131"/>
      <c r="AZN131"/>
      <c r="AZO131"/>
      <c r="AZP131"/>
      <c r="AZQ131"/>
      <c r="AZR131"/>
      <c r="AZS131"/>
      <c r="AZT131"/>
      <c r="AZU131"/>
      <c r="AZV131"/>
      <c r="AZW131"/>
      <c r="AZX131"/>
      <c r="AZY131"/>
      <c r="AZZ131"/>
      <c r="BAA131"/>
      <c r="BAB131"/>
      <c r="BAC131"/>
      <c r="BAD131"/>
      <c r="BAE131"/>
      <c r="BAF131"/>
      <c r="BAG131"/>
      <c r="BAH131"/>
      <c r="BAI131"/>
      <c r="BAJ131"/>
      <c r="BAK131"/>
      <c r="BAL131"/>
      <c r="BAM131"/>
      <c r="BAN131"/>
      <c r="BAO131"/>
      <c r="BAP131"/>
      <c r="BAQ131"/>
      <c r="BAR131"/>
      <c r="BAS131"/>
      <c r="BAT131"/>
      <c r="BAU131"/>
      <c r="BAV131"/>
      <c r="BAW131"/>
      <c r="BAX131"/>
      <c r="BAY131"/>
      <c r="BAZ131"/>
      <c r="BBA131"/>
      <c r="BBB131"/>
      <c r="BBC131"/>
      <c r="BBD131"/>
      <c r="BBE131"/>
      <c r="BBF131"/>
      <c r="BBG131"/>
      <c r="BBH131"/>
      <c r="BBI131"/>
      <c r="BBJ131"/>
      <c r="BBK131"/>
      <c r="BBL131"/>
      <c r="BBM131"/>
      <c r="BBN131"/>
      <c r="BBO131"/>
      <c r="BBP131"/>
      <c r="BBQ131"/>
      <c r="BBR131"/>
      <c r="BBS131"/>
      <c r="BBT131"/>
      <c r="BBU131"/>
      <c r="BBV131"/>
      <c r="BBW131"/>
      <c r="BBX131"/>
      <c r="BBY131"/>
      <c r="BBZ131"/>
      <c r="BCA131"/>
      <c r="BCB131"/>
      <c r="BCC131"/>
      <c r="BCD131"/>
      <c r="BCE131"/>
      <c r="BCF131"/>
      <c r="BCG131"/>
      <c r="BCH131"/>
      <c r="BCI131"/>
      <c r="BCJ131"/>
      <c r="BCK131"/>
      <c r="BCL131"/>
      <c r="BCM131"/>
      <c r="BCN131"/>
      <c r="BCO131"/>
      <c r="BCP131"/>
      <c r="BCQ131"/>
      <c r="BCR131"/>
      <c r="BCS131"/>
      <c r="BCT131"/>
      <c r="BCU131"/>
      <c r="BCV131"/>
      <c r="BCW131"/>
      <c r="BCX131"/>
      <c r="BCY131"/>
      <c r="BCZ131"/>
      <c r="BDA131"/>
      <c r="BDB131"/>
      <c r="BDC131"/>
      <c r="BDD131"/>
      <c r="BDE131"/>
      <c r="BDF131"/>
      <c r="BDG131"/>
      <c r="BDH131"/>
      <c r="BDI131"/>
      <c r="BDJ131"/>
      <c r="BDK131"/>
      <c r="BDL131"/>
      <c r="BDM131"/>
      <c r="BDN131"/>
      <c r="BDO131"/>
      <c r="BDP131"/>
      <c r="BDQ131"/>
      <c r="BDR131"/>
      <c r="BDS131"/>
      <c r="BDT131"/>
      <c r="BDU131"/>
      <c r="BDV131"/>
      <c r="BDW131"/>
      <c r="BDX131"/>
      <c r="BDY131"/>
      <c r="BDZ131"/>
      <c r="BEA131"/>
      <c r="BEB131"/>
      <c r="BEC131"/>
      <c r="BED131"/>
      <c r="BEE131"/>
      <c r="BEF131"/>
      <c r="BEG131"/>
      <c r="BEH131"/>
      <c r="BEI131"/>
      <c r="BEJ131"/>
      <c r="BEK131"/>
      <c r="BEL131"/>
      <c r="BEM131"/>
      <c r="BEN131"/>
      <c r="BEO131"/>
      <c r="BEP131"/>
      <c r="BEQ131"/>
      <c r="BER131"/>
      <c r="BES131"/>
      <c r="BET131"/>
      <c r="BEU131"/>
      <c r="BEV131"/>
      <c r="BEW131"/>
      <c r="BEX131"/>
      <c r="BEY131"/>
      <c r="BEZ131"/>
      <c r="BFA131"/>
      <c r="BFB131"/>
      <c r="BFC131"/>
      <c r="BFD131"/>
      <c r="BFE131"/>
      <c r="BFF131"/>
      <c r="BFG131"/>
      <c r="BFH131"/>
      <c r="BFI131"/>
      <c r="BFJ131"/>
      <c r="BFK131"/>
      <c r="BFL131"/>
      <c r="BFM131"/>
      <c r="BFN131"/>
      <c r="BFO131"/>
      <c r="BFP131"/>
      <c r="BFQ131"/>
      <c r="BFR131"/>
      <c r="BFS131"/>
      <c r="BFT131"/>
      <c r="BFU131"/>
      <c r="BFV131"/>
      <c r="BFW131"/>
      <c r="BFX131"/>
      <c r="BFY131"/>
      <c r="BFZ131"/>
      <c r="BGA131"/>
      <c r="BGB131"/>
      <c r="BGC131"/>
      <c r="BGD131"/>
      <c r="BGE131"/>
      <c r="BGF131"/>
      <c r="BGG131"/>
      <c r="BGH131"/>
      <c r="BGI131"/>
      <c r="BGJ131"/>
      <c r="BGK131"/>
      <c r="BGL131"/>
      <c r="BGM131"/>
      <c r="BGN131"/>
      <c r="BGO131"/>
      <c r="BGP131"/>
      <c r="BGQ131"/>
      <c r="BGR131"/>
      <c r="BGS131"/>
      <c r="BGT131"/>
      <c r="BGU131"/>
      <c r="BGV131"/>
      <c r="BGW131"/>
      <c r="BGX131"/>
      <c r="BGY131"/>
      <c r="BGZ131"/>
      <c r="BHA131"/>
      <c r="BHB131"/>
      <c r="BHC131"/>
      <c r="BHD131"/>
      <c r="BHE131"/>
      <c r="BHF131"/>
      <c r="BHG131"/>
      <c r="BHH131"/>
      <c r="BHI131"/>
      <c r="BHJ131"/>
      <c r="BHK131"/>
      <c r="BHL131"/>
      <c r="BHM131"/>
      <c r="BHN131"/>
      <c r="BHO131"/>
      <c r="BHP131"/>
      <c r="BHQ131"/>
      <c r="BHR131"/>
      <c r="BHS131"/>
      <c r="BHT131"/>
      <c r="BHU131"/>
      <c r="BHV131"/>
      <c r="BHW131"/>
      <c r="BHX131"/>
      <c r="BHY131"/>
      <c r="BHZ131"/>
      <c r="BIA131"/>
      <c r="BIB131"/>
      <c r="BIC131"/>
      <c r="BID131"/>
      <c r="BIE131"/>
      <c r="BIF131"/>
      <c r="BIG131"/>
      <c r="BIH131"/>
      <c r="BII131"/>
      <c r="BIJ131"/>
      <c r="BIK131"/>
      <c r="BIL131"/>
      <c r="BIM131"/>
      <c r="BIN131"/>
      <c r="BIO131"/>
      <c r="BIP131"/>
      <c r="BIQ131"/>
      <c r="BIR131"/>
      <c r="BIS131"/>
      <c r="BIT131"/>
      <c r="BIU131"/>
      <c r="BIV131"/>
      <c r="BIW131"/>
      <c r="BIX131"/>
      <c r="BIY131"/>
      <c r="BIZ131"/>
      <c r="BJA131"/>
      <c r="BJB131"/>
      <c r="BJC131"/>
      <c r="BJD131"/>
      <c r="BJE131"/>
      <c r="BJF131"/>
      <c r="BJG131"/>
      <c r="BJH131"/>
      <c r="BJI131"/>
      <c r="BJJ131"/>
      <c r="BJK131"/>
      <c r="BJL131"/>
      <c r="BJM131"/>
      <c r="BJN131"/>
      <c r="BJO131"/>
      <c r="BJP131"/>
      <c r="BJQ131"/>
      <c r="BJR131"/>
      <c r="BJS131"/>
      <c r="BJT131"/>
      <c r="BJU131"/>
      <c r="BJV131"/>
      <c r="BJW131"/>
      <c r="BJX131"/>
      <c r="BJY131"/>
      <c r="BJZ131"/>
      <c r="BKA131"/>
      <c r="BKB131"/>
      <c r="BKC131"/>
      <c r="BKD131"/>
      <c r="BKE131"/>
      <c r="BKF131"/>
      <c r="BKG131"/>
      <c r="BKH131"/>
      <c r="BKI131"/>
      <c r="BKJ131"/>
      <c r="BKK131"/>
      <c r="BKL131"/>
      <c r="BKM131"/>
      <c r="BKN131"/>
      <c r="BKO131"/>
      <c r="BKP131"/>
      <c r="BKQ131"/>
      <c r="BKR131"/>
      <c r="BKS131"/>
      <c r="BKT131"/>
      <c r="BKU131"/>
      <c r="BKV131"/>
      <c r="BKW131"/>
      <c r="BKX131"/>
      <c r="BKY131"/>
      <c r="BKZ131"/>
      <c r="BLA131"/>
      <c r="BLB131"/>
      <c r="BLC131"/>
      <c r="BLD131"/>
      <c r="BLE131"/>
      <c r="BLF131"/>
      <c r="BLG131"/>
      <c r="BLH131"/>
      <c r="BLI131"/>
      <c r="BLJ131"/>
      <c r="BLK131"/>
      <c r="BLL131"/>
      <c r="BLM131"/>
      <c r="BLN131"/>
      <c r="BLO131"/>
      <c r="BLP131"/>
      <c r="BLQ131"/>
      <c r="BLR131"/>
      <c r="BLS131"/>
      <c r="BLT131"/>
      <c r="BLU131"/>
      <c r="BLV131"/>
      <c r="BLW131"/>
      <c r="BLX131"/>
      <c r="BLY131"/>
      <c r="BLZ131"/>
      <c r="BMA131"/>
      <c r="BMB131"/>
      <c r="BMC131"/>
      <c r="BMD131"/>
      <c r="BME131"/>
      <c r="BMF131"/>
      <c r="BMG131"/>
      <c r="BMH131"/>
      <c r="BMI131"/>
      <c r="BMJ131"/>
      <c r="BMK131"/>
      <c r="BML131"/>
      <c r="BMM131"/>
      <c r="BMN131"/>
      <c r="BMO131"/>
      <c r="BMP131"/>
      <c r="BMQ131"/>
      <c r="BMR131"/>
      <c r="BMS131"/>
      <c r="BMT131"/>
      <c r="BMU131"/>
      <c r="BMV131"/>
      <c r="BMW131"/>
      <c r="BMX131"/>
      <c r="BMY131"/>
      <c r="BMZ131"/>
      <c r="BNA131"/>
      <c r="BNB131"/>
      <c r="BNC131"/>
      <c r="BND131"/>
      <c r="BNE131"/>
      <c r="BNF131"/>
      <c r="BNG131"/>
      <c r="BNH131"/>
      <c r="BNI131"/>
      <c r="BNJ131"/>
      <c r="BNK131"/>
      <c r="BNL131"/>
      <c r="BNM131"/>
      <c r="BNN131"/>
      <c r="BNO131"/>
      <c r="BNP131"/>
      <c r="BNQ131"/>
      <c r="BNR131"/>
      <c r="BNS131"/>
      <c r="BNT131"/>
      <c r="BNU131"/>
      <c r="BNV131"/>
      <c r="BNW131"/>
      <c r="BNX131"/>
      <c r="BNY131"/>
      <c r="BNZ131"/>
      <c r="BOA131"/>
      <c r="BOB131"/>
      <c r="BOC131"/>
      <c r="BOD131"/>
      <c r="BOE131"/>
      <c r="BOF131"/>
      <c r="BOG131"/>
      <c r="BOH131"/>
      <c r="BOI131"/>
      <c r="BOJ131"/>
      <c r="BOK131"/>
      <c r="BOL131"/>
      <c r="BOM131"/>
      <c r="BON131"/>
      <c r="BOO131"/>
      <c r="BOP131"/>
      <c r="BOQ131"/>
      <c r="BOR131"/>
      <c r="BOS131"/>
      <c r="BOT131"/>
      <c r="BOU131"/>
      <c r="BOV131"/>
      <c r="BOW131"/>
      <c r="BOX131"/>
      <c r="BOY131"/>
      <c r="BOZ131"/>
      <c r="BPA131"/>
      <c r="BPB131"/>
      <c r="BPC131"/>
      <c r="BPD131"/>
      <c r="BPE131"/>
      <c r="BPF131"/>
      <c r="BPG131"/>
      <c r="BPH131"/>
      <c r="BPI131"/>
      <c r="BPJ131"/>
      <c r="BPK131"/>
      <c r="BPL131"/>
      <c r="BPM131"/>
      <c r="BPN131"/>
      <c r="BPO131"/>
      <c r="BPP131"/>
      <c r="BPQ131"/>
      <c r="BPR131"/>
      <c r="BPS131"/>
      <c r="BPT131"/>
      <c r="BPU131"/>
      <c r="BPV131"/>
      <c r="BPW131"/>
      <c r="BPX131"/>
      <c r="BPY131"/>
      <c r="BPZ131"/>
      <c r="BQA131"/>
      <c r="BQB131"/>
      <c r="BQC131"/>
      <c r="BQD131"/>
      <c r="BQE131"/>
      <c r="BQF131"/>
      <c r="BQG131"/>
      <c r="BQH131"/>
      <c r="BQI131"/>
      <c r="BQJ131"/>
      <c r="BQK131"/>
      <c r="BQL131"/>
      <c r="BQM131"/>
      <c r="BQN131"/>
      <c r="BQO131"/>
      <c r="BQP131"/>
      <c r="BQQ131"/>
      <c r="BQR131"/>
      <c r="BQS131"/>
      <c r="BQT131"/>
      <c r="BQU131"/>
      <c r="BQV131"/>
      <c r="BQW131"/>
      <c r="BQX131"/>
      <c r="BQY131"/>
      <c r="BQZ131"/>
      <c r="BRA131"/>
      <c r="BRB131"/>
      <c r="BRC131"/>
      <c r="BRD131"/>
      <c r="BRE131"/>
      <c r="BRF131"/>
      <c r="BRG131"/>
      <c r="BRH131"/>
      <c r="BRI131"/>
      <c r="BRJ131"/>
      <c r="BRK131"/>
      <c r="BRL131"/>
      <c r="BRM131"/>
      <c r="BRN131"/>
      <c r="BRO131"/>
      <c r="BRP131"/>
      <c r="BRQ131"/>
      <c r="BRR131"/>
      <c r="BRS131"/>
      <c r="BRT131"/>
      <c r="BRU131"/>
      <c r="BRV131"/>
      <c r="BRW131"/>
      <c r="BRX131"/>
      <c r="BRY131"/>
      <c r="BRZ131"/>
      <c r="BSA131"/>
      <c r="BSB131"/>
      <c r="BSC131"/>
      <c r="BSD131"/>
      <c r="BSE131"/>
      <c r="BSF131"/>
      <c r="BSG131"/>
      <c r="BSH131"/>
      <c r="BSI131"/>
      <c r="BSJ131"/>
      <c r="BSK131"/>
      <c r="BSL131"/>
      <c r="BSM131"/>
      <c r="BSN131"/>
      <c r="BSO131"/>
      <c r="BSP131"/>
      <c r="BSQ131"/>
      <c r="BSR131"/>
      <c r="BSS131"/>
      <c r="BST131"/>
      <c r="BSU131"/>
      <c r="BSV131"/>
      <c r="BSW131"/>
      <c r="BSX131"/>
      <c r="BSY131"/>
      <c r="BSZ131"/>
      <c r="BTA131"/>
      <c r="BTB131"/>
      <c r="BTC131"/>
      <c r="BTD131"/>
      <c r="BTE131"/>
      <c r="BTF131"/>
      <c r="BTG131"/>
      <c r="BTH131"/>
      <c r="BTI131"/>
      <c r="BTJ131"/>
      <c r="BTK131"/>
      <c r="BTL131"/>
      <c r="BTM131"/>
      <c r="BTN131"/>
      <c r="BTO131"/>
      <c r="BTP131"/>
      <c r="BTQ131"/>
      <c r="BTR131"/>
      <c r="BTS131"/>
      <c r="BTT131"/>
      <c r="BTU131"/>
      <c r="BTV131"/>
      <c r="BTW131"/>
      <c r="BTX131"/>
      <c r="BTY131"/>
      <c r="BTZ131"/>
      <c r="BUA131"/>
      <c r="BUB131"/>
      <c r="BUC131"/>
      <c r="BUD131"/>
      <c r="BUE131"/>
      <c r="BUF131"/>
      <c r="BUG131"/>
      <c r="BUH131"/>
      <c r="BUI131"/>
      <c r="BUJ131"/>
      <c r="BUK131"/>
      <c r="BUL131"/>
      <c r="BUM131"/>
      <c r="BUN131"/>
      <c r="BUO131"/>
      <c r="BUP131"/>
      <c r="BUQ131"/>
      <c r="BUR131"/>
      <c r="BUS131"/>
      <c r="BUT131"/>
      <c r="BUU131"/>
      <c r="BUV131"/>
      <c r="BUW131"/>
      <c r="BUX131"/>
      <c r="BUY131"/>
      <c r="BUZ131"/>
      <c r="BVA131"/>
      <c r="BVB131"/>
      <c r="BVC131"/>
      <c r="BVD131"/>
      <c r="BVE131"/>
      <c r="BVF131"/>
      <c r="BVG131"/>
      <c r="BVH131"/>
      <c r="BVI131"/>
      <c r="BVJ131"/>
      <c r="BVK131"/>
      <c r="BVL131"/>
      <c r="BVM131"/>
      <c r="BVN131"/>
      <c r="BVO131"/>
      <c r="BVP131"/>
      <c r="BVQ131"/>
      <c r="BVR131"/>
      <c r="BVS131"/>
      <c r="BVT131"/>
      <c r="BVU131"/>
      <c r="BVV131"/>
      <c r="BVW131"/>
      <c r="BVX131"/>
      <c r="BVY131"/>
      <c r="BVZ131"/>
      <c r="BWA131"/>
      <c r="BWB131"/>
      <c r="BWC131"/>
      <c r="BWD131"/>
      <c r="BWE131"/>
      <c r="BWF131"/>
      <c r="BWG131"/>
      <c r="BWH131"/>
      <c r="BWI131"/>
      <c r="BWJ131"/>
      <c r="BWK131"/>
      <c r="BWL131"/>
      <c r="BWM131"/>
      <c r="BWN131"/>
      <c r="BWO131"/>
      <c r="BWP131"/>
      <c r="BWQ131"/>
      <c r="BWR131"/>
      <c r="BWS131"/>
      <c r="BWT131"/>
      <c r="BWU131"/>
      <c r="BWV131"/>
      <c r="BWW131"/>
      <c r="BWX131"/>
      <c r="BWY131"/>
      <c r="BWZ131"/>
      <c r="BXA131"/>
      <c r="BXB131"/>
      <c r="BXC131"/>
      <c r="BXD131"/>
      <c r="BXE131"/>
      <c r="BXF131"/>
      <c r="BXG131"/>
      <c r="BXH131"/>
      <c r="BXI131"/>
      <c r="BXJ131"/>
      <c r="BXK131"/>
      <c r="BXL131"/>
      <c r="BXM131"/>
      <c r="BXN131"/>
      <c r="BXO131"/>
      <c r="BXP131"/>
      <c r="BXQ131"/>
      <c r="BXR131"/>
      <c r="BXS131"/>
      <c r="BXT131"/>
      <c r="BXU131"/>
      <c r="BXV131"/>
      <c r="BXW131"/>
      <c r="BXX131"/>
      <c r="BXY131"/>
      <c r="BXZ131"/>
      <c r="BYA131"/>
      <c r="BYB131"/>
      <c r="BYC131"/>
      <c r="BYD131"/>
      <c r="BYE131"/>
      <c r="BYF131"/>
      <c r="BYG131"/>
      <c r="BYH131"/>
      <c r="BYI131"/>
      <c r="BYJ131"/>
      <c r="BYK131"/>
      <c r="BYL131"/>
      <c r="BYM131"/>
      <c r="BYN131"/>
      <c r="BYO131"/>
      <c r="BYP131"/>
      <c r="BYQ131"/>
      <c r="BYR131"/>
      <c r="BYS131"/>
      <c r="BYT131"/>
      <c r="BYU131"/>
      <c r="BYV131"/>
      <c r="BYW131"/>
      <c r="BYX131"/>
      <c r="BYY131"/>
      <c r="BYZ131"/>
      <c r="BZA131"/>
      <c r="BZB131"/>
      <c r="BZC131"/>
      <c r="BZD131"/>
      <c r="BZE131"/>
      <c r="BZF131"/>
      <c r="BZG131"/>
      <c r="BZH131"/>
      <c r="BZI131"/>
      <c r="BZJ131"/>
      <c r="BZK131"/>
      <c r="BZL131"/>
      <c r="BZM131"/>
      <c r="BZN131"/>
      <c r="BZO131"/>
      <c r="BZP131"/>
      <c r="BZQ131"/>
      <c r="BZR131"/>
      <c r="BZS131"/>
      <c r="BZT131"/>
      <c r="BZU131"/>
      <c r="BZV131"/>
      <c r="BZW131"/>
      <c r="BZX131"/>
      <c r="BZY131"/>
      <c r="BZZ131"/>
      <c r="CAA131"/>
      <c r="CAB131"/>
      <c r="CAC131"/>
      <c r="CAD131"/>
      <c r="CAE131"/>
      <c r="CAF131"/>
      <c r="CAG131"/>
      <c r="CAH131"/>
      <c r="CAI131"/>
      <c r="CAJ131"/>
      <c r="CAK131"/>
      <c r="CAL131"/>
      <c r="CAM131"/>
      <c r="CAN131"/>
      <c r="CAO131"/>
      <c r="CAP131"/>
      <c r="CAQ131"/>
      <c r="CAR131"/>
      <c r="CAS131"/>
      <c r="CAT131"/>
      <c r="CAU131"/>
      <c r="CAV131"/>
      <c r="CAW131"/>
      <c r="CAX131"/>
      <c r="CAY131"/>
      <c r="CAZ131"/>
      <c r="CBA131"/>
      <c r="CBB131"/>
      <c r="CBC131"/>
      <c r="CBD131"/>
      <c r="CBE131"/>
      <c r="CBF131"/>
      <c r="CBG131"/>
      <c r="CBH131"/>
      <c r="CBI131"/>
      <c r="CBJ131"/>
      <c r="CBK131"/>
      <c r="CBL131"/>
      <c r="CBM131"/>
      <c r="CBN131"/>
      <c r="CBO131"/>
      <c r="CBP131"/>
      <c r="CBQ131"/>
      <c r="CBR131"/>
    </row>
    <row r="132" spans="1:2098" ht="51.9" customHeight="1" x14ac:dyDescent="0.4">
      <c r="A132" s="93" t="s">
        <v>1063</v>
      </c>
      <c r="B132" s="137" t="str">
        <f>_xll.JChemExcel.Functions.JCSYSStructure("B5C94A78C62003783FBFE5F9B239B131")</f>
        <v/>
      </c>
      <c r="C132" s="93" t="s">
        <v>292</v>
      </c>
      <c r="D132" s="93" t="s">
        <v>293</v>
      </c>
      <c r="E132" s="110" t="s">
        <v>1138</v>
      </c>
      <c r="F132" s="110" t="s">
        <v>20</v>
      </c>
      <c r="G132" s="110" t="s">
        <v>1020</v>
      </c>
      <c r="H132" s="111">
        <v>-88.657332415486707</v>
      </c>
      <c r="I132" s="111">
        <v>904.77460552452601</v>
      </c>
    </row>
    <row r="133" spans="1:2098" ht="51.9" customHeight="1" x14ac:dyDescent="0.4">
      <c r="A133" s="93" t="s">
        <v>1064</v>
      </c>
      <c r="B133" s="137" t="str">
        <f>_xll.JChemExcel.Functions.JCSYSStructure("E26D4DBD86643F0E0A7B35FA1CC5D0A3")</f>
        <v/>
      </c>
      <c r="C133" s="93" t="s">
        <v>297</v>
      </c>
      <c r="D133" s="93" t="s">
        <v>302</v>
      </c>
      <c r="E133" s="110" t="s">
        <v>1138</v>
      </c>
      <c r="F133" s="110" t="s">
        <v>20</v>
      </c>
      <c r="G133" s="110" t="s">
        <v>1020</v>
      </c>
      <c r="H133" s="111">
        <v>-90.3438580304759</v>
      </c>
      <c r="I133" s="111">
        <v>667.25526135257098</v>
      </c>
    </row>
    <row r="134" spans="1:2098" ht="51.9" customHeight="1" x14ac:dyDescent="0.4">
      <c r="A134" s="93" t="s">
        <v>1065</v>
      </c>
      <c r="B134" s="137" t="str">
        <f>_xll.JChemExcel.Functions.JCSYSStructure("CEF204766781B524DAE6590EF0F4A483")</f>
        <v/>
      </c>
      <c r="C134" s="93" t="s">
        <v>322</v>
      </c>
      <c r="D134" s="93" t="s">
        <v>323</v>
      </c>
      <c r="E134" s="110" t="s">
        <v>1138</v>
      </c>
      <c r="F134" s="110" t="s">
        <v>20</v>
      </c>
      <c r="G134" s="110" t="s">
        <v>1020</v>
      </c>
      <c r="H134" s="111">
        <v>-54.247757072374803</v>
      </c>
      <c r="I134" s="111">
        <v>786.59142310874995</v>
      </c>
    </row>
  </sheetData>
  <pageMargins left="0.7" right="0.7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Dataset</vt:lpstr>
      <vt:lpstr>__JChemStructureSheet</vt:lpstr>
      <vt:lpstr>Chemical Space</vt:lpstr>
      <vt:lpstr>Dataset!Z_D1AAA798_BB67_4D52_A275_E50AE8DEAFDA_.wvu.FilterData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dc:description/>
  <cp:lastModifiedBy>DiPizio</cp:lastModifiedBy>
  <cp:revision>2</cp:revision>
  <dcterms:created xsi:type="dcterms:W3CDTF">2019-03-18T13:47:55Z</dcterms:created>
  <dcterms:modified xsi:type="dcterms:W3CDTF">2021-10-26T10:10:34Z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JChemExcelWorkbookGUID">
    <vt:lpwstr>c8c18822-d994-42e6-9d33-30f5dca84800</vt:lpwstr>
  </property>
  <property fmtid="{D5CDD505-2E9C-101B-9397-08002B2CF9AE}" pid="9" name="JChemExcelVersion">
    <vt:lpwstr>5.4.1</vt:lpwstr>
  </property>
</Properties>
</file>