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VE Version" sheetId="1" r:id="rId3"/>
    <sheet state="visible" name="Unique List of Tumour Types_Aug" sheetId="2" r:id="rId4"/>
    <sheet state="visible" name="Unique List of Tumour Types_Mar" sheetId="3" r:id="rId5"/>
    <sheet state="visible" name="Unique List of Tumour Types_May" sheetId="4" r:id="rId6"/>
    <sheet state="visible" name="Unique List of Tumour Types_Apr" sheetId="5" r:id="rId7"/>
    <sheet state="visible" name="Original Version" sheetId="6" r:id="rId8"/>
    <sheet state="visible" name="APRIL 1 VERSION" sheetId="7" r:id="rId9"/>
    <sheet state="visible" name="Unique Types, April, for Graphi" sheetId="8" r:id="rId10"/>
    <sheet state="visible" name="Chart1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Colors are - where possible - guided by the awareness ribbons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Colors are - where possible - guided by the awareness ribbons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Colors are - where possible - guided by the awareness ribbons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Colors are - where possible - guided by the awareness ribbons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Colors are - where possible - guided by the awareness ribbons</t>
      </text>
    </comment>
  </commentList>
</comments>
</file>

<file path=xl/sharedStrings.xml><?xml version="1.0" encoding="utf-8"?>
<sst xmlns="http://schemas.openxmlformats.org/spreadsheetml/2006/main" count="3443" uniqueCount="437">
  <si>
    <t>organ system</t>
  </si>
  <si>
    <t>Tier 2 (organ system)</t>
  </si>
  <si>
    <t>Submitter histopathology (icd-0-3 + description)</t>
  </si>
  <si>
    <t>count</t>
  </si>
  <si>
    <t>Tier 1</t>
  </si>
  <si>
    <t>Tier 2</t>
  </si>
  <si>
    <t>Tier 3</t>
  </si>
  <si>
    <t>Tier 4</t>
  </si>
  <si>
    <t>Tier 3 Abbreviation</t>
  </si>
  <si>
    <t>Abbrev Length</t>
  </si>
  <si>
    <t>Tier 3 Group Size</t>
  </si>
  <si>
    <t>Abbreviation</t>
  </si>
  <si>
    <t>Tier 1 (germ layer)</t>
  </si>
  <si>
    <t>Tier 3 (histological subtype)</t>
  </si>
  <si>
    <t>Contributing projects</t>
  </si>
  <si>
    <t>Specimen Count</t>
  </si>
  <si>
    <t>BRAIN, CRANIAL NERVES, &amp; SPINAL CORD</t>
  </si>
  <si>
    <t>Color (description)</t>
  </si>
  <si>
    <t>Color (RGB code)</t>
  </si>
  <si>
    <t>9421/1 Pilocytic astrocytoma</t>
  </si>
  <si>
    <t>NEURAL_CREST</t>
  </si>
  <si>
    <t>CNS</t>
  </si>
  <si>
    <t>Non-diffuse glioma</t>
  </si>
  <si>
    <t>Pilocytic astrocytoma</t>
  </si>
  <si>
    <t>CNS-PiloAstro</t>
  </si>
  <si>
    <t>Biliary</t>
  </si>
  <si>
    <t>Biliary-AdenoCA</t>
  </si>
  <si>
    <t>ENDODERM</t>
  </si>
  <si>
    <t>Adenocarcinoma</t>
  </si>
  <si>
    <t>BTCA-SG,LIRI-JP</t>
  </si>
  <si>
    <t>Kelly Green</t>
  </si>
  <si>
    <t>#00CD66</t>
  </si>
  <si>
    <t>Bladder</t>
  </si>
  <si>
    <t>Bladder-TCC</t>
  </si>
  <si>
    <t>Transitional cell carcinoma</t>
  </si>
  <si>
    <t>BLCA-US</t>
  </si>
  <si>
    <t>Gold (not derived from ribbon)</t>
  </si>
  <si>
    <t>#EEAD0E</t>
  </si>
  <si>
    <t>Bone/SoftTissue</t>
  </si>
  <si>
    <t>Bone-Leiomyo</t>
  </si>
  <si>
    <t>MESODERM</t>
  </si>
  <si>
    <t>Sarcoma, soft tissue</t>
  </si>
  <si>
    <t>SARC-US</t>
  </si>
  <si>
    <t>Yellow</t>
  </si>
  <si>
    <t>#FFEC8B</t>
  </si>
  <si>
    <t>Bone-Osteosarc</t>
  </si>
  <si>
    <t>Sarcoma, bone</t>
  </si>
  <si>
    <t>BOCA-UK</t>
  </si>
  <si>
    <t>#FFD700</t>
  </si>
  <si>
    <t>Breast</t>
  </si>
  <si>
    <t>Breast-AdenoCa</t>
  </si>
  <si>
    <t>9440/3 Glioblastoma, NOS</t>
  </si>
  <si>
    <t>ECTODERM</t>
  </si>
  <si>
    <t>BRCA-EU,BRCA-UK,BRCA-US</t>
  </si>
  <si>
    <t>Diffuse glioma</t>
  </si>
  <si>
    <t>Pink</t>
  </si>
  <si>
    <t>Glioblastoma</t>
  </si>
  <si>
    <t>#CD6090</t>
  </si>
  <si>
    <t>CNS-GBM</t>
  </si>
  <si>
    <t>GBM-US</t>
  </si>
  <si>
    <t>Grey</t>
  </si>
  <si>
    <t>#3D3D3D</t>
  </si>
  <si>
    <t>9450/3 Oligodendroglioma, NOS</t>
  </si>
  <si>
    <t>Oligodendroglioma</t>
  </si>
  <si>
    <t>CNS-Oligo</t>
  </si>
  <si>
    <t>CNS-Medullo</t>
  </si>
  <si>
    <t>Medulloblastoma</t>
  </si>
  <si>
    <t>PBCA-DE</t>
  </si>
  <si>
    <t>#D8BFD8</t>
  </si>
  <si>
    <t>LGG-US</t>
  </si>
  <si>
    <t>#787878</t>
  </si>
  <si>
    <t>#B0B0B0</t>
  </si>
  <si>
    <t>Cervix</t>
  </si>
  <si>
    <t>Cervix-SCC</t>
  </si>
  <si>
    <t>Squamous cell carcinoma</t>
  </si>
  <si>
    <t>CESC-US</t>
  </si>
  <si>
    <t>Teal</t>
  </si>
  <si>
    <t>#79CDCD</t>
  </si>
  <si>
    <t>Colon/Rectum</t>
  </si>
  <si>
    <t>ColoRect-AdenoCA</t>
  </si>
  <si>
    <t>Comments</t>
  </si>
  <si>
    <t>COAD-US,READ-US</t>
  </si>
  <si>
    <t>Dark blue</t>
  </si>
  <si>
    <t>#191970</t>
  </si>
  <si>
    <t>Esophagus</t>
  </si>
  <si>
    <t>Eso-AdenoCa</t>
  </si>
  <si>
    <t>ESAD-UK</t>
  </si>
  <si>
    <t>Periwinkle</t>
  </si>
  <si>
    <t>#1E90FF</t>
  </si>
  <si>
    <t>9470/3 Medulloblastoma, NOS</t>
  </si>
  <si>
    <t>Head/Neck</t>
  </si>
  <si>
    <t>Head-SCC</t>
  </si>
  <si>
    <t>HNSC-US,ORCA-IN</t>
  </si>
  <si>
    <t>Burgundy/white</t>
  </si>
  <si>
    <t>#8B2323</t>
  </si>
  <si>
    <t>9471/3 Desmoplastic medulloblastoma</t>
  </si>
  <si>
    <t>Kidney</t>
  </si>
  <si>
    <t>Kidney-AdenoCA</t>
  </si>
  <si>
    <t>Desmoplastic medulloblastoma</t>
  </si>
  <si>
    <t>KICH-US,KIRC-US,KIRP-US,RECA-EU</t>
  </si>
  <si>
    <t>Dark orange</t>
  </si>
  <si>
    <t>#FF4500</t>
  </si>
  <si>
    <t>Liver</t>
  </si>
  <si>
    <t>Liver-AdenoCA</t>
  </si>
  <si>
    <t>LICA-FR,LIHC-US,LINC-JP,LIRI-JP</t>
  </si>
  <si>
    <t>Emerald green</t>
  </si>
  <si>
    <t>#006400</t>
  </si>
  <si>
    <t>Lung</t>
  </si>
  <si>
    <t>Lung-AdenoCA</t>
  </si>
  <si>
    <t>LUAD-US</t>
  </si>
  <si>
    <t>White (demarcate with black box)</t>
  </si>
  <si>
    <t>#FFFFFF</t>
  </si>
  <si>
    <t>Lung-SCC</t>
  </si>
  <si>
    <t>9474/3 Large cell medulloblastoma</t>
  </si>
  <si>
    <t>LUSC-US</t>
  </si>
  <si>
    <t>Ivory (demarcate with black box)</t>
  </si>
  <si>
    <t>#FDF5E6</t>
  </si>
  <si>
    <t>Large cell medulloblastoma</t>
  </si>
  <si>
    <t>Lymphoid</t>
  </si>
  <si>
    <t>Lymph-Lymphoma</t>
  </si>
  <si>
    <t>BLOOD, BONE MARROW, &amp; HEMATOPOIETIC SYS</t>
  </si>
  <si>
    <t>9823/3 Chronic lymphocytic leukemia/small lymphocytic lymphoma</t>
  </si>
  <si>
    <t>Lymphoma</t>
  </si>
  <si>
    <t>DLBC-US,MALY-DE</t>
  </si>
  <si>
    <t>Lime green</t>
  </si>
  <si>
    <t>#698B22</t>
  </si>
  <si>
    <t>Chronic lymphocytic leukemia</t>
  </si>
  <si>
    <t>Lymph-CLL</t>
  </si>
  <si>
    <t>Lymphoid-CLL</t>
  </si>
  <si>
    <t>CLLE-ES</t>
  </si>
  <si>
    <t>Orange</t>
  </si>
  <si>
    <t>#FF8C00</t>
  </si>
  <si>
    <t>9861/3 Acute myeloid leukemia</t>
  </si>
  <si>
    <t>Myeloid</t>
  </si>
  <si>
    <t>Gold</t>
  </si>
  <si>
    <t>Myeloid-AML</t>
  </si>
  <si>
    <t>Acute myeloid leukemia</t>
  </si>
  <si>
    <t>CMDI-UK,LAML-KR,LAML-US</t>
  </si>
  <si>
    <t>#CD6600</t>
  </si>
  <si>
    <t>Myeloid-MPN</t>
  </si>
  <si>
    <t>Myeloproliferative neoplasm</t>
  </si>
  <si>
    <t>CMDI-UK</t>
  </si>
  <si>
    <t>#ffc100</t>
  </si>
  <si>
    <t>Not derived from ribbon</t>
  </si>
  <si>
    <t>Ovary</t>
  </si>
  <si>
    <t>Ovary-AdenoCA</t>
  </si>
  <si>
    <t>9872/3 Acute myeloid leukemia, minimal differentiation</t>
  </si>
  <si>
    <t>OV-AU,OV-US</t>
  </si>
  <si>
    <t>#008B8B</t>
  </si>
  <si>
    <t>Pancreas</t>
  </si>
  <si>
    <t>Panc-AdenoCA</t>
  </si>
  <si>
    <t>PACA-AU,PACA-CA</t>
  </si>
  <si>
    <t>Purple</t>
  </si>
  <si>
    <t>#7A378B</t>
  </si>
  <si>
    <t>Panc-Endocrine</t>
  </si>
  <si>
    <t>Neuroendocrine carcinoma</t>
  </si>
  <si>
    <t>PAEN-AU</t>
  </si>
  <si>
    <t>#E066FF</t>
  </si>
  <si>
    <t>Prostate</t>
  </si>
  <si>
    <t>Prost-AdenoCA</t>
  </si>
  <si>
    <t>EOPC-DE,PRAD-CA,PRAD-UK,PRAD-US</t>
  </si>
  <si>
    <t>Light blue</t>
  </si>
  <si>
    <t>#87CEFA</t>
  </si>
  <si>
    <t>Skin</t>
  </si>
  <si>
    <t>Skin-Melanoma</t>
  </si>
  <si>
    <t>9945/3 Chronic myelomonocytic leukemia, NOS</t>
  </si>
  <si>
    <t>Melanoma</t>
  </si>
  <si>
    <t>MELA-AU,SKCM-US</t>
  </si>
  <si>
    <t>Black</t>
  </si>
  <si>
    <t>Myelodysplastic syndrome</t>
  </si>
  <si>
    <t>#000000</t>
  </si>
  <si>
    <t>Chronic myelomonocytic leukemia</t>
  </si>
  <si>
    <t>Myeloid-MDS</t>
  </si>
  <si>
    <t>Stomach</t>
  </si>
  <si>
    <t>Stomach-AdenoCA</t>
  </si>
  <si>
    <t>STAD-US</t>
  </si>
  <si>
    <t>#BFEFFF</t>
  </si>
  <si>
    <t>9961/3 Myelosclerosis with myeloid metaplasia</t>
  </si>
  <si>
    <t>Thyroid</t>
  </si>
  <si>
    <t>Thyroid-AdenoCA</t>
  </si>
  <si>
    <t>Primary myelofibrosis</t>
  </si>
  <si>
    <t>THCA-US</t>
  </si>
  <si>
    <t>Lavender (not derived from ribbon)</t>
  </si>
  <si>
    <t>#9370DB</t>
  </si>
  <si>
    <t>Uterus</t>
  </si>
  <si>
    <t>9982/3 Refractory anemia with sideroblasts</t>
  </si>
  <si>
    <t>Uterus-AdenoCA</t>
  </si>
  <si>
    <t>UCEC-US</t>
  </si>
  <si>
    <t>Myelodysplastic syndrome with ring sideroblasts</t>
  </si>
  <si>
    <t>Peach</t>
  </si>
  <si>
    <t>#FF8C69</t>
  </si>
  <si>
    <t>SoftTissue-Leiomyo</t>
  </si>
  <si>
    <t>9950/3 Polycythemia vera</t>
  </si>
  <si>
    <t>Leiomyosarcoma, soft tissue</t>
  </si>
  <si>
    <t>Polycythemia vera</t>
  </si>
  <si>
    <t>9741/3 Malignant mastocytosis</t>
  </si>
  <si>
    <t>Systemic mastocytosis</t>
  </si>
  <si>
    <t>9962/3 Essential thrombocythemia</t>
  </si>
  <si>
    <t>Miscellaneous Group (subtype groupings too small)</t>
  </si>
  <si>
    <t>Essential thrombocythemia</t>
  </si>
  <si>
    <t>Misc</t>
  </si>
  <si>
    <t>BONE &amp; SOFT TISSUE</t>
  </si>
  <si>
    <t>8890/3 Leiomyosarcoma, NOS</t>
  </si>
  <si>
    <t>Bone-Cart</t>
  </si>
  <si>
    <t>Cartilaginous neoplasm, benign, bone</t>
  </si>
  <si>
    <t>Leiomyosarcoma</t>
  </si>
  <si>
    <t>Bone-Epith</t>
  </si>
  <si>
    <t>Bone neoplasm, epithelioid</t>
  </si>
  <si>
    <t>9180/3 Osteosarcoma, NOS</t>
  </si>
  <si>
    <t>Osteosarcoma</t>
  </si>
  <si>
    <t>Lymph-Other</t>
  </si>
  <si>
    <t>MALY-DE</t>
  </si>
  <si>
    <t>Bone-Benign</t>
  </si>
  <si>
    <t>9230/0 Chondroblastoma, NOS</t>
  </si>
  <si>
    <t>Cervix-Other</t>
  </si>
  <si>
    <t>Chondroblastoma</t>
  </si>
  <si>
    <t>#F0EE60</t>
  </si>
  <si>
    <t>Small group; demarcate with black box/circle etc</t>
  </si>
  <si>
    <t>9241/0 Chondromyxoid fibroma</t>
  </si>
  <si>
    <t>Chrondromyxoid fibroma</t>
  </si>
  <si>
    <t>9261/3 Adamantinoma of long bones</t>
  </si>
  <si>
    <t>Osteoblastoma, benign, bone</t>
  </si>
  <si>
    <t>Adamantinoma</t>
  </si>
  <si>
    <t>9370/3 Chordoma, NOS</t>
  </si>
  <si>
    <t>Chordoma</t>
  </si>
  <si>
    <t>Osteofibrous dysplasia, benign, bone</t>
  </si>
  <si>
    <t>8990/3 Mesenchymoma, malignant</t>
  </si>
  <si>
    <t>Mesenchymoma</t>
  </si>
  <si>
    <t>8858/3 Liposarcoma</t>
  </si>
  <si>
    <t>Liposarcoma, soft tissue</t>
  </si>
  <si>
    <t>Liposarcoma</t>
  </si>
  <si>
    <t>SoftTissue-Liposarc</t>
  </si>
  <si>
    <t>9262/0 Osteofibrous dysplasia</t>
  </si>
  <si>
    <t>Bone/Soft Tissue</t>
  </si>
  <si>
    <t>Osteofibrous dysplasia</t>
  </si>
  <si>
    <t>9200/0 Osteoblastoma</t>
  </si>
  <si>
    <t>#ADAC44</t>
  </si>
  <si>
    <t>Osteoblastoma</t>
  </si>
  <si>
    <t>Small group</t>
  </si>
  <si>
    <t>BREAST</t>
  </si>
  <si>
    <t>8022/3 Pleiomorphic carcinoma</t>
  </si>
  <si>
    <t>Lobular carcinoma</t>
  </si>
  <si>
    <t>Breast-LobularCA</t>
  </si>
  <si>
    <t>8480/3 Mucinous adenocarcinoma</t>
  </si>
  <si>
    <t>Mucinous adenocarcinoma</t>
  </si>
  <si>
    <t>Breast-AdenoCA</t>
  </si>
  <si>
    <t>#CDCB50</t>
  </si>
  <si>
    <t>8500/3 Infiltrating duct carcinoma, NOS</t>
  </si>
  <si>
    <t>Infiltrating duct carcinoma</t>
  </si>
  <si>
    <t>8503/3 Intraductal papillary adenocarcinoma with invasion</t>
  </si>
  <si>
    <t>Intraductal papillary adenocarcinoma with invasion</t>
  </si>
  <si>
    <t>8507/3 Duct micropapillary carcinoma</t>
  </si>
  <si>
    <t>In situ adenocarcinoma</t>
  </si>
  <si>
    <t>Duct micropapillary carcinoma</t>
  </si>
  <si>
    <t>Breast-DCIS</t>
  </si>
  <si>
    <t>8510/3 Medullary carcinoma, NOS</t>
  </si>
  <si>
    <t>Medullary carcinonoma</t>
  </si>
  <si>
    <t>8520/3 Lobular carcinoma, NOS</t>
  </si>
  <si>
    <t>CERVIX UTERI</t>
  </si>
  <si>
    <t>8070/3 Squamous cell carcinoma, NOS</t>
  </si>
  <si>
    <t>Squamous Cell Carcinoma</t>
  </si>
  <si>
    <t>Breast-LobularCa</t>
  </si>
  <si>
    <t>8140/3 Adenocarcinoma, NOS</t>
  </si>
  <si>
    <t>Cervix-AdenoCA</t>
  </si>
  <si>
    <t>#F095BD</t>
  </si>
  <si>
    <t>ESOPHAGUS</t>
  </si>
  <si>
    <t>Eso-AdenoCA</t>
  </si>
  <si>
    <t>GALLBLADDER &amp; EXTRAHEPATIC BILE DUCTS</t>
  </si>
  <si>
    <t>8160/3 Cholangiocarcinoma</t>
  </si>
  <si>
    <t>Cholangiocarcinoma</t>
  </si>
  <si>
    <t>8260/3 Papillary adenocarcinoma, NOS</t>
  </si>
  <si>
    <t>Cholangiocarcinoma, papillary</t>
  </si>
  <si>
    <t>GUM, FLOOR OF MOUTH, &amp; OTHER MOUTH</t>
  </si>
  <si>
    <t>KIDNEY</t>
  </si>
  <si>
    <t>8050/3 Papillary carcinoma, NOS</t>
  </si>
  <si>
    <t>Renal cell carcinoma (proximal tubules)</t>
  </si>
  <si>
    <t>Adenocarcinoma, papillary type</t>
  </si>
  <si>
    <t>Kidney-RCC</t>
  </si>
  <si>
    <t>8310/3 Clear cell adenocarcinoma, NOS</t>
  </si>
  <si>
    <t>Adenocarcinoma, clear cell type</t>
  </si>
  <si>
    <t>8317/3 Renal cell carcinoma, chromophobe type</t>
  </si>
  <si>
    <t>Renal cell carcinoma (distal tubules)</t>
  </si>
  <si>
    <t>Adenocarcinoma, chromophobe type</t>
  </si>
  <si>
    <t>Kidney-ChRCC</t>
  </si>
  <si>
    <t>LARGE INTESTINE, (EXCL. APPENDIX)</t>
  </si>
  <si>
    <t>Adenocarcinoma, mucinous</t>
  </si>
  <si>
    <t>LIVER</t>
  </si>
  <si>
    <t>8170/3 Hepatocellular carcinoma, NOS</t>
  </si>
  <si>
    <t>Hepatocellular carcinoma</t>
  </si>
  <si>
    <t>Liver-HCC</t>
  </si>
  <si>
    <t>8180/3 Comb. hepatocel. carcinoma &amp; cholangiocarcinoma</t>
  </si>
  <si>
    <t>Combined hepatocellular + cholangiocarcinoma</t>
  </si>
  <si>
    <t>Alternative: #4A4A4A (to distinguish from melanoma)</t>
  </si>
  <si>
    <t>8171/3 Hepatocellular carcinoma, fibrolamellar</t>
  </si>
  <si>
    <t>Fibrolamellar hepatocellular carcinoma</t>
  </si>
  <si>
    <t>LUNG &amp; BRONCHUS</t>
  </si>
  <si>
    <t>Adenocarcinoma, invasive</t>
  </si>
  <si>
    <t>8255/3 Adenocarcinoma with mixed subtypes</t>
  </si>
  <si>
    <t>Adenocarcinoma, invasive, mucinous</t>
  </si>
  <si>
    <t>8252/3 Bronchiolo-alveolar carcinoma, non-mucinous</t>
  </si>
  <si>
    <t>Adenocarcinoma, in situ</t>
  </si>
  <si>
    <t>8083/3 Basaloid squamous cell carcinoma</t>
  </si>
  <si>
    <t>Basaloid squamous cell carcinoma</t>
  </si>
  <si>
    <t>LYMPH NODES</t>
  </si>
  <si>
    <t>9590/3 Malignant lymphoma, NOS</t>
  </si>
  <si>
    <t>Lymphoma, NOS</t>
  </si>
  <si>
    <t>Malignant lymphoma, NOS</t>
  </si>
  <si>
    <t>Lymph-NOS</t>
  </si>
  <si>
    <t>9679/3 Mediastinal large B-cell lymphoma</t>
  </si>
  <si>
    <t>Mature B-cell lymphoma</t>
  </si>
  <si>
    <t>Diffuse large B-cell lymphoma</t>
  </si>
  <si>
    <t>Lymph-BNHL</t>
  </si>
  <si>
    <t>9680/3 ML, large B-cell, diffuse</t>
  </si>
  <si>
    <t>9687/3 Burkitt lymphoma, NOS</t>
  </si>
  <si>
    <t>Burkitt lymphoma</t>
  </si>
  <si>
    <t>9691/3 Follicular lymphoma, grade 2</t>
  </si>
  <si>
    <t>Follicular lymphoma</t>
  </si>
  <si>
    <t>9695/3 Follicular lymphoma, grade 1</t>
  </si>
  <si>
    <t>Renal cell carcinoma</t>
  </si>
  <si>
    <t>9698/3 Follicular lymphoma, grade 3</t>
  </si>
  <si>
    <t>KIRC-US,RECA-EU</t>
  </si>
  <si>
    <t>9699/3 Marginal zone B-cell lymphoma, NOS</t>
  </si>
  <si>
    <t>Marginal zone B-cell lymphoma</t>
  </si>
  <si>
    <t>9971/1 Post transplant lymphoproliferative disorder, NOS</t>
  </si>
  <si>
    <t>Post-transplant lymphoproliferative disorder, early lesion</t>
  </si>
  <si>
    <t>OVARY</t>
  </si>
  <si>
    <t>Renal cell carcinoma, chromophone</t>
  </si>
  <si>
    <t>KICH-US</t>
  </si>
  <si>
    <t>#B32F0B</t>
  </si>
  <si>
    <t>8441/3 Serous cystadenocarcinoma, NOS</t>
  </si>
  <si>
    <t>Serous cystadenocarcinoma</t>
  </si>
  <si>
    <t>PANCREAS</t>
  </si>
  <si>
    <t>8021/3 Carcinoma, anaplastic type, NOS</t>
  </si>
  <si>
    <t>Anaplastic carcinoma</t>
  </si>
  <si>
    <t>8453/3 Intraductal papillary-mucinous carcinoma, invasive</t>
  </si>
  <si>
    <t>Emerald Green</t>
  </si>
  <si>
    <t>Invasive carcinoma arising in IPMN</t>
  </si>
  <si>
    <t>8470/3 Mucinous cystadenocarcinoma, NOS</t>
  </si>
  <si>
    <t>Pancreatic ductal carcinoma</t>
  </si>
  <si>
    <t>8550/3 Acinar cell carcinoma</t>
  </si>
  <si>
    <t>Acinar cell carcinoma</t>
  </si>
  <si>
    <t>8560/3 Adenosquamous carcinoma</t>
  </si>
  <si>
    <t>Carcinoma, adenosquamous</t>
  </si>
  <si>
    <t>8246/3 Neuroendocrine carcinoma</t>
  </si>
  <si>
    <t>Neuroendocrine tumor</t>
  </si>
  <si>
    <t>Neoroendocrine carcinoma</t>
  </si>
  <si>
    <t>PROSTATE GLAND</t>
  </si>
  <si>
    <t>Ivory</t>
  </si>
  <si>
    <t>demarcate with black box</t>
  </si>
  <si>
    <t>RECTUM</t>
  </si>
  <si>
    <t>SKIN</t>
  </si>
  <si>
    <t>8720/3 Malignant melanoma, NOS</t>
  </si>
  <si>
    <t>Malignant melanoma</t>
  </si>
  <si>
    <t>STOMACH</t>
  </si>
  <si>
    <t>Adenocarcinoma, papillary</t>
  </si>
  <si>
    <t>8144/3 Adenocarcinoma, intestinal type</t>
  </si>
  <si>
    <t>White</t>
  </si>
  <si>
    <t>Adenocarcinoma, tubular</t>
  </si>
  <si>
    <t>8145/3 Carcinoma, diffuse type</t>
  </si>
  <si>
    <t>Adenocarcinoma, poorly cohesive</t>
  </si>
  <si>
    <t>8211/3 Tubular adenocarcinoma</t>
  </si>
  <si>
    <t>8260/3 Papillary adenocarcinoma</t>
  </si>
  <si>
    <t>XXXX/X [histology field absent]</t>
  </si>
  <si>
    <t>THYROID GLAND</t>
  </si>
  <si>
    <t>Adenocarcinoma, classical type</t>
  </si>
  <si>
    <t>Thy-AdenoCA</t>
  </si>
  <si>
    <t>8340/3 Papillary carcinoma, follicular variant</t>
  </si>
  <si>
    <t>Adenocarcinoma, follicular type</t>
  </si>
  <si>
    <t>8344/3 Papillary carcinoma, columnar cell</t>
  </si>
  <si>
    <t>Adenocarcinoma, columnar cell type</t>
  </si>
  <si>
    <t>DLBC-US,MALY-DE,CLL-ES</t>
  </si>
  <si>
    <t>URINARY BLADDER</t>
  </si>
  <si>
    <t>8120/3 Transitional cell carcinoma, NOS</t>
  </si>
  <si>
    <t>8130/3 Papillary trans. cell carcinoma</t>
  </si>
  <si>
    <t>Transitional cell carcinoma, papillary</t>
  </si>
  <si>
    <t>UTERUS, NOS</t>
  </si>
  <si>
    <t>8380/3 Endometrioid carcinoma</t>
  </si>
  <si>
    <t>Adenocarcinoma, endometrioid</t>
  </si>
  <si>
    <t>Light Orange</t>
  </si>
  <si>
    <t>#F4A35D</t>
  </si>
  <si>
    <t>TOTAL SPECIMENS</t>
  </si>
  <si>
    <t>Adenocarcinoma, low grade</t>
  </si>
  <si>
    <t>Lavender</t>
  </si>
  <si>
    <t>Subtotal</t>
  </si>
  <si>
    <t>Group too small</t>
  </si>
  <si>
    <t>Thy-CPTC</t>
  </si>
  <si>
    <t>Thy-FVPTC</t>
  </si>
  <si>
    <t>#DACAFA</t>
  </si>
  <si>
    <t>MISSING HISTOLOGY</t>
  </si>
  <si>
    <t>Groups that are too small</t>
  </si>
  <si>
    <t>Very small groups - not sure what to do about these</t>
  </si>
  <si>
    <t>Thy-CCVPTC</t>
  </si>
  <si>
    <t>Adenocarcinoma, high grade</t>
  </si>
  <si>
    <t>Myeloid-MDS/MPN</t>
  </si>
  <si>
    <t>Myelodysplastic/myeloproliferative neoplasm</t>
  </si>
  <si>
    <t>Lymph-PTLD</t>
  </si>
  <si>
    <t>Post-transplant lymphoproliferative disorder</t>
  </si>
  <si>
    <t>BRCA-EU,BRCA-UK</t>
  </si>
  <si>
    <t>TOTAL</t>
  </si>
  <si>
    <t># This file describes a proposed merge of related tumor types</t>
  </si>
  <si>
    <t>READ THIS NOTE BY CLICKING ON THIS CELL!!</t>
  </si>
  <si>
    <t># Date: 15 March 2016 - Lincoln Stein</t>
  </si>
  <si>
    <t>Tier 3 Colour</t>
  </si>
  <si>
    <t>Myeloid-CLL</t>
  </si>
  <si>
    <t>XXXX/X [histology field absent</t>
  </si>
  <si>
    <t>BONES &amp; JOINTS</t>
  </si>
  <si>
    <t>Sarc-Leiomyo</t>
  </si>
  <si>
    <t>Sarc-Osteosarc</t>
  </si>
  <si>
    <t>9230/0 Chondroblastoma, malignant</t>
  </si>
  <si>
    <t>Sarcoma, misc</t>
  </si>
  <si>
    <t>Sarc-Misc</t>
  </si>
  <si>
    <t>BRAIN, &amp; CRANIAL NERVES, &amp; SPINAL CORD,</t>
  </si>
  <si>
    <t>Astrocytoma</t>
  </si>
  <si>
    <t>CNS-Astro</t>
  </si>
  <si>
    <t>CNS-OligoDen</t>
  </si>
  <si>
    <r>
      <rPr>
        <i/>
      </rPr>
      <t xml:space="preserve">Will be reannotated using molecular markers into categories: </t>
    </r>
    <r>
      <t xml:space="preserve">
ER+, HER2+, Triple_negative</t>
    </r>
  </si>
  <si>
    <t>Misc-AdenoCa</t>
  </si>
  <si>
    <t>Adenocarcinoma, clear cell</t>
  </si>
  <si>
    <t>Adenocarcinoma, chromophobe</t>
  </si>
  <si>
    <t>Hepatocellular + cholangiocarcinoma</t>
  </si>
  <si>
    <t>Hepatocellular carcinoma, fibrolamellar</t>
  </si>
  <si>
    <t>Adenocarcinoma, mixed subtypes</t>
  </si>
  <si>
    <t>Malignant lymphoma</t>
  </si>
  <si>
    <t>Large B-cell lymphoma</t>
  </si>
  <si>
    <t>Post transplant lymphoproliferative disorder</t>
  </si>
  <si>
    <t>Intraductal papillary-mucinous carcinoma, invasive</t>
  </si>
  <si>
    <t>NEURAL CREST</t>
  </si>
  <si>
    <t>Adenocarcinoma, intestinal type</t>
  </si>
  <si>
    <t>Mature B-cell neoplasm</t>
  </si>
  <si>
    <t>Kidney-PRCC</t>
  </si>
  <si>
    <t>Kidney-CCRCC</t>
  </si>
  <si>
    <t>Diffse large B-cell lymphoma</t>
  </si>
  <si>
    <t>B32F0B</t>
  </si>
  <si>
    <t>B</t>
  </si>
  <si>
    <t>KIRP-US</t>
  </si>
  <si>
    <t>#47160E</t>
  </si>
  <si>
    <t>FEC8B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</si>
</sst>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>
      <b/>
      <color rgb="FF000000"/>
    </font>
    <font/>
    <font>
      <color rgb="FF000000"/>
    </font>
    <font>
      <color rgb="FF000000"/>
      <name val="Arial"/>
    </font>
    <font>
      <name val="Arial"/>
    </font>
    <font>
      <color rgb="FFFFFFFF"/>
    </font>
    <font>
      <color rgb="FFFFFFFF"/>
      <name val="Arial"/>
    </font>
    <font>
      <b/>
      <i/>
    </font>
    <font>
      <color rgb="FFB7B7B7"/>
    </font>
  </fonts>
  <fills count="39">
    <fill>
      <patternFill patternType="none"/>
    </fill>
    <fill>
      <patternFill patternType="lightGray"/>
    </fill>
    <fill>
      <patternFill patternType="solid">
        <fgColor rgb="FF00CD66"/>
        <bgColor rgb="FF00CD66"/>
      </patternFill>
    </fill>
    <fill>
      <patternFill patternType="solid">
        <fgColor rgb="FFEEAD0E"/>
        <bgColor rgb="FFEEAD0E"/>
      </patternFill>
    </fill>
    <fill>
      <patternFill patternType="solid">
        <fgColor rgb="FFFFD700"/>
        <bgColor rgb="FFFFD700"/>
      </patternFill>
    </fill>
    <fill>
      <patternFill patternType="solid">
        <fgColor rgb="FFFFEC8B"/>
        <bgColor rgb="FFFFEC8B"/>
      </patternFill>
    </fill>
    <fill>
      <patternFill patternType="solid">
        <fgColor rgb="FFF0EE60"/>
        <bgColor rgb="FFF0EE60"/>
      </patternFill>
    </fill>
    <fill>
      <patternFill patternType="solid">
        <fgColor rgb="FFFCF2BD"/>
        <bgColor rgb="FFFCF2BD"/>
      </patternFill>
    </fill>
    <fill>
      <patternFill patternType="solid">
        <fgColor rgb="FFADAC44"/>
        <bgColor rgb="FFADAC44"/>
      </patternFill>
    </fill>
    <fill>
      <patternFill patternType="solid">
        <fgColor rgb="FFCDCB50"/>
        <bgColor rgb="FFCDCB50"/>
      </patternFill>
    </fill>
    <fill>
      <patternFill patternType="solid">
        <fgColor rgb="FFCD6090"/>
        <bgColor rgb="FFCD6090"/>
      </patternFill>
    </fill>
    <fill>
      <patternFill patternType="solid">
        <fgColor rgb="FFF095BD"/>
        <bgColor rgb="FFF095BD"/>
      </patternFill>
    </fill>
    <fill>
      <patternFill patternType="solid">
        <fgColor rgb="FF79CDCD"/>
        <bgColor rgb="FF79CDCD"/>
      </patternFill>
    </fill>
    <fill>
      <patternFill patternType="solid">
        <fgColor rgb="FFD8BFD8"/>
        <bgColor rgb="FFD8BFD8"/>
      </patternFill>
    </fill>
    <fill>
      <patternFill patternType="solid">
        <fgColor rgb="FFB0B0B0"/>
        <bgColor rgb="FFB0B0B0"/>
      </patternFill>
    </fill>
    <fill>
      <patternFill patternType="solid">
        <fgColor rgb="FF3D3D3D"/>
        <bgColor rgb="FF3D3D3D"/>
      </patternFill>
    </fill>
    <fill>
      <patternFill patternType="solid">
        <fgColor rgb="FF787878"/>
        <bgColor rgb="FF787878"/>
      </patternFill>
    </fill>
    <fill>
      <patternFill patternType="solid">
        <fgColor rgb="FF191970"/>
        <bgColor rgb="FF191970"/>
      </patternFill>
    </fill>
    <fill>
      <patternFill patternType="solid">
        <fgColor rgb="FF1E90FF"/>
        <bgColor rgb="FF1E90FF"/>
      </patternFill>
    </fill>
    <fill>
      <patternFill patternType="solid">
        <fgColor rgb="FF8B2323"/>
        <bgColor rgb="FF8B2323"/>
      </patternFill>
    </fill>
    <fill>
      <patternFill patternType="solid">
        <fgColor rgb="FFFF4500"/>
        <bgColor rgb="FFFF4500"/>
      </patternFill>
    </fill>
    <fill>
      <patternFill patternType="solid">
        <fgColor rgb="FFB32F0B"/>
        <bgColor rgb="FFB32F0B"/>
      </patternFill>
    </fill>
    <fill>
      <patternFill patternType="solid">
        <fgColor rgb="FF006400"/>
        <bgColor rgb="FF006400"/>
      </patternFill>
    </fill>
    <fill>
      <patternFill patternType="solid">
        <fgColor rgb="FFFDF5E6"/>
        <bgColor rgb="FFFDF5E6"/>
      </patternFill>
    </fill>
    <fill>
      <patternFill patternType="solid">
        <fgColor rgb="FFFFFFFF"/>
        <bgColor rgb="FFFFFFFF"/>
      </patternFill>
    </fill>
    <fill>
      <patternFill patternType="solid">
        <fgColor rgb="FF698B22"/>
        <bgColor rgb="FF698B22"/>
      </patternFill>
    </fill>
    <fill>
      <patternFill patternType="solid">
        <fgColor rgb="FFF4A35D"/>
        <bgColor rgb="FFF4A35D"/>
      </patternFill>
    </fill>
    <fill>
      <patternFill patternType="solid">
        <fgColor rgb="FFFFC100"/>
        <bgColor rgb="FFFFC100"/>
      </patternFill>
    </fill>
    <fill>
      <patternFill patternType="solid">
        <fgColor rgb="FFCD6600"/>
        <bgColor rgb="FFCD6600"/>
      </patternFill>
    </fill>
    <fill>
      <patternFill patternType="solid">
        <fgColor rgb="FF008B8B"/>
        <bgColor rgb="FF008B8B"/>
      </patternFill>
    </fill>
    <fill>
      <patternFill patternType="solid">
        <fgColor rgb="FF7A378B"/>
        <bgColor rgb="FF7A378B"/>
      </patternFill>
    </fill>
    <fill>
      <patternFill patternType="solid">
        <fgColor rgb="FFE066FF"/>
        <bgColor rgb="FFE066FF"/>
      </patternFill>
    </fill>
    <fill>
      <patternFill patternType="solid">
        <fgColor rgb="FF87CEFA"/>
        <bgColor rgb="FF87CEFA"/>
      </patternFill>
    </fill>
    <fill>
      <patternFill patternType="solid">
        <fgColor rgb="FF000000"/>
        <bgColor rgb="FF000000"/>
      </patternFill>
    </fill>
    <fill>
      <patternFill patternType="solid">
        <fgColor rgb="FFBFEFFF"/>
        <bgColor rgb="FFBFEFFF"/>
      </patternFill>
    </fill>
    <fill>
      <patternFill patternType="solid">
        <fgColor rgb="FF9370DB"/>
        <bgColor rgb="FF9370DB"/>
      </patternFill>
    </fill>
    <fill>
      <patternFill patternType="solid">
        <fgColor rgb="FFFF8C69"/>
        <bgColor rgb="FFFF8C69"/>
      </patternFill>
    </fill>
    <fill>
      <patternFill patternType="solid">
        <fgColor rgb="FFDACAFA"/>
        <bgColor rgb="FFDACAFA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vertical="center"/>
    </xf>
    <xf borderId="0" fillId="2" fontId="3" numFmtId="0" xfId="0" applyAlignment="1" applyFill="1" applyFont="1">
      <alignment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horizontal="right" vertical="bottom"/>
    </xf>
    <xf borderId="0" fillId="2" fontId="2" numFmtId="0" xfId="0" applyFont="1"/>
    <xf borderId="0" fillId="2" fontId="3" numFmtId="0" xfId="0" applyFont="1"/>
    <xf borderId="0" fillId="3" fontId="3" numFmtId="0" xfId="0" applyAlignment="1" applyFill="1" applyFont="1">
      <alignment readingOrder="0"/>
    </xf>
    <xf borderId="0" fillId="3" fontId="6" numFmtId="0" xfId="0" applyAlignment="1" applyFont="1">
      <alignment horizontal="right" readingOrder="0" vertical="bottom"/>
    </xf>
    <xf borderId="0" fillId="3" fontId="6" numFmtId="0" xfId="0" applyAlignment="1" applyFont="1">
      <alignment horizontal="right" vertical="bottom"/>
    </xf>
    <xf borderId="0" fillId="3" fontId="4" numFmtId="0" xfId="0" applyAlignment="1" applyFont="1">
      <alignment readingOrder="0"/>
    </xf>
    <xf borderId="0" fillId="3" fontId="4" numFmtId="0" xfId="0" applyFont="1"/>
    <xf borderId="0" fillId="0" fontId="0" numFmtId="0" xfId="0" applyAlignment="1" applyFont="1">
      <alignment horizontal="left" readingOrder="0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4" fontId="6" numFmtId="0" xfId="0" applyAlignment="1" applyFont="1">
      <alignment horizontal="right" vertical="bottom"/>
    </xf>
    <xf borderId="0" fillId="4" fontId="4" numFmtId="0" xfId="0" applyFont="1"/>
    <xf borderId="0" fillId="4" fontId="3" numFmtId="0" xfId="0" applyFont="1"/>
    <xf borderId="0" fillId="5" fontId="3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5" fontId="6" numFmtId="0" xfId="0" applyAlignment="1" applyFont="1">
      <alignment horizontal="right" vertical="bottom"/>
    </xf>
    <xf borderId="0" fillId="5" fontId="4" numFmtId="0" xfId="0" applyFont="1"/>
    <xf borderId="0" fillId="5" fontId="3" numFmtId="0" xfId="0" applyFont="1"/>
    <xf borderId="0" fillId="6" fontId="3" numFmtId="0" xfId="0" applyAlignment="1" applyFill="1" applyFont="1">
      <alignment readingOrder="0"/>
    </xf>
    <xf borderId="0" fillId="6" fontId="3" numFmtId="0" xfId="0" applyAlignment="1" applyFont="1">
      <alignment horizontal="right" readingOrder="0"/>
    </xf>
    <xf borderId="0" fillId="6" fontId="4" numFmtId="0" xfId="0" applyAlignment="1" applyFont="1">
      <alignment readingOrder="0"/>
    </xf>
    <xf borderId="0" fillId="7" fontId="4" numFmtId="0" xfId="0" applyFill="1" applyFont="1"/>
    <xf borderId="0" fillId="7" fontId="3" numFmtId="0" xfId="0" applyFont="1"/>
    <xf borderId="0" fillId="8" fontId="3" numFmtId="0" xfId="0" applyAlignment="1" applyFill="1" applyFont="1">
      <alignment readingOrder="0"/>
    </xf>
    <xf borderId="0" fillId="8" fontId="3" numFmtId="0" xfId="0" applyAlignment="1" applyFont="1">
      <alignment horizontal="right" readingOrder="0"/>
    </xf>
    <xf borderId="0" fillId="8" fontId="4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9" fontId="3" numFmtId="0" xfId="0" applyAlignment="1" applyFont="1">
      <alignment horizontal="right" readingOrder="0"/>
    </xf>
    <xf borderId="0" fillId="9" fontId="4" numFmtId="0" xfId="0" applyAlignment="1" applyFont="1">
      <alignment readingOrder="0"/>
    </xf>
    <xf borderId="0" fillId="9" fontId="4" numFmtId="0" xfId="0" applyFont="1"/>
    <xf borderId="0" fillId="9" fontId="3" numFmtId="0" xfId="0" applyFont="1"/>
    <xf borderId="0" fillId="10" fontId="7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10" fontId="8" numFmtId="0" xfId="0" applyAlignment="1" applyFont="1">
      <alignment horizontal="right" vertical="bottom"/>
    </xf>
    <xf borderId="0" fillId="10" fontId="7" numFmtId="0" xfId="0" applyFont="1"/>
    <xf borderId="0" fillId="11" fontId="3" numFmtId="0" xfId="0" applyAlignment="1" applyFill="1" applyFont="1">
      <alignment readingOrder="0"/>
    </xf>
    <xf borderId="0" fillId="11" fontId="3" numFmtId="0" xfId="0" applyAlignment="1" applyFont="1">
      <alignment horizontal="right"/>
    </xf>
    <xf borderId="0" fillId="11" fontId="3" numFmtId="0" xfId="0" applyAlignment="1" applyFont="1">
      <alignment horizontal="right" readingOrder="0"/>
    </xf>
    <xf borderId="0" fillId="11" fontId="4" numFmtId="0" xfId="0" applyFont="1"/>
    <xf borderId="0" fillId="11" fontId="3" numFmtId="0" xfId="0" applyFont="1"/>
    <xf borderId="0" fillId="12" fontId="3" numFmtId="0" xfId="0" applyAlignment="1" applyFill="1" applyFont="1">
      <alignment readingOrder="0"/>
    </xf>
    <xf borderId="0" fillId="12" fontId="6" numFmtId="0" xfId="0" applyAlignment="1" applyFont="1">
      <alignment horizontal="right" vertical="bottom"/>
    </xf>
    <xf borderId="0" fillId="12" fontId="4" numFmtId="0" xfId="0" applyFont="1"/>
    <xf borderId="0" fillId="12" fontId="3" numFmtId="0" xfId="0" applyFont="1"/>
    <xf borderId="0" fillId="13" fontId="3" numFmtId="0" xfId="0" applyAlignment="1" applyFill="1" applyFont="1">
      <alignment readingOrder="0"/>
    </xf>
    <xf borderId="0" fillId="13" fontId="6" numFmtId="0" xfId="0" applyAlignment="1" applyFont="1">
      <alignment horizontal="right" vertical="bottom"/>
    </xf>
    <xf borderId="0" fillId="13" fontId="4" numFmtId="0" xfId="0" applyFont="1"/>
    <xf borderId="0" fillId="13" fontId="3" numFmtId="0" xfId="0" applyFont="1"/>
    <xf borderId="0" fillId="14" fontId="3" numFmtId="0" xfId="0" applyAlignment="1" applyFill="1" applyFont="1">
      <alignment readingOrder="0"/>
    </xf>
    <xf borderId="0" fillId="14" fontId="6" numFmtId="0" xfId="0" applyAlignment="1" applyFont="1">
      <alignment horizontal="right" vertical="bottom"/>
    </xf>
    <xf borderId="0" fillId="14" fontId="4" numFmtId="0" xfId="0" applyFont="1"/>
    <xf borderId="0" fillId="14" fontId="3" numFmtId="0" xfId="0" applyFont="1"/>
    <xf borderId="0" fillId="15" fontId="7" numFmtId="0" xfId="0" applyAlignment="1" applyFill="1" applyFont="1">
      <alignment readingOrder="0"/>
    </xf>
    <xf borderId="0" fillId="15" fontId="8" numFmtId="0" xfId="0" applyAlignment="1" applyFont="1">
      <alignment horizontal="right" vertical="bottom"/>
    </xf>
    <xf borderId="0" fillId="15" fontId="7" numFmtId="0" xfId="0" applyFont="1"/>
    <xf borderId="0" fillId="16" fontId="7" numFmtId="0" xfId="0" applyAlignment="1" applyFill="1" applyFont="1">
      <alignment readingOrder="0"/>
    </xf>
    <xf borderId="0" fillId="16" fontId="8" numFmtId="0" xfId="0" applyAlignment="1" applyFont="1">
      <alignment horizontal="right" vertical="bottom"/>
    </xf>
    <xf borderId="0" fillId="16" fontId="7" numFmtId="0" xfId="0" applyFont="1"/>
    <xf borderId="0" fillId="17" fontId="7" numFmtId="0" xfId="0" applyAlignment="1" applyFill="1" applyFont="1">
      <alignment readingOrder="0"/>
    </xf>
    <xf borderId="0" fillId="17" fontId="8" numFmtId="0" xfId="0" applyAlignment="1" applyFont="1">
      <alignment horizontal="right" vertical="bottom"/>
    </xf>
    <xf borderId="0" fillId="17" fontId="7" numFmtId="0" xfId="0" applyFont="1"/>
    <xf borderId="0" fillId="18" fontId="7" numFmtId="0" xfId="0" applyAlignment="1" applyFill="1" applyFont="1">
      <alignment readingOrder="0"/>
    </xf>
    <xf borderId="0" fillId="18" fontId="8" numFmtId="0" xfId="0" applyAlignment="1" applyFont="1">
      <alignment horizontal="right" vertical="bottom"/>
    </xf>
    <xf borderId="0" fillId="18" fontId="7" numFmtId="0" xfId="0" applyFont="1"/>
    <xf borderId="0" fillId="19" fontId="7" numFmtId="0" xfId="0" applyAlignment="1" applyFill="1" applyFont="1">
      <alignment readingOrder="0"/>
    </xf>
    <xf borderId="0" fillId="19" fontId="8" numFmtId="0" xfId="0" applyAlignment="1" applyFont="1">
      <alignment horizontal="right" vertical="bottom"/>
    </xf>
    <xf borderId="0" fillId="19" fontId="7" numFmtId="0" xfId="0" applyFont="1"/>
    <xf borderId="0" fillId="20" fontId="3" numFmtId="0" xfId="0" applyAlignment="1" applyFill="1" applyFont="1">
      <alignment readingOrder="0"/>
    </xf>
    <xf borderId="0" fillId="20" fontId="6" numFmtId="0" xfId="0" applyAlignment="1" applyFont="1">
      <alignment horizontal="right" vertical="bottom"/>
    </xf>
    <xf borderId="0" fillId="20" fontId="4" numFmtId="0" xfId="0" applyFont="1"/>
    <xf borderId="0" fillId="20" fontId="3" numFmtId="0" xfId="0" applyFont="1"/>
    <xf borderId="0" fillId="21" fontId="3" numFmtId="0" xfId="0" applyAlignment="1" applyFill="1" applyFont="1">
      <alignment readingOrder="0"/>
    </xf>
    <xf borderId="0" fillId="21" fontId="3" numFmtId="0" xfId="0" applyAlignment="1" applyFont="1">
      <alignment horizontal="right" readingOrder="0"/>
    </xf>
    <xf borderId="0" fillId="21" fontId="4" numFmtId="0" xfId="0" applyFont="1"/>
    <xf borderId="0" fillId="21" fontId="3" numFmtId="0" xfId="0" applyFont="1"/>
    <xf borderId="0" fillId="22" fontId="7" numFmtId="0" xfId="0" applyAlignment="1" applyFill="1" applyFont="1">
      <alignment readingOrder="0"/>
    </xf>
    <xf borderId="0" fillId="22" fontId="8" numFmtId="0" xfId="0" applyAlignment="1" applyFont="1">
      <alignment horizontal="right" readingOrder="0" vertical="bottom"/>
    </xf>
    <xf borderId="0" fillId="22" fontId="8" numFmtId="0" xfId="0" applyAlignment="1" applyFont="1">
      <alignment readingOrder="0" shrinkToFit="0" vertical="bottom" wrapText="0"/>
    </xf>
    <xf borderId="0" fillId="22" fontId="4" numFmtId="0" xfId="0" applyFont="1"/>
    <xf borderId="0" fillId="22" fontId="3" numFmtId="0" xfId="0" applyFont="1"/>
    <xf borderId="1" fillId="23" fontId="3" numFmtId="0" xfId="0" applyAlignment="1" applyBorder="1" applyFill="1" applyFont="1">
      <alignment readingOrder="0"/>
    </xf>
    <xf borderId="2" fillId="23" fontId="3" numFmtId="0" xfId="0" applyAlignment="1" applyBorder="1" applyFont="1">
      <alignment readingOrder="0"/>
    </xf>
    <xf borderId="2" fillId="23" fontId="6" numFmtId="0" xfId="0" applyAlignment="1" applyBorder="1" applyFont="1">
      <alignment horizontal="right" readingOrder="0" vertical="bottom"/>
    </xf>
    <xf borderId="2" fillId="23" fontId="6" numFmtId="0" xfId="0" applyAlignment="1" applyBorder="1" applyFont="1">
      <alignment horizontal="right" vertical="bottom"/>
    </xf>
    <xf borderId="2" fillId="23" fontId="5" numFmtId="0" xfId="0" applyAlignment="1" applyBorder="1" applyFont="1">
      <alignment horizontal="left" readingOrder="0"/>
    </xf>
    <xf borderId="2" fillId="23" fontId="4" numFmtId="0" xfId="0" applyBorder="1" applyFont="1"/>
    <xf borderId="2" fillId="23" fontId="3" numFmtId="0" xfId="0" applyBorder="1" applyFont="1"/>
    <xf borderId="3" fillId="23" fontId="3" numFmtId="0" xfId="0" applyBorder="1" applyFont="1"/>
    <xf borderId="1" fillId="24" fontId="3" numFmtId="0" xfId="0" applyAlignment="1" applyBorder="1" applyFill="1" applyFont="1">
      <alignment readingOrder="0"/>
    </xf>
    <xf borderId="2" fillId="24" fontId="3" numFmtId="0" xfId="0" applyAlignment="1" applyBorder="1" applyFont="1">
      <alignment readingOrder="0"/>
    </xf>
    <xf borderId="2" fillId="24" fontId="6" numFmtId="0" xfId="0" applyAlignment="1" applyBorder="1" applyFont="1">
      <alignment horizontal="right" readingOrder="0" vertical="bottom"/>
    </xf>
    <xf borderId="2" fillId="24" fontId="6" numFmtId="0" xfId="0" applyAlignment="1" applyBorder="1" applyFont="1">
      <alignment horizontal="right" vertical="bottom"/>
    </xf>
    <xf borderId="2" fillId="24" fontId="5" numFmtId="0" xfId="0" applyAlignment="1" applyBorder="1" applyFont="1">
      <alignment horizontal="left" readingOrder="0"/>
    </xf>
    <xf borderId="2" fillId="24" fontId="4" numFmtId="0" xfId="0" applyBorder="1" applyFont="1"/>
    <xf borderId="2" fillId="24" fontId="3" numFmtId="0" xfId="0" applyBorder="1" applyFont="1"/>
    <xf borderId="3" fillId="24" fontId="3" numFmtId="0" xfId="0" applyBorder="1" applyFont="1"/>
    <xf borderId="0" fillId="25" fontId="7" numFmtId="0" xfId="0" applyAlignment="1" applyFill="1" applyFont="1">
      <alignment readingOrder="0"/>
    </xf>
    <xf borderId="0" fillId="25" fontId="8" numFmtId="0" xfId="0" applyAlignment="1" applyFont="1">
      <alignment horizontal="right" vertical="bottom"/>
    </xf>
    <xf borderId="0" fillId="25" fontId="7" numFmtId="0" xfId="0" applyFont="1"/>
    <xf borderId="0" fillId="26" fontId="7" numFmtId="0" xfId="0" applyAlignment="1" applyFill="1" applyFont="1">
      <alignment readingOrder="0"/>
    </xf>
    <xf borderId="0" fillId="26" fontId="8" numFmtId="0" xfId="0" applyAlignment="1" applyFont="1">
      <alignment horizontal="right" readingOrder="0" vertical="bottom"/>
    </xf>
    <xf borderId="0" fillId="26" fontId="7" numFmtId="0" xfId="0" applyFont="1"/>
    <xf borderId="0" fillId="27" fontId="3" numFmtId="0" xfId="0" applyAlignment="1" applyFill="1" applyFont="1">
      <alignment readingOrder="0"/>
    </xf>
    <xf borderId="0" fillId="27" fontId="6" numFmtId="0" xfId="0" applyAlignment="1" applyFont="1">
      <alignment horizontal="right" vertical="bottom"/>
    </xf>
    <xf borderId="0" fillId="27" fontId="4" numFmtId="0" xfId="0" applyFont="1"/>
    <xf borderId="0" fillId="27" fontId="3" numFmtId="0" xfId="0" applyFont="1"/>
    <xf borderId="0" fillId="28" fontId="7" numFmtId="0" xfId="0" applyAlignment="1" applyFill="1" applyFont="1">
      <alignment readingOrder="0"/>
    </xf>
    <xf borderId="0" fillId="28" fontId="8" numFmtId="0" xfId="0" applyAlignment="1" applyFont="1">
      <alignment horizontal="right" vertical="bottom"/>
    </xf>
    <xf borderId="0" fillId="28" fontId="7" numFmtId="0" xfId="0" applyFont="1"/>
    <xf borderId="0" fillId="29" fontId="7" numFmtId="0" xfId="0" applyAlignment="1" applyFill="1" applyFont="1">
      <alignment readingOrder="0"/>
    </xf>
    <xf borderId="0" fillId="29" fontId="8" numFmtId="0" xfId="0" applyAlignment="1" applyFont="1">
      <alignment horizontal="right" vertical="bottom"/>
    </xf>
    <xf borderId="0" fillId="29" fontId="7" numFmtId="0" xfId="0" applyFont="1"/>
    <xf borderId="0" fillId="30" fontId="7" numFmtId="0" xfId="0" applyAlignment="1" applyFill="1" applyFont="1">
      <alignment readingOrder="0"/>
    </xf>
    <xf borderId="0" fillId="30" fontId="8" numFmtId="0" xfId="0" applyAlignment="1" applyFont="1">
      <alignment horizontal="right" vertical="bottom"/>
    </xf>
    <xf borderId="0" fillId="30" fontId="7" numFmtId="0" xfId="0" applyFont="1"/>
    <xf borderId="0" fillId="31" fontId="7" numFmtId="0" xfId="0" applyAlignment="1" applyFill="1" applyFont="1">
      <alignment readingOrder="0"/>
    </xf>
    <xf borderId="0" fillId="31" fontId="8" numFmtId="0" xfId="0" applyAlignment="1" applyFont="1">
      <alignment horizontal="right" vertical="bottom"/>
    </xf>
    <xf borderId="0" fillId="31" fontId="8" numFmtId="0" xfId="0" applyAlignment="1" applyFont="1">
      <alignment horizontal="right" vertical="bottom"/>
    </xf>
    <xf borderId="0" fillId="31" fontId="7" numFmtId="0" xfId="0" applyFont="1"/>
    <xf borderId="0" fillId="32" fontId="3" numFmtId="0" xfId="0" applyAlignment="1" applyFill="1" applyFont="1">
      <alignment readingOrder="0"/>
    </xf>
    <xf borderId="0" fillId="32" fontId="6" numFmtId="0" xfId="0" applyAlignment="1" applyFont="1">
      <alignment horizontal="right" vertical="bottom"/>
    </xf>
    <xf borderId="0" fillId="32" fontId="4" numFmtId="0" xfId="0" applyFont="1"/>
    <xf borderId="0" fillId="32" fontId="3" numFmtId="0" xfId="0" applyFont="1"/>
    <xf borderId="0" fillId="33" fontId="7" numFmtId="0" xfId="0" applyAlignment="1" applyFill="1" applyFont="1">
      <alignment readingOrder="0"/>
    </xf>
    <xf borderId="0" fillId="33" fontId="8" numFmtId="0" xfId="0" applyAlignment="1" applyFont="1">
      <alignment horizontal="right" vertical="bottom"/>
    </xf>
    <xf borderId="0" fillId="33" fontId="7" numFmtId="0" xfId="0" applyFont="1"/>
    <xf borderId="0" fillId="34" fontId="3" numFmtId="0" xfId="0" applyAlignment="1" applyFill="1" applyFont="1">
      <alignment readingOrder="0"/>
    </xf>
    <xf borderId="0" fillId="34" fontId="6" numFmtId="0" xfId="0" applyAlignment="1" applyFont="1">
      <alignment horizontal="right" vertical="bottom"/>
    </xf>
    <xf borderId="0" fillId="34" fontId="4" numFmtId="0" xfId="0" applyFont="1"/>
    <xf borderId="0" fillId="34" fontId="3" numFmtId="0" xfId="0" applyFont="1"/>
    <xf borderId="0" fillId="35" fontId="7" numFmtId="0" xfId="0" applyAlignment="1" applyFill="1" applyFont="1">
      <alignment readingOrder="0"/>
    </xf>
    <xf borderId="0" fillId="35" fontId="8" numFmtId="0" xfId="0" applyAlignment="1" applyFont="1">
      <alignment horizontal="right" readingOrder="0" vertical="bottom"/>
    </xf>
    <xf borderId="0" fillId="35" fontId="8" numFmtId="0" xfId="0" applyAlignment="1" applyFont="1">
      <alignment horizontal="right" vertical="bottom"/>
    </xf>
    <xf borderId="0" fillId="35" fontId="8" numFmtId="0" xfId="0" applyAlignment="1" applyFont="1">
      <alignment horizontal="left" readingOrder="0"/>
    </xf>
    <xf borderId="0" fillId="35" fontId="7" numFmtId="0" xfId="0" applyFont="1"/>
    <xf borderId="0" fillId="36" fontId="3" numFmtId="0" xfId="0" applyAlignment="1" applyFill="1" applyFont="1">
      <alignment readingOrder="0"/>
    </xf>
    <xf borderId="0" fillId="36" fontId="6" numFmtId="0" xfId="0" applyAlignment="1" applyFont="1">
      <alignment horizontal="right" vertical="bottom"/>
    </xf>
    <xf borderId="0" fillId="36" fontId="4" numFmtId="0" xfId="0" applyFont="1"/>
    <xf borderId="0" fillId="36" fontId="3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37" fontId="3" numFmtId="0" xfId="0" applyAlignment="1" applyFill="1" applyFont="1">
      <alignment readingOrder="0"/>
    </xf>
    <xf borderId="0" fillId="37" fontId="4" numFmtId="0" xfId="0" applyAlignment="1" applyFont="1">
      <alignment horizontal="right" readingOrder="0"/>
    </xf>
    <xf borderId="0" fillId="37" fontId="4" numFmtId="0" xfId="0" applyAlignment="1" applyFont="1">
      <alignment readingOrder="0"/>
    </xf>
    <xf borderId="0" fillId="37" fontId="4" numFmtId="0" xfId="0" applyFont="1"/>
    <xf borderId="0" fillId="37" fontId="3" numFmtId="0" xfId="0" applyFont="1"/>
    <xf borderId="0" fillId="23" fontId="3" numFmtId="0" xfId="0" applyAlignment="1" applyFont="1">
      <alignment readingOrder="0"/>
    </xf>
    <xf borderId="0" fillId="23" fontId="6" numFmtId="0" xfId="0" applyAlignment="1" applyFont="1">
      <alignment horizontal="right" readingOrder="0" vertical="bottom"/>
    </xf>
    <xf borderId="0" fillId="23" fontId="6" numFmtId="0" xfId="0" applyAlignment="1" applyFont="1">
      <alignment horizontal="right" vertical="bottom"/>
    </xf>
    <xf borderId="0" fillId="23" fontId="5" numFmtId="0" xfId="0" applyAlignment="1" applyFont="1">
      <alignment horizontal="left" readingOrder="0"/>
    </xf>
    <xf borderId="0" fillId="23" fontId="4" numFmtId="0" xfId="0" applyFont="1"/>
    <xf borderId="0" fillId="23" fontId="3" numFmtId="0" xfId="0" applyFont="1"/>
    <xf borderId="0" fillId="24" fontId="3" numFmtId="0" xfId="0" applyAlignment="1" applyFont="1">
      <alignment readingOrder="0"/>
    </xf>
    <xf borderId="0" fillId="24" fontId="6" numFmtId="0" xfId="0" applyAlignment="1" applyFont="1">
      <alignment horizontal="right" readingOrder="0" vertical="bottom"/>
    </xf>
    <xf borderId="0" fillId="24" fontId="6" numFmtId="0" xfId="0" applyAlignment="1" applyFont="1">
      <alignment horizontal="right" vertical="bottom"/>
    </xf>
    <xf borderId="0" fillId="24" fontId="5" numFmtId="0" xfId="0" applyAlignment="1" applyFont="1">
      <alignment horizontal="left" readingOrder="0"/>
    </xf>
    <xf borderId="0" fillId="24" fontId="4" numFmtId="0" xfId="0" applyFont="1"/>
    <xf borderId="0" fillId="24" fontId="3" numFmtId="0" xfId="0" applyFont="1"/>
    <xf borderId="1" fillId="15" fontId="7" numFmtId="0" xfId="0" applyAlignment="1" applyBorder="1" applyFont="1">
      <alignment readingOrder="0"/>
    </xf>
    <xf borderId="2" fillId="15" fontId="7" numFmtId="0" xfId="0" applyAlignment="1" applyBorder="1" applyFont="1">
      <alignment readingOrder="0"/>
    </xf>
    <xf borderId="2" fillId="15" fontId="8" numFmtId="0" xfId="0" applyAlignment="1" applyBorder="1" applyFont="1">
      <alignment horizontal="right" vertical="bottom"/>
    </xf>
    <xf borderId="2" fillId="15" fontId="7" numFmtId="0" xfId="0" applyBorder="1" applyFont="1"/>
    <xf borderId="3" fillId="15" fontId="7" numFmtId="0" xfId="0" applyBorder="1" applyFont="1"/>
    <xf borderId="1" fillId="4" fontId="3" numFmtId="0" xfId="0" applyAlignment="1" applyBorder="1" applyFont="1">
      <alignment readingOrder="0"/>
    </xf>
    <xf borderId="2" fillId="4" fontId="3" numFmtId="0" xfId="0" applyAlignment="1" applyBorder="1" applyFont="1">
      <alignment readingOrder="0"/>
    </xf>
    <xf borderId="2" fillId="4" fontId="6" numFmtId="0" xfId="0" applyAlignment="1" applyBorder="1" applyFont="1">
      <alignment horizontal="right" vertical="bottom"/>
    </xf>
    <xf borderId="2" fillId="4" fontId="4" numFmtId="0" xfId="0" applyBorder="1" applyFont="1"/>
    <xf borderId="2" fillId="4" fontId="3" numFmtId="0" xfId="0" applyBorder="1" applyFont="1"/>
    <xf borderId="3" fillId="4" fontId="3" numFmtId="0" xfId="0" applyBorder="1" applyFont="1"/>
    <xf borderId="0" fillId="0" fontId="9" numFmtId="0" xfId="0" applyAlignment="1" applyFont="1">
      <alignment readingOrder="0"/>
    </xf>
    <xf borderId="0" fillId="38" fontId="3" numFmtId="0" xfId="0" applyAlignment="1" applyFill="1" applyFont="1">
      <alignment readingOrder="0"/>
    </xf>
    <xf borderId="0" fillId="38" fontId="3" numFmtId="0" xfId="0" applyFont="1"/>
    <xf borderId="0" fillId="38" fontId="3" numFmtId="0" xfId="0" applyAlignment="1" applyFont="1">
      <alignment vertical="center"/>
    </xf>
    <xf borderId="0" fillId="38" fontId="5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center" wrapText="1"/>
    </xf>
    <xf borderId="0" fillId="38" fontId="5" numFmtId="0" xfId="0" applyAlignment="1" applyFont="1">
      <alignment readingOrder="0"/>
    </xf>
    <xf borderId="0" fillId="24" fontId="5" numFmtId="0" xfId="0" applyAlignment="1" applyFont="1">
      <alignment readingOrder="0"/>
    </xf>
    <xf borderId="0" fillId="38" fontId="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24" fontId="10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7" numFmtId="0" xfId="0" applyFont="1"/>
    <xf borderId="0" fillId="0" fontId="5" numFmtId="0" xfId="0" applyAlignment="1" applyFont="1">
      <alignment horizontal="right" vertical="bottom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5" numFmtId="0" xfId="0" applyAlignment="1" applyBorder="1" applyFont="1">
      <alignment horizontal="right" vertical="bottom"/>
    </xf>
    <xf borderId="2" fillId="0" fontId="4" numFmtId="0" xfId="0" applyBorder="1" applyFont="1"/>
    <xf borderId="2" fillId="0" fontId="3" numFmtId="0" xfId="0" applyBorder="1" applyFont="1"/>
    <xf borderId="3" fillId="0" fontId="3" numFmtId="0" xfId="0" applyBorder="1" applyFont="1"/>
    <xf borderId="2" fillId="0" fontId="5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chartsheet" Target="chartsheets/sheet1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PCAWG Tumour Types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'Unique Types, April, for Graphi'!$F$1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'Unique Types, April, for Graphi'!$B$2:$B$998</c:f>
            </c:strRef>
          </c:cat>
          <c:val>
            <c:numRef>
              <c:f>'Unique Types, April, for Graphi'!$F$2:$F$998</c:f>
            </c:numRef>
          </c:val>
        </c:ser>
        <c:axId val="951724874"/>
        <c:axId val="2026053876"/>
      </c:barChart>
      <c:catAx>
        <c:axId val="951724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Tumour Type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100">
                <a:solidFill>
                  <a:srgbClr val="222222"/>
                </a:solidFill>
              </a:defRPr>
            </a:pPr>
          </a:p>
        </c:txPr>
        <c:crossAx val="2026053876"/>
      </c:catAx>
      <c:valAx>
        <c:axId val="2026053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172487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Distribution of Tumour Types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'Unique Types, April, for Graphi'!$F$1</c:f>
            </c:strRef>
          </c:tx>
          <c:spPr>
            <a:solidFill>
              <a:srgbClr val="F4CC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'Unique Types, April, for Graphi'!$B$2:$B$998</c:f>
            </c:strRef>
          </c:cat>
          <c:val>
            <c:numRef>
              <c:f>'Unique Types, April, for Graphi'!$F$2:$F$998</c:f>
            </c:numRef>
          </c:val>
        </c:ser>
        <c:axId val="861590071"/>
        <c:axId val="524022587"/>
      </c:barChart>
      <c:catAx>
        <c:axId val="861590071"/>
        <c:scaling>
          <c:orientation val="maxMin"/>
        </c:scaling>
        <c:delete val="0"/>
        <c:axPos val="l"/>
        <c:txPr>
          <a:bodyPr/>
          <a:lstStyle/>
          <a:p>
            <a:pPr lvl="0">
              <a:defRPr b="0" sz="1000">
                <a:solidFill>
                  <a:srgbClr val="222222"/>
                </a:solidFill>
              </a:defRPr>
            </a:pPr>
          </a:p>
        </c:txPr>
        <c:crossAx val="524022587"/>
      </c:catAx>
      <c:valAx>
        <c:axId val="5240225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1590071"/>
        <c:crosses val="max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42</xdr:row>
      <xdr:rowOff>180975</xdr:rowOff>
    </xdr:from>
    <xdr:ext cx="15592425" cy="7419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3.71"/>
    <col customWidth="1" min="2" max="2" width="58.57"/>
    <col customWidth="1" min="3" max="3" width="9.43"/>
    <col customWidth="1" min="4" max="4" width="18.71"/>
    <col customWidth="1" min="6" max="6" width="39.71"/>
    <col customWidth="1" min="7" max="7" width="31.29"/>
    <col customWidth="1" min="8" max="8" width="19.0"/>
    <col customWidth="1" min="10" max="10" width="24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16</v>
      </c>
      <c r="B2" s="4" t="s">
        <v>19</v>
      </c>
      <c r="C2" s="4">
        <v>96.0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>
        <f t="shared" ref="I2:I24" si="1">len(H2)</f>
        <v>13</v>
      </c>
      <c r="J2" s="1">
        <f t="shared" ref="J2:J3" si="2">C2</f>
        <v>96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 t="s">
        <v>16</v>
      </c>
      <c r="B3" s="4" t="s">
        <v>51</v>
      </c>
      <c r="C3" s="4">
        <v>41.0</v>
      </c>
      <c r="D3" s="4" t="s">
        <v>20</v>
      </c>
      <c r="E3" s="4" t="s">
        <v>21</v>
      </c>
      <c r="F3" s="4" t="s">
        <v>54</v>
      </c>
      <c r="G3" s="4" t="s">
        <v>56</v>
      </c>
      <c r="H3" s="4" t="s">
        <v>58</v>
      </c>
      <c r="I3" s="4">
        <f t="shared" si="1"/>
        <v>7</v>
      </c>
      <c r="J3" s="4">
        <f t="shared" si="2"/>
        <v>41</v>
      </c>
    </row>
    <row r="4">
      <c r="A4" s="4" t="s">
        <v>16</v>
      </c>
      <c r="B4" s="4" t="s">
        <v>62</v>
      </c>
      <c r="C4" s="4">
        <v>19.0</v>
      </c>
      <c r="D4" s="4" t="s">
        <v>20</v>
      </c>
      <c r="E4" s="4" t="s">
        <v>21</v>
      </c>
      <c r="F4" s="4" t="s">
        <v>54</v>
      </c>
      <c r="G4" s="4" t="s">
        <v>63</v>
      </c>
      <c r="H4" s="4" t="s">
        <v>64</v>
      </c>
      <c r="I4" s="4">
        <f t="shared" si="1"/>
        <v>9</v>
      </c>
      <c r="J4" s="9">
        <f>C4+C5</f>
        <v>121</v>
      </c>
    </row>
    <row r="5">
      <c r="A5" s="4" t="s">
        <v>16</v>
      </c>
      <c r="B5" s="4" t="s">
        <v>89</v>
      </c>
      <c r="C5" s="4">
        <v>102.0</v>
      </c>
      <c r="D5" s="4" t="s">
        <v>20</v>
      </c>
      <c r="E5" s="4" t="s">
        <v>21</v>
      </c>
      <c r="F5" s="4" t="s">
        <v>66</v>
      </c>
      <c r="G5" s="4" t="s">
        <v>66</v>
      </c>
      <c r="H5" s="4" t="s">
        <v>65</v>
      </c>
      <c r="I5" s="4">
        <f t="shared" si="1"/>
        <v>11</v>
      </c>
      <c r="J5" s="9"/>
    </row>
    <row r="6">
      <c r="A6" s="4" t="s">
        <v>16</v>
      </c>
      <c r="B6" s="4" t="s">
        <v>95</v>
      </c>
      <c r="C6" s="4">
        <v>22.0</v>
      </c>
      <c r="D6" s="4" t="s">
        <v>20</v>
      </c>
      <c r="E6" s="4" t="s">
        <v>21</v>
      </c>
      <c r="F6" s="4" t="s">
        <v>66</v>
      </c>
      <c r="G6" s="11" t="s">
        <v>98</v>
      </c>
      <c r="H6" s="4" t="s">
        <v>65</v>
      </c>
      <c r="I6" s="4">
        <f t="shared" si="1"/>
        <v>11</v>
      </c>
      <c r="J6" s="9">
        <f>C6+C7+C15</f>
        <v>53</v>
      </c>
    </row>
    <row r="7">
      <c r="A7" s="4" t="s">
        <v>16</v>
      </c>
      <c r="B7" s="4" t="s">
        <v>113</v>
      </c>
      <c r="C7" s="4">
        <v>30.0</v>
      </c>
      <c r="D7" s="4" t="s">
        <v>20</v>
      </c>
      <c r="E7" s="4" t="s">
        <v>21</v>
      </c>
      <c r="F7" s="4" t="s">
        <v>66</v>
      </c>
      <c r="G7" s="11" t="s">
        <v>117</v>
      </c>
      <c r="H7" s="4" t="s">
        <v>65</v>
      </c>
      <c r="I7" s="4">
        <f t="shared" si="1"/>
        <v>11</v>
      </c>
      <c r="J7" s="9"/>
    </row>
    <row r="8">
      <c r="A8" s="4" t="s">
        <v>120</v>
      </c>
      <c r="B8" s="4" t="s">
        <v>121</v>
      </c>
      <c r="C8" s="4">
        <v>100.0</v>
      </c>
      <c r="D8" s="4" t="s">
        <v>40</v>
      </c>
      <c r="E8" s="4" t="s">
        <v>118</v>
      </c>
      <c r="F8" s="4" t="s">
        <v>126</v>
      </c>
      <c r="G8" s="4" t="s">
        <v>126</v>
      </c>
      <c r="H8" s="4" t="s">
        <v>127</v>
      </c>
      <c r="I8" s="4">
        <f t="shared" si="1"/>
        <v>9</v>
      </c>
      <c r="J8" s="4">
        <f>C8</f>
        <v>100</v>
      </c>
    </row>
    <row r="9">
      <c r="A9" s="4" t="s">
        <v>120</v>
      </c>
      <c r="B9" s="4" t="s">
        <v>132</v>
      </c>
      <c r="C9" s="4">
        <v>43.0</v>
      </c>
      <c r="D9" s="4" t="s">
        <v>40</v>
      </c>
      <c r="E9" s="4" t="s">
        <v>133</v>
      </c>
      <c r="F9" s="4" t="s">
        <v>136</v>
      </c>
      <c r="G9" s="4" t="s">
        <v>136</v>
      </c>
      <c r="H9" s="4" t="s">
        <v>135</v>
      </c>
      <c r="I9" s="4">
        <f t="shared" si="1"/>
        <v>11</v>
      </c>
      <c r="J9" s="9">
        <f>C9+C10</f>
        <v>52</v>
      </c>
    </row>
    <row r="10">
      <c r="A10" s="4" t="s">
        <v>120</v>
      </c>
      <c r="B10" s="20" t="s">
        <v>146</v>
      </c>
      <c r="C10" s="4">
        <v>9.0</v>
      </c>
      <c r="D10" s="4" t="s">
        <v>40</v>
      </c>
      <c r="E10" s="4" t="s">
        <v>133</v>
      </c>
      <c r="F10" s="4" t="s">
        <v>136</v>
      </c>
      <c r="G10" s="4" t="s">
        <v>136</v>
      </c>
      <c r="H10" s="4" t="s">
        <v>135</v>
      </c>
      <c r="I10" s="4">
        <f t="shared" si="1"/>
        <v>11</v>
      </c>
      <c r="J10" s="9"/>
    </row>
    <row r="11">
      <c r="A11" s="4" t="s">
        <v>120</v>
      </c>
      <c r="B11" s="4" t="s">
        <v>165</v>
      </c>
      <c r="C11" s="4">
        <v>1.0</v>
      </c>
      <c r="D11" s="4" t="s">
        <v>40</v>
      </c>
      <c r="E11" s="4" t="s">
        <v>133</v>
      </c>
      <c r="F11" s="4" t="s">
        <v>169</v>
      </c>
      <c r="G11" s="4" t="s">
        <v>171</v>
      </c>
      <c r="H11" s="4" t="s">
        <v>172</v>
      </c>
      <c r="I11" s="4">
        <f t="shared" si="1"/>
        <v>11</v>
      </c>
      <c r="J11" s="9">
        <f>C11+C14+C15</f>
        <v>30</v>
      </c>
    </row>
    <row r="12">
      <c r="A12" s="4" t="s">
        <v>120</v>
      </c>
      <c r="B12" s="4" t="s">
        <v>177</v>
      </c>
      <c r="C12" s="4">
        <v>1.0</v>
      </c>
      <c r="D12" s="4" t="s">
        <v>40</v>
      </c>
      <c r="E12" s="4" t="s">
        <v>133</v>
      </c>
      <c r="F12" s="4" t="s">
        <v>140</v>
      </c>
      <c r="G12" s="4" t="s">
        <v>180</v>
      </c>
      <c r="H12" s="4" t="s">
        <v>139</v>
      </c>
      <c r="I12" s="4">
        <f t="shared" si="1"/>
        <v>11</v>
      </c>
      <c r="J12" s="9">
        <f>C12+C16+C13</f>
        <v>30</v>
      </c>
    </row>
    <row r="13">
      <c r="A13" s="4" t="s">
        <v>120</v>
      </c>
      <c r="B13" s="4" t="s">
        <v>185</v>
      </c>
      <c r="C13" s="4">
        <v>2.0</v>
      </c>
      <c r="D13" s="4" t="s">
        <v>40</v>
      </c>
      <c r="E13" s="4" t="s">
        <v>133</v>
      </c>
      <c r="F13" s="4" t="s">
        <v>169</v>
      </c>
      <c r="G13" s="4" t="s">
        <v>188</v>
      </c>
      <c r="H13" s="4" t="s">
        <v>172</v>
      </c>
      <c r="I13" s="4">
        <f t="shared" si="1"/>
        <v>11</v>
      </c>
      <c r="J13" s="9"/>
    </row>
    <row r="14">
      <c r="A14" s="4" t="s">
        <v>120</v>
      </c>
      <c r="B14" s="4" t="s">
        <v>192</v>
      </c>
      <c r="C14" s="4">
        <v>28.0</v>
      </c>
      <c r="D14" s="4" t="s">
        <v>40</v>
      </c>
      <c r="E14" s="4" t="s">
        <v>133</v>
      </c>
      <c r="F14" s="4" t="s">
        <v>140</v>
      </c>
      <c r="G14" s="4" t="s">
        <v>194</v>
      </c>
      <c r="H14" s="4" t="s">
        <v>139</v>
      </c>
      <c r="I14" s="4">
        <f t="shared" si="1"/>
        <v>11</v>
      </c>
    </row>
    <row r="15">
      <c r="A15" s="4" t="s">
        <v>120</v>
      </c>
      <c r="B15" s="4" t="s">
        <v>195</v>
      </c>
      <c r="C15" s="4">
        <v>1.0</v>
      </c>
      <c r="D15" s="4" t="s">
        <v>40</v>
      </c>
      <c r="E15" s="4" t="s">
        <v>133</v>
      </c>
      <c r="F15" s="4" t="s">
        <v>140</v>
      </c>
      <c r="G15" s="4" t="s">
        <v>196</v>
      </c>
      <c r="H15" s="4" t="s">
        <v>139</v>
      </c>
      <c r="I15" s="4">
        <f t="shared" si="1"/>
        <v>11</v>
      </c>
      <c r="J15" s="9"/>
    </row>
    <row r="16">
      <c r="A16" s="4" t="s">
        <v>120</v>
      </c>
      <c r="B16" s="4" t="s">
        <v>197</v>
      </c>
      <c r="C16" s="4">
        <v>27.0</v>
      </c>
      <c r="D16" s="4" t="s">
        <v>40</v>
      </c>
      <c r="E16" s="4" t="s">
        <v>133</v>
      </c>
      <c r="F16" s="4" t="s">
        <v>140</v>
      </c>
      <c r="G16" s="4" t="s">
        <v>199</v>
      </c>
      <c r="H16" s="4" t="s">
        <v>139</v>
      </c>
      <c r="I16" s="4">
        <f t="shared" si="1"/>
        <v>11</v>
      </c>
      <c r="J16" s="9"/>
    </row>
    <row r="17">
      <c r="A17" s="4" t="s">
        <v>201</v>
      </c>
      <c r="B17" s="4" t="s">
        <v>202</v>
      </c>
      <c r="C17" s="4">
        <v>15.0</v>
      </c>
      <c r="D17" s="4" t="s">
        <v>40</v>
      </c>
      <c r="E17" s="4" t="s">
        <v>38</v>
      </c>
      <c r="F17" s="4" t="s">
        <v>41</v>
      </c>
      <c r="G17" s="4" t="s">
        <v>205</v>
      </c>
      <c r="H17" s="4" t="s">
        <v>191</v>
      </c>
      <c r="I17" s="4">
        <f t="shared" si="1"/>
        <v>18</v>
      </c>
      <c r="J17">
        <f t="shared" ref="J17:J18" si="3">C17</f>
        <v>15</v>
      </c>
    </row>
    <row r="18">
      <c r="A18" s="4" t="s">
        <v>201</v>
      </c>
      <c r="B18" s="4" t="s">
        <v>208</v>
      </c>
      <c r="C18" s="4">
        <v>40.0</v>
      </c>
      <c r="D18" s="4" t="s">
        <v>40</v>
      </c>
      <c r="E18" s="4" t="s">
        <v>38</v>
      </c>
      <c r="F18" s="4" t="s">
        <v>46</v>
      </c>
      <c r="G18" s="4" t="s">
        <v>209</v>
      </c>
      <c r="H18" s="4" t="s">
        <v>45</v>
      </c>
      <c r="I18" s="4">
        <f t="shared" si="1"/>
        <v>14</v>
      </c>
      <c r="J18">
        <f t="shared" si="3"/>
        <v>40</v>
      </c>
    </row>
    <row r="19">
      <c r="A19" s="4" t="s">
        <v>201</v>
      </c>
      <c r="B19" s="4" t="s">
        <v>213</v>
      </c>
      <c r="C19" s="4">
        <v>6.0</v>
      </c>
      <c r="D19" s="4" t="s">
        <v>40</v>
      </c>
      <c r="E19" s="4" t="s">
        <v>38</v>
      </c>
      <c r="F19" s="4" t="s">
        <v>204</v>
      </c>
      <c r="G19" s="4" t="s">
        <v>215</v>
      </c>
      <c r="H19" s="4" t="s">
        <v>212</v>
      </c>
      <c r="I19" s="4">
        <f t="shared" si="1"/>
        <v>11</v>
      </c>
      <c r="J19" s="9">
        <f>sum(C19:C22)</f>
        <v>18</v>
      </c>
    </row>
    <row r="20">
      <c r="A20" s="4" t="s">
        <v>201</v>
      </c>
      <c r="B20" s="4" t="s">
        <v>218</v>
      </c>
      <c r="C20" s="4">
        <v>3.0</v>
      </c>
      <c r="D20" s="4" t="s">
        <v>40</v>
      </c>
      <c r="E20" s="4" t="s">
        <v>38</v>
      </c>
      <c r="F20" s="4" t="s">
        <v>204</v>
      </c>
      <c r="G20" s="4" t="s">
        <v>219</v>
      </c>
      <c r="H20" s="4" t="s">
        <v>212</v>
      </c>
      <c r="I20" s="4">
        <f t="shared" si="1"/>
        <v>11</v>
      </c>
      <c r="J20" s="9"/>
    </row>
    <row r="21">
      <c r="A21" s="4" t="s">
        <v>201</v>
      </c>
      <c r="B21" s="4" t="s">
        <v>220</v>
      </c>
      <c r="C21" s="4">
        <v>6.0</v>
      </c>
      <c r="D21" s="4" t="s">
        <v>40</v>
      </c>
      <c r="E21" s="4" t="s">
        <v>38</v>
      </c>
      <c r="F21" s="4" t="s">
        <v>207</v>
      </c>
      <c r="G21" s="4" t="s">
        <v>222</v>
      </c>
      <c r="H21" s="4" t="s">
        <v>206</v>
      </c>
      <c r="I21" s="4">
        <f t="shared" si="1"/>
        <v>10</v>
      </c>
      <c r="J21" s="9"/>
    </row>
    <row r="22">
      <c r="A22" s="4" t="s">
        <v>201</v>
      </c>
      <c r="B22" s="4" t="s">
        <v>223</v>
      </c>
      <c r="C22" s="4">
        <v>3.0</v>
      </c>
      <c r="D22" s="4" t="s">
        <v>40</v>
      </c>
      <c r="E22" s="4" t="s">
        <v>38</v>
      </c>
      <c r="F22" s="4" t="s">
        <v>207</v>
      </c>
      <c r="G22" s="4" t="s">
        <v>224</v>
      </c>
      <c r="H22" s="4" t="s">
        <v>206</v>
      </c>
      <c r="I22" s="4">
        <f t="shared" si="1"/>
        <v>10</v>
      </c>
      <c r="J22" s="9"/>
    </row>
    <row r="23">
      <c r="A23" s="4" t="s">
        <v>201</v>
      </c>
      <c r="B23" s="4" t="s">
        <v>226</v>
      </c>
      <c r="C23" s="4"/>
      <c r="D23" s="4" t="s">
        <v>40</v>
      </c>
      <c r="E23" s="4" t="s">
        <v>38</v>
      </c>
      <c r="F23" s="4" t="s">
        <v>207</v>
      </c>
      <c r="G23" s="4" t="s">
        <v>227</v>
      </c>
      <c r="H23" s="4" t="s">
        <v>206</v>
      </c>
      <c r="I23" s="4">
        <f t="shared" si="1"/>
        <v>10</v>
      </c>
      <c r="J23" s="4"/>
    </row>
    <row r="24">
      <c r="A24" s="4" t="s">
        <v>201</v>
      </c>
      <c r="B24" s="4" t="s">
        <v>228</v>
      </c>
      <c r="C24" s="4">
        <v>19.0</v>
      </c>
      <c r="D24" s="4" t="s">
        <v>40</v>
      </c>
      <c r="E24" s="4" t="s">
        <v>38</v>
      </c>
      <c r="F24" s="4" t="s">
        <v>229</v>
      </c>
      <c r="G24" s="4" t="s">
        <v>230</v>
      </c>
      <c r="H24" s="4" t="s">
        <v>231</v>
      </c>
      <c r="I24" s="4">
        <f t="shared" si="1"/>
        <v>19</v>
      </c>
      <c r="J24" s="4"/>
    </row>
    <row r="25">
      <c r="A25" s="4" t="s">
        <v>201</v>
      </c>
      <c r="B25" s="4" t="s">
        <v>232</v>
      </c>
      <c r="C25" s="4"/>
      <c r="D25" s="4" t="s">
        <v>40</v>
      </c>
      <c r="E25" s="4" t="s">
        <v>233</v>
      </c>
      <c r="F25" s="4" t="s">
        <v>225</v>
      </c>
      <c r="G25" s="4" t="s">
        <v>234</v>
      </c>
      <c r="H25" s="4" t="s">
        <v>212</v>
      </c>
      <c r="I25" s="4"/>
      <c r="J25" s="4"/>
    </row>
    <row r="26">
      <c r="A26" s="4" t="s">
        <v>201</v>
      </c>
      <c r="B26" s="4" t="s">
        <v>235</v>
      </c>
      <c r="C26" s="4"/>
      <c r="D26" s="4" t="s">
        <v>40</v>
      </c>
      <c r="E26" s="4" t="s">
        <v>233</v>
      </c>
      <c r="F26" s="4" t="s">
        <v>221</v>
      </c>
      <c r="G26" s="4" t="s">
        <v>237</v>
      </c>
      <c r="H26" s="4" t="s">
        <v>212</v>
      </c>
      <c r="I26" s="4"/>
      <c r="J26" s="4"/>
    </row>
    <row r="27">
      <c r="A27" s="4" t="s">
        <v>239</v>
      </c>
      <c r="B27" s="4" t="s">
        <v>240</v>
      </c>
      <c r="C27" s="4">
        <v>2.0</v>
      </c>
      <c r="D27" s="4" t="s">
        <v>52</v>
      </c>
      <c r="E27" s="4" t="s">
        <v>49</v>
      </c>
      <c r="F27" s="4" t="s">
        <v>241</v>
      </c>
      <c r="G27" s="4" t="s">
        <v>241</v>
      </c>
      <c r="H27" s="4" t="s">
        <v>242</v>
      </c>
      <c r="I27" s="4">
        <f t="shared" ref="I27:I95" si="4">len(H27)</f>
        <v>16</v>
      </c>
      <c r="J27" s="4">
        <f>sum(C27:C33)</f>
        <v>201</v>
      </c>
    </row>
    <row r="28">
      <c r="A28" s="4" t="s">
        <v>239</v>
      </c>
      <c r="B28" s="4" t="s">
        <v>243</v>
      </c>
      <c r="C28" s="4">
        <v>2.0</v>
      </c>
      <c r="D28" s="4" t="s">
        <v>52</v>
      </c>
      <c r="E28" s="4" t="s">
        <v>49</v>
      </c>
      <c r="F28" s="4" t="s">
        <v>28</v>
      </c>
      <c r="G28" s="4" t="s">
        <v>244</v>
      </c>
      <c r="H28" s="4" t="s">
        <v>245</v>
      </c>
      <c r="I28" s="4">
        <f t="shared" si="4"/>
        <v>14</v>
      </c>
      <c r="J28" s="4"/>
    </row>
    <row r="29">
      <c r="A29" s="4" t="s">
        <v>239</v>
      </c>
      <c r="B29" s="4" t="s">
        <v>247</v>
      </c>
      <c r="C29" s="4">
        <v>181.0</v>
      </c>
      <c r="D29" s="4" t="s">
        <v>52</v>
      </c>
      <c r="E29" s="4" t="s">
        <v>49</v>
      </c>
      <c r="F29" s="4" t="s">
        <v>28</v>
      </c>
      <c r="G29" s="4" t="s">
        <v>248</v>
      </c>
      <c r="H29" s="4" t="s">
        <v>245</v>
      </c>
      <c r="I29" s="4">
        <f t="shared" si="4"/>
        <v>14</v>
      </c>
      <c r="J29" s="4"/>
    </row>
    <row r="30">
      <c r="A30" s="4" t="s">
        <v>239</v>
      </c>
      <c r="B30" s="4" t="s">
        <v>249</v>
      </c>
      <c r="C30" s="4">
        <v>1.0</v>
      </c>
      <c r="D30" s="4" t="s">
        <v>52</v>
      </c>
      <c r="E30" s="4" t="s">
        <v>49</v>
      </c>
      <c r="F30" s="4" t="s">
        <v>28</v>
      </c>
      <c r="G30" s="4" t="s">
        <v>250</v>
      </c>
      <c r="H30" s="4" t="s">
        <v>245</v>
      </c>
      <c r="I30" s="4">
        <f t="shared" si="4"/>
        <v>14</v>
      </c>
      <c r="J30" s="4"/>
    </row>
    <row r="31">
      <c r="A31" s="4" t="s">
        <v>239</v>
      </c>
      <c r="B31" s="4" t="s">
        <v>251</v>
      </c>
      <c r="C31" s="4">
        <v>3.0</v>
      </c>
      <c r="D31" s="4" t="s">
        <v>52</v>
      </c>
      <c r="E31" s="4" t="s">
        <v>49</v>
      </c>
      <c r="F31" s="4" t="s">
        <v>252</v>
      </c>
      <c r="G31" s="4" t="s">
        <v>253</v>
      </c>
      <c r="H31" s="4" t="s">
        <v>254</v>
      </c>
      <c r="I31" s="4">
        <f t="shared" si="4"/>
        <v>11</v>
      </c>
      <c r="J31" s="4"/>
    </row>
    <row r="32">
      <c r="A32" s="4" t="s">
        <v>239</v>
      </c>
      <c r="B32" s="4" t="s">
        <v>255</v>
      </c>
      <c r="C32" s="4">
        <v>1.0</v>
      </c>
      <c r="D32" s="4" t="s">
        <v>52</v>
      </c>
      <c r="E32" s="4" t="s">
        <v>49</v>
      </c>
      <c r="F32" s="4" t="s">
        <v>28</v>
      </c>
      <c r="G32" s="4" t="s">
        <v>256</v>
      </c>
      <c r="H32" s="4" t="s">
        <v>245</v>
      </c>
      <c r="I32" s="4">
        <f t="shared" si="4"/>
        <v>14</v>
      </c>
      <c r="J32" s="4"/>
    </row>
    <row r="33">
      <c r="A33" s="4" t="s">
        <v>239</v>
      </c>
      <c r="B33" s="4" t="s">
        <v>257</v>
      </c>
      <c r="C33" s="4">
        <v>11.0</v>
      </c>
      <c r="D33" s="4" t="s">
        <v>52</v>
      </c>
      <c r="E33" s="4" t="s">
        <v>49</v>
      </c>
      <c r="F33" s="4" t="s">
        <v>241</v>
      </c>
      <c r="G33" s="4" t="s">
        <v>241</v>
      </c>
      <c r="H33" s="4" t="s">
        <v>242</v>
      </c>
      <c r="I33" s="4">
        <f t="shared" si="4"/>
        <v>16</v>
      </c>
      <c r="J33" s="4"/>
    </row>
    <row r="34">
      <c r="A34" s="4" t="s">
        <v>258</v>
      </c>
      <c r="B34" s="4" t="s">
        <v>259</v>
      </c>
      <c r="C34" s="4">
        <v>18.0</v>
      </c>
      <c r="D34" s="4" t="s">
        <v>40</v>
      </c>
      <c r="E34" s="4" t="s">
        <v>72</v>
      </c>
      <c r="F34" s="4" t="s">
        <v>74</v>
      </c>
      <c r="G34" s="4" t="s">
        <v>260</v>
      </c>
      <c r="H34" s="4" t="s">
        <v>73</v>
      </c>
      <c r="I34" s="4">
        <f t="shared" si="4"/>
        <v>10</v>
      </c>
      <c r="J34" s="4">
        <f>C34</f>
        <v>18</v>
      </c>
    </row>
    <row r="35">
      <c r="A35" s="4" t="s">
        <v>258</v>
      </c>
      <c r="B35" s="4" t="s">
        <v>262</v>
      </c>
      <c r="C35" s="4">
        <v>2.0</v>
      </c>
      <c r="D35" s="4" t="s">
        <v>40</v>
      </c>
      <c r="E35" s="4" t="s">
        <v>72</v>
      </c>
      <c r="F35" s="4" t="s">
        <v>28</v>
      </c>
      <c r="G35" s="4" t="s">
        <v>28</v>
      </c>
      <c r="H35" s="4" t="s">
        <v>263</v>
      </c>
      <c r="I35" s="4">
        <f t="shared" si="4"/>
        <v>14</v>
      </c>
      <c r="J35" s="4"/>
    </row>
    <row r="36">
      <c r="A36" s="4" t="s">
        <v>265</v>
      </c>
      <c r="B36" s="4" t="s">
        <v>262</v>
      </c>
      <c r="C36" s="4">
        <v>92.0</v>
      </c>
      <c r="D36" s="4" t="s">
        <v>27</v>
      </c>
      <c r="E36" s="4" t="s">
        <v>84</v>
      </c>
      <c r="F36" s="4" t="s">
        <v>28</v>
      </c>
      <c r="G36" s="4" t="s">
        <v>28</v>
      </c>
      <c r="H36" s="4" t="s">
        <v>266</v>
      </c>
      <c r="I36" s="4">
        <f t="shared" si="4"/>
        <v>11</v>
      </c>
      <c r="J36" s="4">
        <f>C36</f>
        <v>92</v>
      </c>
    </row>
    <row r="37">
      <c r="A37" s="4" t="s">
        <v>267</v>
      </c>
      <c r="B37" s="4" t="s">
        <v>268</v>
      </c>
      <c r="C37" s="4">
        <v>4.0</v>
      </c>
      <c r="D37" s="4" t="s">
        <v>27</v>
      </c>
      <c r="E37" s="4" t="s">
        <v>25</v>
      </c>
      <c r="F37" s="4" t="s">
        <v>28</v>
      </c>
      <c r="G37" s="4" t="s">
        <v>269</v>
      </c>
      <c r="H37" s="4" t="s">
        <v>26</v>
      </c>
      <c r="I37" s="4">
        <f t="shared" si="4"/>
        <v>15</v>
      </c>
      <c r="J37" s="4">
        <f>sum(C37:C38)</f>
        <v>12</v>
      </c>
    </row>
    <row r="38">
      <c r="A38" s="4" t="s">
        <v>267</v>
      </c>
      <c r="B38" s="4" t="s">
        <v>270</v>
      </c>
      <c r="C38" s="4">
        <v>8.0</v>
      </c>
      <c r="D38" s="4" t="s">
        <v>27</v>
      </c>
      <c r="E38" s="4" t="s">
        <v>25</v>
      </c>
      <c r="F38" s="4" t="s">
        <v>28</v>
      </c>
      <c r="G38" s="4" t="s">
        <v>271</v>
      </c>
      <c r="H38" s="4" t="s">
        <v>26</v>
      </c>
      <c r="I38" s="4">
        <f t="shared" si="4"/>
        <v>15</v>
      </c>
      <c r="J38" s="4"/>
    </row>
    <row r="39">
      <c r="A39" s="4" t="s">
        <v>272</v>
      </c>
      <c r="B39" s="4" t="s">
        <v>259</v>
      </c>
      <c r="C39" s="4">
        <v>57.0</v>
      </c>
      <c r="D39" s="4" t="s">
        <v>40</v>
      </c>
      <c r="E39" s="4" t="s">
        <v>90</v>
      </c>
      <c r="F39" s="4" t="s">
        <v>74</v>
      </c>
      <c r="G39" s="4" t="s">
        <v>74</v>
      </c>
      <c r="H39" s="4" t="s">
        <v>91</v>
      </c>
      <c r="I39" s="4">
        <f t="shared" si="4"/>
        <v>8</v>
      </c>
      <c r="J39" s="4"/>
    </row>
    <row r="40">
      <c r="A40" s="4" t="s">
        <v>273</v>
      </c>
      <c r="B40" s="4" t="s">
        <v>274</v>
      </c>
      <c r="C40" s="4">
        <v>34.0</v>
      </c>
      <c r="D40" s="4" t="s">
        <v>40</v>
      </c>
      <c r="E40" s="4" t="s">
        <v>96</v>
      </c>
      <c r="F40" s="4" t="s">
        <v>275</v>
      </c>
      <c r="G40" s="4" t="s">
        <v>276</v>
      </c>
      <c r="H40" s="4" t="s">
        <v>277</v>
      </c>
      <c r="I40" s="4">
        <f t="shared" si="4"/>
        <v>10</v>
      </c>
      <c r="J40" s="4">
        <f>sum(C40:C42)</f>
        <v>218</v>
      </c>
    </row>
    <row r="41">
      <c r="A41" s="4" t="s">
        <v>273</v>
      </c>
      <c r="B41" s="4" t="s">
        <v>278</v>
      </c>
      <c r="C41" s="4">
        <v>135.0</v>
      </c>
      <c r="D41" s="4" t="s">
        <v>40</v>
      </c>
      <c r="E41" s="4" t="s">
        <v>96</v>
      </c>
      <c r="F41" s="4" t="s">
        <v>275</v>
      </c>
      <c r="G41" s="4" t="s">
        <v>279</v>
      </c>
      <c r="H41" s="4" t="s">
        <v>277</v>
      </c>
      <c r="I41" s="4">
        <f t="shared" si="4"/>
        <v>10</v>
      </c>
      <c r="J41" s="4"/>
    </row>
    <row r="42">
      <c r="A42" s="4" t="s">
        <v>273</v>
      </c>
      <c r="B42" s="4" t="s">
        <v>280</v>
      </c>
      <c r="C42" s="4">
        <v>49.0</v>
      </c>
      <c r="D42" s="4" t="s">
        <v>40</v>
      </c>
      <c r="E42" s="4" t="s">
        <v>96</v>
      </c>
      <c r="F42" s="4" t="s">
        <v>281</v>
      </c>
      <c r="G42" s="4" t="s">
        <v>282</v>
      </c>
      <c r="H42" s="4" t="s">
        <v>283</v>
      </c>
      <c r="I42" s="4">
        <f t="shared" si="4"/>
        <v>12</v>
      </c>
      <c r="J42" s="4"/>
    </row>
    <row r="43">
      <c r="A43" s="4" t="s">
        <v>284</v>
      </c>
      <c r="B43" s="4" t="s">
        <v>262</v>
      </c>
      <c r="C43" s="4">
        <v>35.0</v>
      </c>
      <c r="D43" s="4" t="s">
        <v>27</v>
      </c>
      <c r="E43" s="4" t="s">
        <v>78</v>
      </c>
      <c r="F43" s="4" t="s">
        <v>28</v>
      </c>
      <c r="G43" s="4" t="s">
        <v>28</v>
      </c>
      <c r="H43" s="4" t="s">
        <v>79</v>
      </c>
      <c r="I43" s="4">
        <f t="shared" si="4"/>
        <v>16</v>
      </c>
      <c r="J43" s="4">
        <f>sum(C43:C44)+sum(C78:C79)</f>
        <v>62</v>
      </c>
    </row>
    <row r="44">
      <c r="A44" s="4" t="s">
        <v>284</v>
      </c>
      <c r="B44" s="4" t="s">
        <v>243</v>
      </c>
      <c r="C44" s="4">
        <v>11.0</v>
      </c>
      <c r="D44" s="4" t="s">
        <v>27</v>
      </c>
      <c r="E44" s="4" t="s">
        <v>78</v>
      </c>
      <c r="F44" s="4" t="s">
        <v>28</v>
      </c>
      <c r="G44" s="4" t="s">
        <v>285</v>
      </c>
      <c r="H44" s="4" t="s">
        <v>79</v>
      </c>
      <c r="I44" s="4">
        <f t="shared" si="4"/>
        <v>16</v>
      </c>
      <c r="J44" s="4"/>
    </row>
    <row r="45">
      <c r="A45" s="4" t="s">
        <v>286</v>
      </c>
      <c r="B45" s="4" t="s">
        <v>268</v>
      </c>
      <c r="C45" s="4">
        <v>23.0</v>
      </c>
      <c r="D45" s="4" t="s">
        <v>27</v>
      </c>
      <c r="E45" s="4" t="s">
        <v>25</v>
      </c>
      <c r="F45" s="4" t="s">
        <v>28</v>
      </c>
      <c r="G45" s="4" t="s">
        <v>269</v>
      </c>
      <c r="H45" s="4" t="s">
        <v>26</v>
      </c>
      <c r="I45" s="4">
        <f t="shared" si="4"/>
        <v>15</v>
      </c>
      <c r="J45" s="4"/>
    </row>
    <row r="46">
      <c r="A46" s="4" t="s">
        <v>286</v>
      </c>
      <c r="B46" s="4" t="s">
        <v>287</v>
      </c>
      <c r="C46" s="4">
        <v>328.0</v>
      </c>
      <c r="D46" s="4" t="s">
        <v>27</v>
      </c>
      <c r="E46" s="4" t="s">
        <v>102</v>
      </c>
      <c r="F46" s="4" t="s">
        <v>288</v>
      </c>
      <c r="G46" s="4" t="s">
        <v>288</v>
      </c>
      <c r="H46" s="4" t="s">
        <v>289</v>
      </c>
      <c r="I46" s="4">
        <f t="shared" si="4"/>
        <v>9</v>
      </c>
      <c r="J46" s="4">
        <f>sum(C46:C47)</f>
        <v>336</v>
      </c>
    </row>
    <row r="47">
      <c r="A47" s="4" t="s">
        <v>286</v>
      </c>
      <c r="B47" s="4" t="s">
        <v>290</v>
      </c>
      <c r="C47" s="4">
        <v>8.0</v>
      </c>
      <c r="D47" s="4" t="s">
        <v>27</v>
      </c>
      <c r="E47" s="4" t="s">
        <v>102</v>
      </c>
      <c r="F47" s="4" t="s">
        <v>288</v>
      </c>
      <c r="G47" s="4" t="s">
        <v>291</v>
      </c>
      <c r="H47" s="4" t="s">
        <v>289</v>
      </c>
      <c r="I47" s="4">
        <f t="shared" si="4"/>
        <v>9</v>
      </c>
      <c r="J47" s="4"/>
    </row>
    <row r="48">
      <c r="A48" s="4" t="s">
        <v>286</v>
      </c>
      <c r="B48" s="4" t="s">
        <v>293</v>
      </c>
      <c r="C48" s="4">
        <v>1.0</v>
      </c>
      <c r="D48" s="4" t="s">
        <v>27</v>
      </c>
      <c r="E48" s="4" t="s">
        <v>102</v>
      </c>
      <c r="F48" s="4" t="s">
        <v>288</v>
      </c>
      <c r="G48" s="11" t="s">
        <v>294</v>
      </c>
      <c r="H48" s="4" t="s">
        <v>289</v>
      </c>
      <c r="I48" s="4">
        <f t="shared" si="4"/>
        <v>9</v>
      </c>
    </row>
    <row r="49">
      <c r="A49" s="4" t="s">
        <v>295</v>
      </c>
      <c r="B49" s="4" t="s">
        <v>274</v>
      </c>
      <c r="C49" s="4">
        <v>2.0</v>
      </c>
      <c r="D49" s="4" t="s">
        <v>27</v>
      </c>
      <c r="E49" s="4" t="s">
        <v>107</v>
      </c>
      <c r="F49" s="4" t="s">
        <v>28</v>
      </c>
      <c r="G49" s="4" t="s">
        <v>296</v>
      </c>
      <c r="H49" s="4" t="s">
        <v>108</v>
      </c>
      <c r="I49" s="4">
        <f t="shared" si="4"/>
        <v>12</v>
      </c>
      <c r="J49" s="4">
        <f>sum(C49:C52)</f>
        <v>40</v>
      </c>
    </row>
    <row r="50">
      <c r="A50" s="4" t="s">
        <v>295</v>
      </c>
      <c r="B50" s="4" t="s">
        <v>262</v>
      </c>
      <c r="C50" s="4">
        <v>24.0</v>
      </c>
      <c r="D50" s="4" t="s">
        <v>27</v>
      </c>
      <c r="E50" s="4" t="s">
        <v>107</v>
      </c>
      <c r="F50" s="4" t="s">
        <v>28</v>
      </c>
      <c r="G50" s="4" t="s">
        <v>296</v>
      </c>
      <c r="H50" s="4" t="s">
        <v>108</v>
      </c>
      <c r="I50" s="4">
        <f t="shared" si="4"/>
        <v>12</v>
      </c>
      <c r="J50" s="4"/>
    </row>
    <row r="51">
      <c r="A51" s="4" t="s">
        <v>295</v>
      </c>
      <c r="B51" s="4" t="s">
        <v>297</v>
      </c>
      <c r="C51" s="4">
        <v>12.0</v>
      </c>
      <c r="D51" s="4" t="s">
        <v>27</v>
      </c>
      <c r="E51" s="4" t="s">
        <v>107</v>
      </c>
      <c r="F51" s="4" t="s">
        <v>28</v>
      </c>
      <c r="G51" s="4" t="s">
        <v>296</v>
      </c>
      <c r="H51" s="4" t="s">
        <v>108</v>
      </c>
      <c r="I51" s="4">
        <f t="shared" si="4"/>
        <v>12</v>
      </c>
      <c r="J51" s="4"/>
    </row>
    <row r="52">
      <c r="A52" s="4" t="s">
        <v>295</v>
      </c>
      <c r="B52" s="4" t="s">
        <v>243</v>
      </c>
      <c r="C52" s="4">
        <v>2.0</v>
      </c>
      <c r="D52" s="4" t="s">
        <v>27</v>
      </c>
      <c r="E52" s="4" t="s">
        <v>107</v>
      </c>
      <c r="F52" s="4" t="s">
        <v>28</v>
      </c>
      <c r="G52" s="4" t="s">
        <v>298</v>
      </c>
      <c r="H52" s="4" t="s">
        <v>108</v>
      </c>
      <c r="I52" s="4">
        <f t="shared" si="4"/>
        <v>12</v>
      </c>
      <c r="J52" s="4"/>
    </row>
    <row r="53">
      <c r="A53" s="4" t="s">
        <v>295</v>
      </c>
      <c r="B53" s="4" t="s">
        <v>299</v>
      </c>
      <c r="C53" s="4">
        <v>2.0</v>
      </c>
      <c r="D53" s="4" t="s">
        <v>27</v>
      </c>
      <c r="E53" s="4" t="s">
        <v>107</v>
      </c>
      <c r="F53" s="4" t="s">
        <v>28</v>
      </c>
      <c r="G53" s="45" t="s">
        <v>300</v>
      </c>
      <c r="H53" s="4" t="s">
        <v>108</v>
      </c>
      <c r="I53" s="4">
        <f t="shared" si="4"/>
        <v>12</v>
      </c>
      <c r="J53" s="4"/>
    </row>
    <row r="54">
      <c r="A54" s="4" t="s">
        <v>295</v>
      </c>
      <c r="B54" s="4" t="s">
        <v>259</v>
      </c>
      <c r="C54" s="4">
        <v>47.0</v>
      </c>
      <c r="D54" s="4" t="s">
        <v>27</v>
      </c>
      <c r="E54" s="4" t="s">
        <v>107</v>
      </c>
      <c r="F54" s="4" t="s">
        <v>74</v>
      </c>
      <c r="G54" s="4" t="s">
        <v>74</v>
      </c>
      <c r="H54" s="4" t="s">
        <v>112</v>
      </c>
      <c r="I54" s="4">
        <f t="shared" si="4"/>
        <v>8</v>
      </c>
      <c r="J54" s="4">
        <f>sum(C54:C55)</f>
        <v>48</v>
      </c>
    </row>
    <row r="55">
      <c r="A55" s="4" t="s">
        <v>295</v>
      </c>
      <c r="B55" s="4" t="s">
        <v>301</v>
      </c>
      <c r="C55" s="4">
        <v>1.0</v>
      </c>
      <c r="D55" s="4" t="s">
        <v>27</v>
      </c>
      <c r="E55" s="4" t="s">
        <v>107</v>
      </c>
      <c r="F55" s="4" t="s">
        <v>74</v>
      </c>
      <c r="G55" s="4" t="s">
        <v>302</v>
      </c>
      <c r="H55" s="4" t="s">
        <v>112</v>
      </c>
      <c r="I55" s="4">
        <f t="shared" si="4"/>
        <v>8</v>
      </c>
      <c r="J55" s="4"/>
    </row>
    <row r="56">
      <c r="A56" s="4" t="s">
        <v>303</v>
      </c>
      <c r="B56" s="4" t="s">
        <v>304</v>
      </c>
      <c r="C56" s="4">
        <v>2.0</v>
      </c>
      <c r="D56" s="4" t="s">
        <v>40</v>
      </c>
      <c r="E56" s="4" t="s">
        <v>118</v>
      </c>
      <c r="F56" s="4" t="s">
        <v>305</v>
      </c>
      <c r="G56" s="4" t="s">
        <v>306</v>
      </c>
      <c r="H56" s="4" t="s">
        <v>307</v>
      </c>
      <c r="I56" s="4">
        <f t="shared" si="4"/>
        <v>9</v>
      </c>
      <c r="J56" s="4">
        <f>sum(C56:C63)</f>
        <v>107</v>
      </c>
    </row>
    <row r="57">
      <c r="A57" s="4" t="s">
        <v>303</v>
      </c>
      <c r="B57" s="4" t="s">
        <v>308</v>
      </c>
      <c r="C57" s="4">
        <v>1.0</v>
      </c>
      <c r="D57" s="4" t="s">
        <v>40</v>
      </c>
      <c r="E57" s="4" t="s">
        <v>118</v>
      </c>
      <c r="F57" s="4" t="s">
        <v>309</v>
      </c>
      <c r="G57" s="4" t="s">
        <v>310</v>
      </c>
      <c r="H57" s="4" t="s">
        <v>311</v>
      </c>
      <c r="I57" s="4">
        <f t="shared" si="4"/>
        <v>10</v>
      </c>
      <c r="J57" s="4"/>
    </row>
    <row r="58">
      <c r="A58" s="4" t="s">
        <v>303</v>
      </c>
      <c r="B58" s="4" t="s">
        <v>312</v>
      </c>
      <c r="C58" s="4">
        <v>48.0</v>
      </c>
      <c r="D58" s="4" t="s">
        <v>40</v>
      </c>
      <c r="E58" s="4" t="s">
        <v>118</v>
      </c>
      <c r="F58" s="4" t="s">
        <v>309</v>
      </c>
      <c r="G58" s="4" t="s">
        <v>310</v>
      </c>
      <c r="H58" s="4" t="s">
        <v>311</v>
      </c>
      <c r="I58" s="4">
        <f t="shared" si="4"/>
        <v>10</v>
      </c>
      <c r="J58" s="4"/>
    </row>
    <row r="59">
      <c r="A59" s="4" t="s">
        <v>303</v>
      </c>
      <c r="B59" s="4" t="s">
        <v>313</v>
      </c>
      <c r="C59" s="4">
        <v>17.0</v>
      </c>
      <c r="D59" s="4" t="s">
        <v>40</v>
      </c>
      <c r="E59" s="4" t="s">
        <v>118</v>
      </c>
      <c r="F59" s="4" t="s">
        <v>309</v>
      </c>
      <c r="G59" s="4" t="s">
        <v>314</v>
      </c>
      <c r="H59" s="4" t="s">
        <v>311</v>
      </c>
      <c r="I59" s="4">
        <f t="shared" si="4"/>
        <v>10</v>
      </c>
      <c r="J59" s="4"/>
    </row>
    <row r="60">
      <c r="A60" s="4" t="s">
        <v>303</v>
      </c>
      <c r="B60" s="4" t="s">
        <v>315</v>
      </c>
      <c r="C60" s="4">
        <v>4.0</v>
      </c>
      <c r="D60" s="4" t="s">
        <v>40</v>
      </c>
      <c r="E60" s="4" t="s">
        <v>118</v>
      </c>
      <c r="F60" s="4" t="s">
        <v>309</v>
      </c>
      <c r="G60" s="4" t="s">
        <v>316</v>
      </c>
      <c r="H60" s="4" t="s">
        <v>311</v>
      </c>
      <c r="I60" s="4">
        <f t="shared" si="4"/>
        <v>10</v>
      </c>
      <c r="J60" s="4"/>
    </row>
    <row r="61">
      <c r="A61" s="4" t="s">
        <v>303</v>
      </c>
      <c r="B61" s="4" t="s">
        <v>317</v>
      </c>
      <c r="C61" s="4">
        <v>27.0</v>
      </c>
      <c r="D61" s="4" t="s">
        <v>40</v>
      </c>
      <c r="E61" s="4" t="s">
        <v>118</v>
      </c>
      <c r="F61" s="4" t="s">
        <v>309</v>
      </c>
      <c r="G61" s="4" t="s">
        <v>316</v>
      </c>
      <c r="H61" s="4" t="s">
        <v>311</v>
      </c>
      <c r="I61" s="4">
        <f t="shared" si="4"/>
        <v>10</v>
      </c>
      <c r="J61" s="4"/>
    </row>
    <row r="62">
      <c r="A62" s="4" t="s">
        <v>303</v>
      </c>
      <c r="B62" s="4" t="s">
        <v>319</v>
      </c>
      <c r="C62" s="4">
        <v>6.0</v>
      </c>
      <c r="D62" s="4" t="s">
        <v>40</v>
      </c>
      <c r="E62" s="4" t="s">
        <v>118</v>
      </c>
      <c r="F62" s="4" t="s">
        <v>309</v>
      </c>
      <c r="G62" s="4" t="s">
        <v>316</v>
      </c>
      <c r="H62" s="4" t="s">
        <v>311</v>
      </c>
      <c r="I62" s="4">
        <f t="shared" si="4"/>
        <v>10</v>
      </c>
      <c r="J62" s="4"/>
    </row>
    <row r="63">
      <c r="A63" s="4" t="s">
        <v>303</v>
      </c>
      <c r="B63" s="4" t="s">
        <v>321</v>
      </c>
      <c r="C63" s="4">
        <v>2.0</v>
      </c>
      <c r="D63" s="4" t="s">
        <v>40</v>
      </c>
      <c r="E63" s="4" t="s">
        <v>118</v>
      </c>
      <c r="F63" s="4" t="s">
        <v>309</v>
      </c>
      <c r="G63" s="4" t="s">
        <v>322</v>
      </c>
      <c r="H63" s="4" t="s">
        <v>311</v>
      </c>
      <c r="I63" s="4">
        <f t="shared" si="4"/>
        <v>10</v>
      </c>
      <c r="J63" s="4"/>
    </row>
    <row r="64">
      <c r="A64" s="4" t="s">
        <v>303</v>
      </c>
      <c r="B64" s="4" t="s">
        <v>323</v>
      </c>
      <c r="C64" s="4">
        <v>1.0</v>
      </c>
      <c r="D64" s="4" t="s">
        <v>40</v>
      </c>
      <c r="E64" s="4" t="s">
        <v>118</v>
      </c>
      <c r="F64" s="4" t="s">
        <v>309</v>
      </c>
      <c r="G64" s="4" t="s">
        <v>324</v>
      </c>
      <c r="H64" s="4" t="s">
        <v>311</v>
      </c>
      <c r="I64" s="4">
        <f t="shared" si="4"/>
        <v>10</v>
      </c>
      <c r="J64" s="4">
        <f>C64</f>
        <v>1</v>
      </c>
    </row>
    <row r="65">
      <c r="A65" s="4" t="s">
        <v>325</v>
      </c>
      <c r="B65" s="4" t="s">
        <v>262</v>
      </c>
      <c r="C65" s="4">
        <v>11.0</v>
      </c>
      <c r="D65" s="4" t="s">
        <v>40</v>
      </c>
      <c r="E65" s="4" t="s">
        <v>144</v>
      </c>
      <c r="F65" s="4" t="s">
        <v>28</v>
      </c>
      <c r="G65" s="4" t="s">
        <v>28</v>
      </c>
      <c r="H65" s="4" t="s">
        <v>145</v>
      </c>
      <c r="I65" s="4">
        <f t="shared" si="4"/>
        <v>13</v>
      </c>
      <c r="J65" s="4">
        <f>sum(C65:C66)</f>
        <v>118</v>
      </c>
    </row>
    <row r="66">
      <c r="A66" s="4" t="s">
        <v>325</v>
      </c>
      <c r="B66" s="4" t="s">
        <v>329</v>
      </c>
      <c r="C66" s="4">
        <v>107.0</v>
      </c>
      <c r="D66" s="4" t="s">
        <v>40</v>
      </c>
      <c r="E66" s="4" t="s">
        <v>144</v>
      </c>
      <c r="F66" s="4" t="s">
        <v>28</v>
      </c>
      <c r="G66" s="4" t="s">
        <v>330</v>
      </c>
      <c r="H66" s="4" t="s">
        <v>145</v>
      </c>
      <c r="I66" s="4">
        <f t="shared" si="4"/>
        <v>13</v>
      </c>
      <c r="J66" s="4"/>
    </row>
    <row r="67">
      <c r="A67" s="4" t="s">
        <v>331</v>
      </c>
      <c r="B67" s="4" t="s">
        <v>332</v>
      </c>
      <c r="C67" s="4">
        <v>2.0</v>
      </c>
      <c r="D67" s="4" t="s">
        <v>27</v>
      </c>
      <c r="E67" s="4" t="s">
        <v>149</v>
      </c>
      <c r="F67" s="4" t="s">
        <v>28</v>
      </c>
      <c r="G67" s="4" t="s">
        <v>333</v>
      </c>
      <c r="H67" s="4" t="s">
        <v>150</v>
      </c>
      <c r="I67" s="4">
        <f t="shared" si="4"/>
        <v>12</v>
      </c>
      <c r="J67" s="4"/>
    </row>
    <row r="68">
      <c r="A68" s="4" t="s">
        <v>331</v>
      </c>
      <c r="B68" s="4" t="s">
        <v>262</v>
      </c>
      <c r="C68" s="4">
        <v>19.0</v>
      </c>
      <c r="D68" s="4" t="s">
        <v>27</v>
      </c>
      <c r="E68" s="4" t="s">
        <v>149</v>
      </c>
      <c r="F68" s="4" t="s">
        <v>28</v>
      </c>
      <c r="G68" s="4" t="s">
        <v>28</v>
      </c>
      <c r="H68" s="4" t="s">
        <v>150</v>
      </c>
      <c r="I68" s="4">
        <f t="shared" si="4"/>
        <v>12</v>
      </c>
      <c r="J68" s="4"/>
    </row>
    <row r="69">
      <c r="A69" s="4" t="s">
        <v>331</v>
      </c>
      <c r="B69" s="4" t="s">
        <v>334</v>
      </c>
      <c r="C69" s="4">
        <v>8.0</v>
      </c>
      <c r="D69" s="4" t="s">
        <v>27</v>
      </c>
      <c r="E69" s="4" t="s">
        <v>149</v>
      </c>
      <c r="F69" s="4" t="s">
        <v>28</v>
      </c>
      <c r="G69" s="45" t="s">
        <v>336</v>
      </c>
      <c r="H69" s="4" t="s">
        <v>150</v>
      </c>
      <c r="I69" s="4">
        <f t="shared" si="4"/>
        <v>12</v>
      </c>
      <c r="J69" s="4"/>
    </row>
    <row r="70">
      <c r="A70" s="4" t="s">
        <v>331</v>
      </c>
      <c r="B70" s="4" t="s">
        <v>337</v>
      </c>
      <c r="C70" s="4">
        <v>1.0</v>
      </c>
      <c r="D70" s="4" t="s">
        <v>27</v>
      </c>
      <c r="E70" s="4" t="s">
        <v>149</v>
      </c>
      <c r="F70" s="4" t="s">
        <v>28</v>
      </c>
      <c r="G70" s="4" t="s">
        <v>285</v>
      </c>
      <c r="H70" s="4" t="s">
        <v>150</v>
      </c>
      <c r="I70" s="4">
        <f t="shared" si="4"/>
        <v>12</v>
      </c>
      <c r="J70" s="4"/>
    </row>
    <row r="71">
      <c r="A71" s="4" t="s">
        <v>331</v>
      </c>
      <c r="B71" s="4" t="s">
        <v>243</v>
      </c>
      <c r="C71" s="4">
        <v>5.0</v>
      </c>
      <c r="D71" s="4" t="s">
        <v>27</v>
      </c>
      <c r="E71" s="4" t="s">
        <v>149</v>
      </c>
      <c r="F71" s="4" t="s">
        <v>28</v>
      </c>
      <c r="G71" s="4" t="s">
        <v>285</v>
      </c>
      <c r="H71" s="4" t="s">
        <v>150</v>
      </c>
      <c r="I71" s="4">
        <f t="shared" si="4"/>
        <v>12</v>
      </c>
      <c r="J71" s="4"/>
    </row>
    <row r="72">
      <c r="A72" s="4" t="s">
        <v>331</v>
      </c>
      <c r="B72" s="4" t="s">
        <v>247</v>
      </c>
      <c r="C72" s="4">
        <v>197.0</v>
      </c>
      <c r="D72" s="4" t="s">
        <v>27</v>
      </c>
      <c r="E72" s="4" t="s">
        <v>149</v>
      </c>
      <c r="F72" s="4" t="s">
        <v>28</v>
      </c>
      <c r="G72" s="4" t="s">
        <v>338</v>
      </c>
      <c r="H72" s="4" t="s">
        <v>150</v>
      </c>
      <c r="I72" s="4">
        <f t="shared" si="4"/>
        <v>12</v>
      </c>
      <c r="J72" s="4"/>
    </row>
    <row r="73">
      <c r="A73" s="4" t="s">
        <v>331</v>
      </c>
      <c r="B73" s="4" t="s">
        <v>339</v>
      </c>
      <c r="C73" s="4">
        <v>2.0</v>
      </c>
      <c r="D73" s="4" t="s">
        <v>27</v>
      </c>
      <c r="E73" s="4" t="s">
        <v>149</v>
      </c>
      <c r="F73" s="4" t="s">
        <v>28</v>
      </c>
      <c r="G73" s="4" t="s">
        <v>340</v>
      </c>
      <c r="H73" s="4" t="s">
        <v>150</v>
      </c>
      <c r="I73" s="4">
        <f t="shared" si="4"/>
        <v>12</v>
      </c>
      <c r="J73" s="4"/>
    </row>
    <row r="74">
      <c r="A74" s="4" t="s">
        <v>331</v>
      </c>
      <c r="B74" s="4" t="s">
        <v>341</v>
      </c>
      <c r="C74" s="4">
        <v>5.0</v>
      </c>
      <c r="D74" s="4" t="s">
        <v>27</v>
      </c>
      <c r="E74" s="4" t="s">
        <v>149</v>
      </c>
      <c r="F74" s="4" t="s">
        <v>28</v>
      </c>
      <c r="G74" s="4" t="s">
        <v>342</v>
      </c>
      <c r="H74" s="4" t="s">
        <v>150</v>
      </c>
      <c r="I74" s="4">
        <f t="shared" si="4"/>
        <v>12</v>
      </c>
      <c r="J74" s="4"/>
    </row>
    <row r="75">
      <c r="A75" s="4" t="s">
        <v>331</v>
      </c>
      <c r="B75" s="4" t="s">
        <v>343</v>
      </c>
      <c r="C75" s="4">
        <v>31.0</v>
      </c>
      <c r="D75" s="4" t="s">
        <v>27</v>
      </c>
      <c r="E75" s="4" t="s">
        <v>149</v>
      </c>
      <c r="F75" s="4" t="s">
        <v>344</v>
      </c>
      <c r="G75" s="4" t="s">
        <v>345</v>
      </c>
      <c r="H75" s="4" t="s">
        <v>154</v>
      </c>
      <c r="I75" s="4">
        <f t="shared" si="4"/>
        <v>14</v>
      </c>
      <c r="J75" s="4">
        <f>C75</f>
        <v>31</v>
      </c>
    </row>
    <row r="76">
      <c r="A76" s="4" t="s">
        <v>346</v>
      </c>
      <c r="B76" s="4" t="s">
        <v>262</v>
      </c>
      <c r="C76" s="4">
        <v>278.0</v>
      </c>
      <c r="D76" s="4" t="s">
        <v>27</v>
      </c>
      <c r="E76" s="4" t="s">
        <v>158</v>
      </c>
      <c r="F76" s="4" t="s">
        <v>28</v>
      </c>
      <c r="G76" s="4" t="s">
        <v>28</v>
      </c>
      <c r="H76" s="4" t="s">
        <v>159</v>
      </c>
      <c r="I76" s="4">
        <f t="shared" si="4"/>
        <v>13</v>
      </c>
      <c r="J76" s="4">
        <f>sum(C76:C77)</f>
        <v>298</v>
      </c>
    </row>
    <row r="77">
      <c r="A77" s="4" t="s">
        <v>346</v>
      </c>
      <c r="B77" s="4" t="s">
        <v>339</v>
      </c>
      <c r="C77" s="4">
        <v>20.0</v>
      </c>
      <c r="D77" s="4" t="s">
        <v>27</v>
      </c>
      <c r="E77" s="4" t="s">
        <v>158</v>
      </c>
      <c r="F77" s="4" t="s">
        <v>28</v>
      </c>
      <c r="G77" s="4" t="s">
        <v>28</v>
      </c>
      <c r="H77" s="4" t="s">
        <v>159</v>
      </c>
      <c r="I77" s="4">
        <f t="shared" si="4"/>
        <v>13</v>
      </c>
      <c r="J77" s="4"/>
    </row>
    <row r="78">
      <c r="A78" s="4" t="s">
        <v>349</v>
      </c>
      <c r="B78" s="4" t="s">
        <v>262</v>
      </c>
      <c r="C78" s="4">
        <v>15.0</v>
      </c>
      <c r="D78" s="4" t="s">
        <v>27</v>
      </c>
      <c r="E78" s="4" t="s">
        <v>78</v>
      </c>
      <c r="F78" s="4" t="s">
        <v>28</v>
      </c>
      <c r="G78" s="4" t="s">
        <v>28</v>
      </c>
      <c r="H78" s="4" t="s">
        <v>79</v>
      </c>
      <c r="I78" s="4">
        <f t="shared" si="4"/>
        <v>16</v>
      </c>
      <c r="J78" s="4">
        <f>sum(C78:C79)+sum(C43:C44)</f>
        <v>62</v>
      </c>
    </row>
    <row r="79">
      <c r="A79" s="4" t="s">
        <v>349</v>
      </c>
      <c r="B79" s="4" t="s">
        <v>243</v>
      </c>
      <c r="C79" s="4">
        <v>1.0</v>
      </c>
      <c r="D79" s="4" t="s">
        <v>27</v>
      </c>
      <c r="E79" s="4" t="s">
        <v>78</v>
      </c>
      <c r="F79" s="4" t="s">
        <v>28</v>
      </c>
      <c r="G79" s="4" t="s">
        <v>244</v>
      </c>
      <c r="H79" s="4" t="s">
        <v>79</v>
      </c>
      <c r="I79" s="4">
        <f t="shared" si="4"/>
        <v>16</v>
      </c>
      <c r="J79" s="4"/>
    </row>
    <row r="80">
      <c r="A80" s="4" t="s">
        <v>350</v>
      </c>
      <c r="B80" s="4" t="s">
        <v>351</v>
      </c>
      <c r="C80" s="4">
        <v>70.0</v>
      </c>
      <c r="D80" s="4" t="s">
        <v>20</v>
      </c>
      <c r="E80" s="4" t="s">
        <v>163</v>
      </c>
      <c r="F80" s="4" t="s">
        <v>166</v>
      </c>
      <c r="G80" s="4" t="s">
        <v>352</v>
      </c>
      <c r="H80" s="4" t="s">
        <v>164</v>
      </c>
      <c r="I80" s="4">
        <f t="shared" si="4"/>
        <v>13</v>
      </c>
      <c r="J80" s="4">
        <f>C80</f>
        <v>70</v>
      </c>
    </row>
    <row r="81">
      <c r="A81" s="4" t="s">
        <v>353</v>
      </c>
      <c r="B81" s="4" t="s">
        <v>274</v>
      </c>
      <c r="C81" s="4">
        <v>2.0</v>
      </c>
      <c r="D81" s="4" t="s">
        <v>27</v>
      </c>
      <c r="E81" s="4" t="s">
        <v>173</v>
      </c>
      <c r="F81" s="4" t="s">
        <v>28</v>
      </c>
      <c r="G81" s="4" t="s">
        <v>354</v>
      </c>
      <c r="H81" s="4" t="s">
        <v>174</v>
      </c>
      <c r="I81" s="4">
        <f t="shared" si="4"/>
        <v>15</v>
      </c>
      <c r="J81" s="4">
        <f>sum(C81:C86)</f>
        <v>35</v>
      </c>
    </row>
    <row r="82">
      <c r="A82" s="4" t="s">
        <v>353</v>
      </c>
      <c r="B82" s="4" t="s">
        <v>262</v>
      </c>
      <c r="C82" s="4">
        <v>14.0</v>
      </c>
      <c r="D82" s="4" t="s">
        <v>27</v>
      </c>
      <c r="E82" s="4" t="s">
        <v>173</v>
      </c>
      <c r="F82" s="4" t="s">
        <v>28</v>
      </c>
      <c r="G82" s="4" t="s">
        <v>28</v>
      </c>
      <c r="H82" s="4" t="s">
        <v>174</v>
      </c>
      <c r="I82" s="4">
        <f t="shared" si="4"/>
        <v>15</v>
      </c>
      <c r="J82" s="4"/>
    </row>
    <row r="83">
      <c r="A83" s="4" t="s">
        <v>353</v>
      </c>
      <c r="B83" s="4" t="s">
        <v>355</v>
      </c>
      <c r="C83" s="4">
        <v>4.0</v>
      </c>
      <c r="D83" s="4" t="s">
        <v>27</v>
      </c>
      <c r="E83" s="4" t="s">
        <v>173</v>
      </c>
      <c r="F83" s="4" t="s">
        <v>28</v>
      </c>
      <c r="G83" s="4" t="s">
        <v>357</v>
      </c>
      <c r="H83" s="4" t="s">
        <v>174</v>
      </c>
      <c r="I83" s="4">
        <f t="shared" si="4"/>
        <v>15</v>
      </c>
      <c r="J83" s="4"/>
    </row>
    <row r="84">
      <c r="A84" s="4" t="s">
        <v>353</v>
      </c>
      <c r="B84" s="4" t="s">
        <v>358</v>
      </c>
      <c r="C84" s="4">
        <v>8.0</v>
      </c>
      <c r="D84" s="4" t="s">
        <v>27</v>
      </c>
      <c r="E84" s="4" t="s">
        <v>173</v>
      </c>
      <c r="F84" s="4" t="s">
        <v>28</v>
      </c>
      <c r="G84" s="4" t="s">
        <v>359</v>
      </c>
      <c r="H84" s="4" t="s">
        <v>174</v>
      </c>
      <c r="I84" s="4">
        <f t="shared" si="4"/>
        <v>15</v>
      </c>
      <c r="J84" s="4"/>
    </row>
    <row r="85">
      <c r="A85" s="4" t="s">
        <v>353</v>
      </c>
      <c r="B85" s="4" t="s">
        <v>360</v>
      </c>
      <c r="C85" s="4">
        <v>4.0</v>
      </c>
      <c r="D85" s="4" t="s">
        <v>27</v>
      </c>
      <c r="E85" s="4" t="s">
        <v>173</v>
      </c>
      <c r="F85" s="4" t="s">
        <v>28</v>
      </c>
      <c r="G85" s="4" t="s">
        <v>357</v>
      </c>
      <c r="H85" s="4" t="s">
        <v>174</v>
      </c>
      <c r="I85" s="4">
        <f t="shared" si="4"/>
        <v>15</v>
      </c>
      <c r="J85" s="4"/>
    </row>
    <row r="86">
      <c r="A86" s="4" t="s">
        <v>353</v>
      </c>
      <c r="B86" s="4" t="s">
        <v>243</v>
      </c>
      <c r="C86" s="4">
        <v>3.0</v>
      </c>
      <c r="D86" s="4" t="s">
        <v>27</v>
      </c>
      <c r="E86" s="4" t="s">
        <v>173</v>
      </c>
      <c r="F86" s="4" t="s">
        <v>28</v>
      </c>
      <c r="G86" s="4" t="s">
        <v>285</v>
      </c>
      <c r="H86" s="4" t="s">
        <v>174</v>
      </c>
      <c r="I86" s="4">
        <f t="shared" si="4"/>
        <v>15</v>
      </c>
      <c r="J86" s="4"/>
    </row>
    <row r="87">
      <c r="A87" s="4" t="s">
        <v>353</v>
      </c>
      <c r="B87" s="4" t="s">
        <v>361</v>
      </c>
      <c r="C87" s="4">
        <v>4.0</v>
      </c>
      <c r="D87" s="4" t="s">
        <v>27</v>
      </c>
      <c r="E87" s="4" t="s">
        <v>173</v>
      </c>
      <c r="F87" s="4" t="s">
        <v>28</v>
      </c>
      <c r="G87" s="4" t="s">
        <v>354</v>
      </c>
      <c r="H87" s="4" t="s">
        <v>174</v>
      </c>
      <c r="I87" s="4">
        <f t="shared" si="4"/>
        <v>15</v>
      </c>
      <c r="J87" s="4"/>
    </row>
    <row r="88">
      <c r="A88" s="4" t="s">
        <v>353</v>
      </c>
      <c r="B88" s="4" t="s">
        <v>362</v>
      </c>
      <c r="C88" s="4">
        <v>4.0</v>
      </c>
      <c r="D88" s="4" t="s">
        <v>27</v>
      </c>
      <c r="E88" s="4" t="s">
        <v>173</v>
      </c>
      <c r="I88" s="4">
        <f t="shared" si="4"/>
        <v>0</v>
      </c>
    </row>
    <row r="89">
      <c r="A89" s="4" t="s">
        <v>363</v>
      </c>
      <c r="B89" s="4" t="s">
        <v>274</v>
      </c>
      <c r="C89" s="4">
        <v>31.0</v>
      </c>
      <c r="D89" s="4" t="s">
        <v>27</v>
      </c>
      <c r="E89" s="4" t="s">
        <v>178</v>
      </c>
      <c r="F89" s="4" t="s">
        <v>28</v>
      </c>
      <c r="G89" s="4" t="s">
        <v>364</v>
      </c>
      <c r="H89" s="4" t="s">
        <v>365</v>
      </c>
      <c r="I89" s="4">
        <f t="shared" si="4"/>
        <v>11</v>
      </c>
      <c r="J89" s="4">
        <f>sum(C89:C91)</f>
        <v>50</v>
      </c>
    </row>
    <row r="90">
      <c r="A90" s="4" t="s">
        <v>363</v>
      </c>
      <c r="B90" s="4" t="s">
        <v>366</v>
      </c>
      <c r="C90" s="4">
        <v>18.0</v>
      </c>
      <c r="D90" s="4" t="s">
        <v>27</v>
      </c>
      <c r="E90" s="4" t="s">
        <v>178</v>
      </c>
      <c r="F90" s="4" t="s">
        <v>28</v>
      </c>
      <c r="G90" s="4" t="s">
        <v>367</v>
      </c>
      <c r="H90" s="4" t="s">
        <v>365</v>
      </c>
      <c r="I90" s="4">
        <f t="shared" si="4"/>
        <v>11</v>
      </c>
      <c r="J90" s="4"/>
    </row>
    <row r="91">
      <c r="A91" s="4" t="s">
        <v>363</v>
      </c>
      <c r="B91" s="4" t="s">
        <v>368</v>
      </c>
      <c r="C91" s="4">
        <v>1.0</v>
      </c>
      <c r="D91" s="4" t="s">
        <v>27</v>
      </c>
      <c r="E91" s="4" t="s">
        <v>178</v>
      </c>
      <c r="F91" s="4" t="s">
        <v>28</v>
      </c>
      <c r="G91" s="4" t="s">
        <v>369</v>
      </c>
      <c r="H91" s="4" t="s">
        <v>365</v>
      </c>
      <c r="I91" s="4">
        <f t="shared" si="4"/>
        <v>11</v>
      </c>
      <c r="J91" s="4"/>
    </row>
    <row r="92">
      <c r="A92" s="4" t="s">
        <v>371</v>
      </c>
      <c r="B92" s="4" t="s">
        <v>372</v>
      </c>
      <c r="C92" s="4">
        <v>15.0</v>
      </c>
      <c r="D92" s="4" t="s">
        <v>27</v>
      </c>
      <c r="E92" s="4" t="s">
        <v>32</v>
      </c>
      <c r="F92" s="4" t="s">
        <v>34</v>
      </c>
      <c r="G92" s="4" t="s">
        <v>34</v>
      </c>
      <c r="H92" s="4" t="s">
        <v>33</v>
      </c>
      <c r="I92" s="4">
        <f t="shared" si="4"/>
        <v>11</v>
      </c>
      <c r="J92" s="4">
        <f>sum(C92:C93)</f>
        <v>23</v>
      </c>
    </row>
    <row r="93">
      <c r="A93" s="4" t="s">
        <v>371</v>
      </c>
      <c r="B93" s="4" t="s">
        <v>373</v>
      </c>
      <c r="C93" s="4">
        <v>8.0</v>
      </c>
      <c r="D93" s="4" t="s">
        <v>27</v>
      </c>
      <c r="E93" s="4" t="s">
        <v>32</v>
      </c>
      <c r="F93" s="4" t="s">
        <v>34</v>
      </c>
      <c r="G93" s="4" t="s">
        <v>374</v>
      </c>
      <c r="H93" s="4" t="s">
        <v>33</v>
      </c>
      <c r="I93" s="4">
        <f t="shared" si="4"/>
        <v>11</v>
      </c>
      <c r="J93" s="4"/>
    </row>
    <row r="94">
      <c r="A94" s="4" t="s">
        <v>375</v>
      </c>
      <c r="B94" s="4" t="s">
        <v>376</v>
      </c>
      <c r="C94" s="4">
        <v>31.0</v>
      </c>
      <c r="D94" s="4" t="s">
        <v>40</v>
      </c>
      <c r="E94" s="4" t="s">
        <v>184</v>
      </c>
      <c r="F94" s="4" t="s">
        <v>28</v>
      </c>
      <c r="G94" s="4" t="s">
        <v>377</v>
      </c>
      <c r="H94" s="4" t="s">
        <v>186</v>
      </c>
      <c r="I94" s="4">
        <f t="shared" si="4"/>
        <v>14</v>
      </c>
      <c r="J94" s="4">
        <f>sum(C94:C95)</f>
        <v>51</v>
      </c>
    </row>
    <row r="95">
      <c r="A95" s="4" t="s">
        <v>375</v>
      </c>
      <c r="B95" s="4" t="s">
        <v>329</v>
      </c>
      <c r="C95" s="4">
        <v>20.0</v>
      </c>
      <c r="D95" s="4" t="s">
        <v>40</v>
      </c>
      <c r="E95" s="4" t="s">
        <v>184</v>
      </c>
      <c r="F95" s="4" t="s">
        <v>28</v>
      </c>
      <c r="G95" s="4" t="s">
        <v>330</v>
      </c>
      <c r="H95" s="4" t="s">
        <v>186</v>
      </c>
      <c r="I95" s="4">
        <f t="shared" si="4"/>
        <v>14</v>
      </c>
      <c r="J95" s="4"/>
    </row>
    <row r="97">
      <c r="B97" s="8" t="s">
        <v>380</v>
      </c>
      <c r="C97">
        <f>sum(C3:C95)</f>
        <v>2661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9.14"/>
    <col customWidth="1" min="3" max="3" width="20.0"/>
    <col customWidth="1" min="4" max="4" width="51.14"/>
    <col customWidth="1" min="5" max="5" width="36.43"/>
    <col customWidth="1" min="6" max="6" width="17.0"/>
    <col customWidth="1" min="7" max="7" width="27.0"/>
    <col customWidth="1" min="8" max="8" width="22.0"/>
    <col customWidth="1" min="9" max="9" width="38.71"/>
  </cols>
  <sheetData>
    <row r="1">
      <c r="A1" s="2" t="s">
        <v>1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8" t="s">
        <v>17</v>
      </c>
      <c r="H1" s="8" t="s">
        <v>18</v>
      </c>
      <c r="I1" s="1" t="s">
        <v>80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29</v>
      </c>
      <c r="F2" s="10">
        <v>35.0</v>
      </c>
      <c r="G2" s="12" t="s">
        <v>30</v>
      </c>
      <c r="H2" s="12" t="s">
        <v>31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14"/>
    </row>
    <row r="3">
      <c r="A3" s="15" t="s">
        <v>32</v>
      </c>
      <c r="B3" s="15" t="s">
        <v>33</v>
      </c>
      <c r="C3" s="15" t="s">
        <v>27</v>
      </c>
      <c r="D3" s="15" t="s">
        <v>34</v>
      </c>
      <c r="E3" s="15" t="s">
        <v>35</v>
      </c>
      <c r="F3" s="15">
        <v>23.0</v>
      </c>
      <c r="G3" s="16" t="s">
        <v>134</v>
      </c>
      <c r="H3" s="17" t="s">
        <v>37</v>
      </c>
      <c r="I3" s="18" t="s">
        <v>143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1"/>
      <c r="Z3" s="21"/>
    </row>
    <row r="4">
      <c r="A4" s="22" t="s">
        <v>38</v>
      </c>
      <c r="B4" s="22" t="s">
        <v>45</v>
      </c>
      <c r="C4" s="22" t="s">
        <v>40</v>
      </c>
      <c r="D4" s="22" t="s">
        <v>46</v>
      </c>
      <c r="E4" s="22" t="s">
        <v>47</v>
      </c>
      <c r="F4" s="22">
        <v>40.0</v>
      </c>
      <c r="G4" s="23" t="s">
        <v>43</v>
      </c>
      <c r="H4" s="23" t="s">
        <v>48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  <c r="Z4" s="25"/>
    </row>
    <row r="5">
      <c r="A5" s="26" t="s">
        <v>38</v>
      </c>
      <c r="B5" s="26" t="s">
        <v>191</v>
      </c>
      <c r="C5" s="26" t="s">
        <v>40</v>
      </c>
      <c r="D5" s="26" t="s">
        <v>193</v>
      </c>
      <c r="E5" s="26" t="s">
        <v>42</v>
      </c>
      <c r="F5" s="26">
        <v>15.0</v>
      </c>
      <c r="G5" s="28" t="s">
        <v>43</v>
      </c>
      <c r="H5" s="28" t="s">
        <v>44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30"/>
      <c r="Z5" s="30"/>
    </row>
    <row r="6">
      <c r="A6" s="31" t="s">
        <v>38</v>
      </c>
      <c r="B6" s="31" t="s">
        <v>212</v>
      </c>
      <c r="C6" s="31" t="s">
        <v>40</v>
      </c>
      <c r="D6" s="31" t="s">
        <v>204</v>
      </c>
      <c r="E6" s="31" t="s">
        <v>47</v>
      </c>
      <c r="F6" s="31">
        <v>10.0</v>
      </c>
      <c r="G6" s="32" t="s">
        <v>43</v>
      </c>
      <c r="H6" s="32" t="s">
        <v>216</v>
      </c>
      <c r="I6" s="33" t="s">
        <v>217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5"/>
      <c r="Z6" s="35"/>
    </row>
    <row r="7">
      <c r="A7" s="31" t="s">
        <v>38</v>
      </c>
      <c r="B7" s="31" t="s">
        <v>212</v>
      </c>
      <c r="C7" s="31" t="s">
        <v>40</v>
      </c>
      <c r="D7" s="31" t="s">
        <v>221</v>
      </c>
      <c r="E7" s="31" t="s">
        <v>47</v>
      </c>
      <c r="F7" s="31">
        <v>7.0</v>
      </c>
      <c r="G7" s="32" t="s">
        <v>43</v>
      </c>
      <c r="H7" s="32" t="s">
        <v>216</v>
      </c>
      <c r="I7" s="33" t="s">
        <v>217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5"/>
      <c r="Z7" s="35"/>
    </row>
    <row r="8">
      <c r="A8" s="31" t="s">
        <v>38</v>
      </c>
      <c r="B8" s="31" t="s">
        <v>212</v>
      </c>
      <c r="C8" s="31" t="s">
        <v>40</v>
      </c>
      <c r="D8" s="31" t="s">
        <v>225</v>
      </c>
      <c r="E8" s="31" t="s">
        <v>47</v>
      </c>
      <c r="F8" s="31">
        <v>1.0</v>
      </c>
      <c r="G8" s="32" t="s">
        <v>43</v>
      </c>
      <c r="H8" s="32" t="s">
        <v>216</v>
      </c>
      <c r="I8" s="33" t="s">
        <v>217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  <c r="Z8" s="35"/>
    </row>
    <row r="9">
      <c r="A9" s="36" t="s">
        <v>38</v>
      </c>
      <c r="B9" s="36" t="s">
        <v>206</v>
      </c>
      <c r="C9" s="36" t="s">
        <v>40</v>
      </c>
      <c r="D9" s="36" t="s">
        <v>207</v>
      </c>
      <c r="E9" s="36" t="s">
        <v>47</v>
      </c>
      <c r="F9" s="36">
        <v>12.0</v>
      </c>
      <c r="G9" s="37" t="s">
        <v>43</v>
      </c>
      <c r="H9" s="37" t="s">
        <v>236</v>
      </c>
      <c r="I9" s="38" t="s">
        <v>238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39" t="s">
        <v>38</v>
      </c>
      <c r="B10" s="39" t="s">
        <v>231</v>
      </c>
      <c r="C10" s="39" t="s">
        <v>40</v>
      </c>
      <c r="D10" s="39" t="s">
        <v>229</v>
      </c>
      <c r="E10" s="39" t="s">
        <v>42</v>
      </c>
      <c r="F10" s="39">
        <v>19.0</v>
      </c>
      <c r="G10" s="40" t="s">
        <v>43</v>
      </c>
      <c r="H10" s="40" t="s">
        <v>246</v>
      </c>
      <c r="I10" s="41" t="s">
        <v>238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3"/>
      <c r="Z10" s="43"/>
    </row>
    <row r="11">
      <c r="A11" s="44" t="s">
        <v>49</v>
      </c>
      <c r="B11" s="44" t="s">
        <v>50</v>
      </c>
      <c r="C11" s="44" t="s">
        <v>52</v>
      </c>
      <c r="D11" s="44" t="s">
        <v>28</v>
      </c>
      <c r="E11" s="44" t="s">
        <v>53</v>
      </c>
      <c r="F11" s="44">
        <v>203.0</v>
      </c>
      <c r="G11" s="46" t="s">
        <v>55</v>
      </c>
      <c r="H11" s="46" t="s">
        <v>57</v>
      </c>
      <c r="I11" s="44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8" t="s">
        <v>49</v>
      </c>
      <c r="B12" s="48" t="s">
        <v>261</v>
      </c>
      <c r="C12" s="48" t="s">
        <v>52</v>
      </c>
      <c r="D12" s="48" t="s">
        <v>241</v>
      </c>
      <c r="E12" s="48" t="s">
        <v>53</v>
      </c>
      <c r="F12" s="48">
        <v>13.0</v>
      </c>
      <c r="G12" s="49"/>
      <c r="H12" s="50" t="s">
        <v>264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2"/>
      <c r="Z12" s="52"/>
    </row>
    <row r="13">
      <c r="A13" s="53" t="s">
        <v>72</v>
      </c>
      <c r="B13" s="53" t="s">
        <v>73</v>
      </c>
      <c r="C13" s="53" t="s">
        <v>40</v>
      </c>
      <c r="D13" s="53" t="s">
        <v>74</v>
      </c>
      <c r="E13" s="53" t="s">
        <v>75</v>
      </c>
      <c r="F13" s="53">
        <v>18.0</v>
      </c>
      <c r="G13" s="54" t="s">
        <v>76</v>
      </c>
      <c r="H13" s="54" t="s">
        <v>77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6"/>
      <c r="Z13" s="56"/>
    </row>
    <row r="14">
      <c r="A14" s="57" t="s">
        <v>21</v>
      </c>
      <c r="B14" s="57" t="s">
        <v>65</v>
      </c>
      <c r="C14" s="57" t="s">
        <v>20</v>
      </c>
      <c r="D14" s="57" t="s">
        <v>66</v>
      </c>
      <c r="E14" s="57" t="s">
        <v>67</v>
      </c>
      <c r="F14" s="57">
        <v>154.0</v>
      </c>
      <c r="G14" s="58" t="s">
        <v>60</v>
      </c>
      <c r="H14" s="58" t="s">
        <v>68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60"/>
      <c r="Z14" s="60"/>
    </row>
    <row r="15">
      <c r="A15" s="61" t="s">
        <v>21</v>
      </c>
      <c r="B15" s="61" t="s">
        <v>24</v>
      </c>
      <c r="C15" s="61" t="s">
        <v>20</v>
      </c>
      <c r="D15" s="61" t="s">
        <v>22</v>
      </c>
      <c r="E15" s="61" t="s">
        <v>67</v>
      </c>
      <c r="F15" s="61">
        <v>96.0</v>
      </c>
      <c r="G15" s="62" t="s">
        <v>60</v>
      </c>
      <c r="H15" s="62" t="s">
        <v>71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4"/>
      <c r="Z15" s="64"/>
    </row>
    <row r="16">
      <c r="A16" s="65" t="s">
        <v>21</v>
      </c>
      <c r="B16" s="65" t="s">
        <v>58</v>
      </c>
      <c r="C16" s="65" t="s">
        <v>20</v>
      </c>
      <c r="D16" s="65" t="s">
        <v>54</v>
      </c>
      <c r="E16" s="65" t="s">
        <v>59</v>
      </c>
      <c r="F16" s="65">
        <v>45.0</v>
      </c>
      <c r="G16" s="66" t="s">
        <v>60</v>
      </c>
      <c r="H16" s="66" t="s">
        <v>61</v>
      </c>
      <c r="I16" s="65" t="s">
        <v>292</v>
      </c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8" t="s">
        <v>21</v>
      </c>
      <c r="B17" s="68" t="s">
        <v>64</v>
      </c>
      <c r="C17" s="68" t="s">
        <v>20</v>
      </c>
      <c r="D17" s="68" t="s">
        <v>54</v>
      </c>
      <c r="E17" s="68" t="s">
        <v>69</v>
      </c>
      <c r="F17" s="68">
        <v>21.0</v>
      </c>
      <c r="G17" s="69" t="s">
        <v>60</v>
      </c>
      <c r="H17" s="69" t="s">
        <v>70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1" t="s">
        <v>78</v>
      </c>
      <c r="B18" s="71" t="s">
        <v>79</v>
      </c>
      <c r="C18" s="71" t="s">
        <v>27</v>
      </c>
      <c r="D18" s="71" t="s">
        <v>28</v>
      </c>
      <c r="E18" s="71" t="s">
        <v>81</v>
      </c>
      <c r="F18" s="71">
        <v>62.0</v>
      </c>
      <c r="G18" s="72" t="s">
        <v>82</v>
      </c>
      <c r="H18" s="72" t="s">
        <v>83</v>
      </c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74" t="s">
        <v>84</v>
      </c>
      <c r="B19" s="74" t="s">
        <v>85</v>
      </c>
      <c r="C19" s="74" t="s">
        <v>27</v>
      </c>
      <c r="D19" s="74" t="s">
        <v>28</v>
      </c>
      <c r="E19" s="74" t="s">
        <v>86</v>
      </c>
      <c r="F19" s="74">
        <v>99.0</v>
      </c>
      <c r="G19" s="75" t="s">
        <v>87</v>
      </c>
      <c r="H19" s="75" t="s">
        <v>88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>
      <c r="A20" s="77" t="s">
        <v>90</v>
      </c>
      <c r="B20" s="77" t="s">
        <v>91</v>
      </c>
      <c r="C20" s="77" t="s">
        <v>40</v>
      </c>
      <c r="D20" s="77" t="s">
        <v>74</v>
      </c>
      <c r="E20" s="77" t="s">
        <v>92</v>
      </c>
      <c r="F20" s="77">
        <v>57.0</v>
      </c>
      <c r="G20" s="78" t="s">
        <v>93</v>
      </c>
      <c r="H20" s="78" t="s">
        <v>94</v>
      </c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>
      <c r="A21" s="80" t="s">
        <v>96</v>
      </c>
      <c r="B21" s="80" t="s">
        <v>277</v>
      </c>
      <c r="C21" s="80" t="s">
        <v>40</v>
      </c>
      <c r="D21" s="80" t="s">
        <v>318</v>
      </c>
      <c r="E21" s="80" t="s">
        <v>320</v>
      </c>
      <c r="F21" s="80">
        <v>233.0</v>
      </c>
      <c r="G21" s="81" t="s">
        <v>100</v>
      </c>
      <c r="H21" s="81" t="s">
        <v>101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3"/>
      <c r="Z21" s="83"/>
    </row>
    <row r="22">
      <c r="A22" s="84" t="s">
        <v>96</v>
      </c>
      <c r="B22" s="84" t="s">
        <v>283</v>
      </c>
      <c r="C22" s="84" t="s">
        <v>40</v>
      </c>
      <c r="D22" s="84" t="s">
        <v>326</v>
      </c>
      <c r="E22" s="84" t="s">
        <v>327</v>
      </c>
      <c r="F22" s="84">
        <v>49.0</v>
      </c>
      <c r="G22" s="85" t="s">
        <v>100</v>
      </c>
      <c r="H22" s="85" t="s">
        <v>328</v>
      </c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7"/>
      <c r="Z22" s="87"/>
    </row>
    <row r="23">
      <c r="A23" s="88" t="s">
        <v>102</v>
      </c>
      <c r="B23" s="88" t="s">
        <v>289</v>
      </c>
      <c r="C23" s="88" t="s">
        <v>27</v>
      </c>
      <c r="D23" s="88" t="s">
        <v>288</v>
      </c>
      <c r="E23" s="88" t="s">
        <v>104</v>
      </c>
      <c r="F23" s="88">
        <v>335.0</v>
      </c>
      <c r="G23" s="89" t="s">
        <v>335</v>
      </c>
      <c r="H23" s="90" t="s">
        <v>106</v>
      </c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2"/>
      <c r="Z23" s="92"/>
    </row>
    <row r="24">
      <c r="A24" s="93" t="s">
        <v>107</v>
      </c>
      <c r="B24" s="94" t="s">
        <v>112</v>
      </c>
      <c r="C24" s="94" t="s">
        <v>27</v>
      </c>
      <c r="D24" s="94" t="s">
        <v>74</v>
      </c>
      <c r="E24" s="94" t="s">
        <v>114</v>
      </c>
      <c r="F24" s="94">
        <v>48.0</v>
      </c>
      <c r="G24" s="95" t="s">
        <v>347</v>
      </c>
      <c r="H24" s="96" t="s">
        <v>116</v>
      </c>
      <c r="I24" s="97" t="s">
        <v>348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9"/>
      <c r="Z24" s="100"/>
    </row>
    <row r="25">
      <c r="A25" s="101" t="s">
        <v>107</v>
      </c>
      <c r="B25" s="102" t="s">
        <v>108</v>
      </c>
      <c r="C25" s="102" t="s">
        <v>27</v>
      </c>
      <c r="D25" s="102" t="s">
        <v>28</v>
      </c>
      <c r="E25" s="102" t="s">
        <v>109</v>
      </c>
      <c r="F25" s="102">
        <v>42.0</v>
      </c>
      <c r="G25" s="103" t="s">
        <v>356</v>
      </c>
      <c r="H25" s="104" t="s">
        <v>111</v>
      </c>
      <c r="I25" s="105" t="s">
        <v>348</v>
      </c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7"/>
      <c r="Z25" s="108"/>
    </row>
    <row r="26">
      <c r="A26" s="109" t="s">
        <v>118</v>
      </c>
      <c r="B26" s="109" t="s">
        <v>311</v>
      </c>
      <c r="C26" s="109" t="s">
        <v>40</v>
      </c>
      <c r="D26" s="109" t="s">
        <v>309</v>
      </c>
      <c r="E26" s="109" t="s">
        <v>370</v>
      </c>
      <c r="F26" s="109">
        <v>108.0</v>
      </c>
      <c r="G26" s="110" t="s">
        <v>124</v>
      </c>
      <c r="H26" s="110" t="s">
        <v>125</v>
      </c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>
      <c r="A27" s="112" t="s">
        <v>118</v>
      </c>
      <c r="B27" s="112" t="s">
        <v>127</v>
      </c>
      <c r="C27" s="112" t="s">
        <v>40</v>
      </c>
      <c r="D27" s="112" t="s">
        <v>126</v>
      </c>
      <c r="E27" s="112" t="s">
        <v>129</v>
      </c>
      <c r="F27" s="112">
        <v>174.0</v>
      </c>
      <c r="G27" s="113" t="s">
        <v>378</v>
      </c>
      <c r="H27" s="113" t="s">
        <v>379</v>
      </c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>
      <c r="A28" s="115" t="s">
        <v>133</v>
      </c>
      <c r="B28" s="115" t="s">
        <v>139</v>
      </c>
      <c r="C28" s="115" t="s">
        <v>40</v>
      </c>
      <c r="D28" s="115" t="s">
        <v>140</v>
      </c>
      <c r="E28" s="115" t="s">
        <v>141</v>
      </c>
      <c r="F28" s="115">
        <v>53.0</v>
      </c>
      <c r="G28" s="116" t="s">
        <v>130</v>
      </c>
      <c r="H28" s="116" t="s">
        <v>142</v>
      </c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8"/>
      <c r="Z28" s="118"/>
    </row>
    <row r="29">
      <c r="A29" s="119" t="s">
        <v>133</v>
      </c>
      <c r="B29" s="119" t="s">
        <v>135</v>
      </c>
      <c r="C29" s="119" t="s">
        <v>40</v>
      </c>
      <c r="D29" s="119" t="s">
        <v>136</v>
      </c>
      <c r="E29" s="119" t="s">
        <v>137</v>
      </c>
      <c r="F29" s="119">
        <v>52.0</v>
      </c>
      <c r="G29" s="120" t="s">
        <v>130</v>
      </c>
      <c r="H29" s="120" t="s">
        <v>138</v>
      </c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>
      <c r="A30" s="122" t="s">
        <v>144</v>
      </c>
      <c r="B30" s="122" t="s">
        <v>145</v>
      </c>
      <c r="C30" s="122" t="s">
        <v>40</v>
      </c>
      <c r="D30" s="122" t="s">
        <v>28</v>
      </c>
      <c r="E30" s="122" t="s">
        <v>147</v>
      </c>
      <c r="F30" s="122">
        <v>139.0</v>
      </c>
      <c r="G30" s="123" t="s">
        <v>76</v>
      </c>
      <c r="H30" s="123" t="s">
        <v>148</v>
      </c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>
      <c r="A31" s="125" t="s">
        <v>149</v>
      </c>
      <c r="B31" s="125" t="s">
        <v>150</v>
      </c>
      <c r="C31" s="125" t="s">
        <v>27</v>
      </c>
      <c r="D31" s="125" t="s">
        <v>28</v>
      </c>
      <c r="E31" s="125" t="s">
        <v>151</v>
      </c>
      <c r="F31" s="125">
        <v>326.0</v>
      </c>
      <c r="G31" s="126" t="s">
        <v>152</v>
      </c>
      <c r="H31" s="126" t="s">
        <v>153</v>
      </c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>
      <c r="A32" s="128" t="s">
        <v>149</v>
      </c>
      <c r="B32" s="128" t="s">
        <v>154</v>
      </c>
      <c r="C32" s="128" t="s">
        <v>27</v>
      </c>
      <c r="D32" s="128" t="s">
        <v>344</v>
      </c>
      <c r="E32" s="128" t="s">
        <v>156</v>
      </c>
      <c r="F32" s="128">
        <v>86.0</v>
      </c>
      <c r="G32" s="129" t="s">
        <v>152</v>
      </c>
      <c r="H32" s="130" t="s">
        <v>157</v>
      </c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>
      <c r="A33" s="132" t="s">
        <v>158</v>
      </c>
      <c r="B33" s="132" t="s">
        <v>159</v>
      </c>
      <c r="C33" s="132" t="s">
        <v>27</v>
      </c>
      <c r="D33" s="132" t="s">
        <v>28</v>
      </c>
      <c r="E33" s="132" t="s">
        <v>160</v>
      </c>
      <c r="F33" s="132">
        <v>297.0</v>
      </c>
      <c r="G33" s="133" t="s">
        <v>161</v>
      </c>
      <c r="H33" s="133" t="s">
        <v>162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5"/>
      <c r="Z33" s="135"/>
    </row>
    <row r="34">
      <c r="A34" s="136" t="s">
        <v>163</v>
      </c>
      <c r="B34" s="136" t="s">
        <v>164</v>
      </c>
      <c r="C34" s="136" t="s">
        <v>20</v>
      </c>
      <c r="D34" s="136" t="s">
        <v>166</v>
      </c>
      <c r="E34" s="136" t="s">
        <v>167</v>
      </c>
      <c r="F34" s="136">
        <v>110.0</v>
      </c>
      <c r="G34" s="137" t="s">
        <v>168</v>
      </c>
      <c r="H34" s="137" t="s">
        <v>170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>
      <c r="A35" s="139" t="s">
        <v>173</v>
      </c>
      <c r="B35" s="139" t="s">
        <v>174</v>
      </c>
      <c r="C35" s="139" t="s">
        <v>27</v>
      </c>
      <c r="D35" s="139" t="s">
        <v>28</v>
      </c>
      <c r="E35" s="139" t="s">
        <v>175</v>
      </c>
      <c r="F35" s="139">
        <v>81.0</v>
      </c>
      <c r="G35" s="140" t="s">
        <v>87</v>
      </c>
      <c r="H35" s="140" t="s">
        <v>176</v>
      </c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2"/>
      <c r="Z35" s="142"/>
    </row>
    <row r="36">
      <c r="A36" s="143" t="s">
        <v>178</v>
      </c>
      <c r="B36" s="143" t="s">
        <v>365</v>
      </c>
      <c r="C36" s="143" t="s">
        <v>27</v>
      </c>
      <c r="D36" s="143" t="s">
        <v>381</v>
      </c>
      <c r="E36" s="143" t="s">
        <v>181</v>
      </c>
      <c r="F36" s="143">
        <v>50.0</v>
      </c>
      <c r="G36" s="144" t="s">
        <v>382</v>
      </c>
      <c r="H36" s="145" t="s">
        <v>183</v>
      </c>
      <c r="I36" s="146" t="s">
        <v>143</v>
      </c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>
      <c r="A37" s="148" t="s">
        <v>184</v>
      </c>
      <c r="B37" s="148" t="s">
        <v>186</v>
      </c>
      <c r="C37" s="148" t="s">
        <v>40</v>
      </c>
      <c r="D37" s="148" t="s">
        <v>28</v>
      </c>
      <c r="E37" s="148" t="s">
        <v>187</v>
      </c>
      <c r="F37" s="148">
        <v>51.0</v>
      </c>
      <c r="G37" s="149" t="s">
        <v>189</v>
      </c>
      <c r="H37" s="149" t="s">
        <v>190</v>
      </c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1"/>
      <c r="Z37" s="151"/>
    </row>
    <row r="38">
      <c r="A38" s="4"/>
      <c r="B38" s="6"/>
      <c r="C38" s="6"/>
      <c r="D38" s="6"/>
      <c r="E38" s="152"/>
      <c r="F38" s="6"/>
      <c r="G38" s="153"/>
      <c r="H38" s="1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4"/>
      <c r="B39" s="6"/>
      <c r="C39" s="6"/>
      <c r="D39" s="6"/>
      <c r="E39" s="152" t="s">
        <v>383</v>
      </c>
      <c r="F39" s="6">
        <f>sum(F2:F37)</f>
        <v>3164</v>
      </c>
      <c r="G39" s="153"/>
      <c r="H39" s="15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2"/>
      <c r="B40" s="2"/>
      <c r="C40" s="6"/>
      <c r="D40" s="6"/>
      <c r="E40" s="6"/>
      <c r="F40" s="6"/>
      <c r="G40" s="153"/>
      <c r="H40" s="15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2"/>
      <c r="B41" s="2"/>
      <c r="C41" s="6"/>
      <c r="D41" s="6"/>
      <c r="E41" s="6"/>
      <c r="F41" s="6"/>
      <c r="G41" s="153"/>
      <c r="H41" s="15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4"/>
      <c r="B42" s="4"/>
      <c r="C42" s="4"/>
      <c r="D42" s="4"/>
      <c r="E42" s="4"/>
      <c r="F42" s="4"/>
      <c r="G42" s="153"/>
      <c r="H42" s="153"/>
      <c r="I42" s="6" t="s">
        <v>384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4"/>
      <c r="B43" s="4"/>
      <c r="C43" s="4"/>
      <c r="D43" s="4"/>
      <c r="E43" s="4"/>
      <c r="F43" s="4"/>
      <c r="G43" s="152"/>
      <c r="H43" s="152"/>
      <c r="I43" s="6" t="s">
        <v>384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4"/>
      <c r="B44" s="4"/>
      <c r="C44" s="4"/>
      <c r="D44" s="4"/>
      <c r="E44" s="4"/>
      <c r="F44" s="4"/>
      <c r="G44" s="152"/>
      <c r="H44" s="152"/>
      <c r="I44" s="6" t="s">
        <v>384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4"/>
      <c r="B45" s="4"/>
      <c r="C45" s="4"/>
      <c r="D45" s="4"/>
      <c r="E45" s="4"/>
      <c r="F45" s="4"/>
      <c r="G45" s="154"/>
      <c r="H45" s="154"/>
      <c r="I45" s="6" t="s">
        <v>384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4"/>
      <c r="B46" s="4"/>
      <c r="C46" s="4"/>
      <c r="D46" s="4"/>
      <c r="E46" s="4"/>
      <c r="F46" s="4"/>
      <c r="G46" s="154"/>
      <c r="H46" s="154"/>
      <c r="I46" s="6" t="s">
        <v>384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4"/>
      <c r="B47" s="4"/>
      <c r="C47" s="4"/>
      <c r="D47" s="4"/>
      <c r="E47" s="4"/>
      <c r="F47" s="4"/>
      <c r="G47" s="154"/>
      <c r="H47" s="154"/>
      <c r="I47" s="6" t="s">
        <v>384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4"/>
      <c r="B48" s="4"/>
      <c r="C48" s="4"/>
      <c r="D48" s="4"/>
      <c r="E48" s="4"/>
      <c r="F48" s="4"/>
      <c r="G48" s="154"/>
      <c r="H48" s="154"/>
      <c r="I48" s="6" t="s">
        <v>384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6"/>
      <c r="B49" s="6"/>
      <c r="C49" s="6"/>
      <c r="D49" s="6"/>
      <c r="E49" s="152"/>
      <c r="F49" s="6"/>
      <c r="G49" s="153"/>
      <c r="H49" s="15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6"/>
      <c r="B50" s="6"/>
      <c r="C50" s="6"/>
      <c r="D50" s="6"/>
      <c r="E50" s="152"/>
      <c r="F50" s="6"/>
      <c r="G50" s="155"/>
      <c r="H50" s="15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6"/>
      <c r="B51" s="6"/>
      <c r="C51" s="6"/>
      <c r="D51" s="6"/>
      <c r="E51" s="6"/>
      <c r="F51" s="6"/>
      <c r="G51" s="153"/>
      <c r="H51" s="15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6"/>
      <c r="B52" s="6"/>
      <c r="C52" s="6"/>
      <c r="D52" s="6"/>
      <c r="E52" s="6"/>
      <c r="F52" s="6"/>
      <c r="G52" s="153"/>
      <c r="H52" s="15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6"/>
      <c r="B53" s="6"/>
      <c r="C53" s="6"/>
      <c r="D53" s="6"/>
      <c r="E53" s="6"/>
      <c r="F53" s="6"/>
      <c r="G53" s="153"/>
      <c r="H53" s="15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6"/>
      <c r="B54" s="6"/>
      <c r="C54" s="6"/>
      <c r="D54" s="6"/>
      <c r="E54" s="6"/>
      <c r="F54" s="6"/>
      <c r="G54" s="153"/>
      <c r="H54" s="15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6"/>
      <c r="B55" s="6"/>
      <c r="C55" s="6"/>
      <c r="D55" s="6"/>
      <c r="E55" s="6"/>
      <c r="F55" s="6"/>
      <c r="G55" s="153"/>
      <c r="H55" s="15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6"/>
      <c r="B56" s="6"/>
      <c r="C56" s="6"/>
      <c r="D56" s="6"/>
      <c r="E56" s="6"/>
      <c r="F56" s="6"/>
      <c r="G56" s="153"/>
      <c r="H56" s="15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6"/>
      <c r="B57" s="6"/>
      <c r="C57" s="6"/>
      <c r="D57" s="6"/>
      <c r="E57" s="6"/>
      <c r="F57" s="6"/>
      <c r="G57" s="153"/>
      <c r="H57" s="15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6"/>
      <c r="B58" s="6"/>
      <c r="C58" s="6"/>
      <c r="D58" s="6"/>
      <c r="E58" s="6"/>
      <c r="F58" s="6"/>
      <c r="G58" s="153"/>
      <c r="H58" s="15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6"/>
      <c r="B59" s="6"/>
      <c r="C59" s="6"/>
      <c r="D59" s="6"/>
      <c r="E59" s="6"/>
      <c r="F59" s="6"/>
      <c r="G59" s="153"/>
      <c r="H59" s="15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6"/>
      <c r="B60" s="6"/>
      <c r="C60" s="6"/>
      <c r="D60" s="6"/>
      <c r="E60" s="6"/>
      <c r="F60" s="6"/>
      <c r="G60" s="153"/>
      <c r="H60" s="15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6"/>
      <c r="B61" s="6"/>
      <c r="C61" s="6"/>
      <c r="D61" s="6"/>
      <c r="E61" s="6"/>
      <c r="F61" s="6"/>
      <c r="G61" s="156"/>
      <c r="H61" s="15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6"/>
      <c r="B62" s="6"/>
      <c r="C62" s="6"/>
      <c r="D62" s="6"/>
      <c r="E62" s="6"/>
      <c r="F62" s="6"/>
      <c r="G62" s="153"/>
      <c r="H62" s="15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6"/>
      <c r="B63" s="6"/>
      <c r="C63" s="6"/>
      <c r="D63" s="6"/>
      <c r="E63" s="6"/>
      <c r="F63" s="6"/>
      <c r="G63" s="153"/>
      <c r="H63" s="15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6"/>
      <c r="B64" s="6"/>
      <c r="C64" s="6"/>
      <c r="D64" s="6"/>
      <c r="E64" s="6"/>
      <c r="F64" s="6"/>
      <c r="G64" s="153"/>
      <c r="H64" s="15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6"/>
      <c r="B65" s="6"/>
      <c r="C65" s="6"/>
      <c r="D65" s="6"/>
      <c r="E65" s="6"/>
      <c r="F65" s="6"/>
      <c r="G65" s="153"/>
      <c r="H65" s="15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6"/>
      <c r="B66" s="6"/>
      <c r="C66" s="6"/>
      <c r="D66" s="6"/>
      <c r="E66" s="6"/>
      <c r="F66" s="6"/>
      <c r="G66" s="155"/>
      <c r="H66" s="15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6"/>
      <c r="B67" s="6"/>
      <c r="C67" s="6"/>
      <c r="D67" s="6"/>
      <c r="E67" s="6"/>
      <c r="F67" s="6"/>
      <c r="G67" s="153"/>
      <c r="H67" s="15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6"/>
      <c r="B68" s="6"/>
      <c r="C68" s="6"/>
      <c r="D68" s="6"/>
      <c r="E68" s="6"/>
      <c r="F68" s="6"/>
      <c r="G68" s="153"/>
      <c r="H68" s="15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6"/>
      <c r="B69" s="6"/>
      <c r="C69" s="6"/>
      <c r="D69" s="6"/>
      <c r="E69" s="6"/>
      <c r="F69" s="6"/>
      <c r="G69" s="153"/>
      <c r="H69" s="15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6"/>
      <c r="B70" s="6"/>
      <c r="C70" s="6"/>
      <c r="D70" s="6"/>
      <c r="E70" s="6"/>
      <c r="F70" s="6"/>
      <c r="G70" s="153"/>
      <c r="H70" s="15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6"/>
      <c r="B71" s="6"/>
      <c r="C71" s="6"/>
      <c r="D71" s="6"/>
      <c r="E71" s="6"/>
      <c r="F71" s="6"/>
      <c r="G71" s="153"/>
      <c r="H71" s="15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6"/>
      <c r="B72" s="6"/>
      <c r="C72" s="6"/>
      <c r="D72" s="6"/>
      <c r="E72" s="6"/>
      <c r="F72" s="7"/>
      <c r="G72" s="157"/>
      <c r="H72" s="15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6"/>
      <c r="B73" s="6"/>
      <c r="C73" s="6"/>
      <c r="D73" s="6"/>
      <c r="E73" s="6"/>
      <c r="F73" s="6"/>
      <c r="G73" s="153"/>
      <c r="H73" s="15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6"/>
      <c r="B74" s="6"/>
      <c r="C74" s="6"/>
      <c r="D74" s="6"/>
      <c r="E74" s="6"/>
      <c r="F74" s="6"/>
      <c r="G74" s="153"/>
      <c r="H74" s="15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6"/>
      <c r="B75" s="6"/>
      <c r="C75" s="6"/>
      <c r="D75" s="6"/>
      <c r="E75" s="6"/>
      <c r="F75" s="6"/>
      <c r="G75" s="153"/>
      <c r="H75" s="15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6"/>
      <c r="B76" s="6"/>
      <c r="C76" s="6"/>
      <c r="D76" s="6"/>
      <c r="E76" s="6"/>
      <c r="F76" s="6"/>
      <c r="G76" s="153"/>
      <c r="H76" s="15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6"/>
      <c r="B77" s="6"/>
      <c r="C77" s="6"/>
      <c r="D77" s="6"/>
      <c r="E77" s="6"/>
      <c r="F77" s="6"/>
      <c r="G77" s="153"/>
      <c r="H77" s="15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6"/>
      <c r="B78" s="6"/>
      <c r="C78" s="6"/>
      <c r="D78" s="6"/>
      <c r="E78" s="6"/>
      <c r="F78" s="6"/>
      <c r="G78" s="153"/>
      <c r="H78" s="15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6"/>
      <c r="B79" s="6"/>
      <c r="C79" s="6"/>
      <c r="D79" s="6"/>
      <c r="E79" s="6"/>
      <c r="F79" s="7"/>
      <c r="G79" s="157"/>
      <c r="H79" s="15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6"/>
      <c r="B80" s="6"/>
      <c r="C80" s="6"/>
      <c r="D80" s="6"/>
      <c r="E80" s="6"/>
      <c r="F80" s="6"/>
      <c r="G80" s="153"/>
      <c r="H80" s="15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6"/>
      <c r="B81" s="6"/>
      <c r="C81" s="6"/>
      <c r="D81" s="6"/>
      <c r="E81" s="6"/>
      <c r="F81" s="6"/>
      <c r="G81" s="153"/>
      <c r="H81" s="153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6"/>
      <c r="B82" s="6"/>
      <c r="C82" s="6"/>
      <c r="D82" s="6"/>
      <c r="E82" s="6"/>
      <c r="F82" s="6"/>
      <c r="G82" s="153"/>
      <c r="H82" s="153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6"/>
      <c r="B83" s="6"/>
      <c r="C83" s="6"/>
      <c r="D83" s="6"/>
      <c r="E83" s="6"/>
      <c r="F83" s="6"/>
      <c r="G83" s="153"/>
      <c r="H83" s="153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6"/>
      <c r="B84" s="6"/>
      <c r="C84" s="6"/>
      <c r="D84" s="6"/>
      <c r="E84" s="6"/>
      <c r="F84" s="6"/>
      <c r="G84" s="153"/>
      <c r="H84" s="153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6"/>
      <c r="B85" s="6"/>
      <c r="C85" s="6"/>
      <c r="D85" s="6"/>
      <c r="E85" s="6"/>
      <c r="F85" s="6"/>
      <c r="G85" s="153"/>
      <c r="H85" s="153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6"/>
      <c r="B86" s="6"/>
      <c r="C86" s="6"/>
      <c r="D86" s="6"/>
      <c r="E86" s="6"/>
      <c r="F86" s="7"/>
      <c r="G86" s="157"/>
      <c r="H86" s="15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6"/>
      <c r="B87" s="6"/>
      <c r="C87" s="6"/>
      <c r="D87" s="6"/>
      <c r="E87" s="6"/>
      <c r="F87" s="6"/>
      <c r="G87" s="153"/>
      <c r="H87" s="153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6"/>
      <c r="B88" s="6"/>
      <c r="C88" s="6"/>
      <c r="D88" s="6"/>
      <c r="E88" s="6"/>
      <c r="F88" s="6"/>
      <c r="G88" s="153"/>
      <c r="H88" s="153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6"/>
      <c r="B89" s="6"/>
      <c r="C89" s="6"/>
      <c r="D89" s="6"/>
      <c r="E89" s="6"/>
      <c r="F89" s="6"/>
      <c r="G89" s="153"/>
      <c r="H89" s="153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6"/>
      <c r="B90" s="6"/>
      <c r="C90" s="6"/>
      <c r="D90" s="6"/>
      <c r="E90" s="6"/>
      <c r="F90" s="6"/>
      <c r="G90" s="153"/>
      <c r="H90" s="153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6"/>
      <c r="B91" s="6"/>
      <c r="C91" s="6"/>
      <c r="D91" s="6"/>
      <c r="E91" s="6"/>
      <c r="F91" s="6"/>
      <c r="G91" s="153"/>
      <c r="H91" s="153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6"/>
      <c r="B92" s="6"/>
      <c r="C92" s="6"/>
      <c r="D92" s="6"/>
      <c r="E92" s="6"/>
      <c r="F92" s="6"/>
      <c r="G92" s="153"/>
      <c r="H92" s="153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6"/>
      <c r="B93" s="6"/>
      <c r="C93" s="6"/>
      <c r="D93" s="6"/>
      <c r="E93" s="6"/>
      <c r="F93" s="6"/>
      <c r="G93" s="153"/>
      <c r="H93" s="153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157"/>
      <c r="H94" s="15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157"/>
      <c r="H95" s="15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157"/>
      <c r="H96" s="15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157"/>
      <c r="H97" s="15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157"/>
      <c r="H98" s="15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157"/>
      <c r="H99" s="15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157"/>
      <c r="H100" s="15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157"/>
      <c r="H101" s="15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157"/>
      <c r="H102" s="15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157"/>
      <c r="H103" s="15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157"/>
      <c r="H104" s="15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157"/>
      <c r="H105" s="15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157"/>
      <c r="H106" s="15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157"/>
      <c r="H107" s="15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157"/>
      <c r="H108" s="15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157"/>
      <c r="H109" s="15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157"/>
      <c r="H110" s="15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157"/>
      <c r="H111" s="15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157"/>
      <c r="H112" s="15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157"/>
      <c r="H113" s="15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157"/>
      <c r="H114" s="15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157"/>
      <c r="H115" s="15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157"/>
      <c r="H116" s="15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157"/>
      <c r="H117" s="15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157"/>
      <c r="H118" s="15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157"/>
      <c r="H119" s="15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157"/>
      <c r="H120" s="15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157"/>
      <c r="H121" s="15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157"/>
      <c r="H122" s="15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157"/>
      <c r="H123" s="15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157"/>
      <c r="H124" s="15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157"/>
      <c r="H125" s="15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157"/>
      <c r="H126" s="15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157"/>
      <c r="H127" s="15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157"/>
      <c r="H128" s="15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157"/>
      <c r="H129" s="15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157"/>
      <c r="H130" s="15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157"/>
      <c r="H131" s="15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157"/>
      <c r="H132" s="15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157"/>
      <c r="H133" s="15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157"/>
      <c r="H134" s="15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157"/>
      <c r="H135" s="15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157"/>
      <c r="H136" s="15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157"/>
      <c r="H137" s="15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157"/>
      <c r="H138" s="15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157"/>
      <c r="H139" s="15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157"/>
      <c r="H140" s="15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157"/>
      <c r="H141" s="15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157"/>
      <c r="H142" s="15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157"/>
      <c r="H143" s="15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157"/>
      <c r="H144" s="15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157"/>
      <c r="H145" s="15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157"/>
      <c r="H146" s="15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157"/>
      <c r="H147" s="15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157"/>
      <c r="H148" s="15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157"/>
      <c r="H149" s="15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157"/>
      <c r="H150" s="15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157"/>
      <c r="H151" s="15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157"/>
      <c r="H152" s="15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157"/>
      <c r="H153" s="15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157"/>
      <c r="H154" s="15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157"/>
      <c r="H155" s="15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157"/>
      <c r="H156" s="15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157"/>
      <c r="H157" s="15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157"/>
      <c r="H158" s="15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157"/>
      <c r="H159" s="15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157"/>
      <c r="H160" s="15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157"/>
      <c r="H161" s="15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157"/>
      <c r="H162" s="15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157"/>
      <c r="H163" s="15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157"/>
      <c r="H164" s="15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157"/>
      <c r="H165" s="15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157"/>
      <c r="H166" s="15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157"/>
      <c r="H167" s="15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157"/>
      <c r="H168" s="15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157"/>
      <c r="H169" s="15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157"/>
      <c r="H170" s="15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157"/>
      <c r="H171" s="15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157"/>
      <c r="H172" s="15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157"/>
      <c r="H173" s="15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157"/>
      <c r="H174" s="15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157"/>
      <c r="H175" s="15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157"/>
      <c r="H176" s="15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157"/>
      <c r="H177" s="15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157"/>
      <c r="H178" s="15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157"/>
      <c r="H179" s="15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157"/>
      <c r="H180" s="15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157"/>
      <c r="H181" s="15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157"/>
      <c r="H182" s="15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157"/>
      <c r="H183" s="15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157"/>
      <c r="H184" s="15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157"/>
      <c r="H185" s="15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157"/>
      <c r="H186" s="15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157"/>
      <c r="H187" s="15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157"/>
      <c r="H188" s="15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157"/>
      <c r="H189" s="15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157"/>
      <c r="H190" s="15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157"/>
      <c r="H191" s="15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157"/>
      <c r="H192" s="15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157"/>
      <c r="H193" s="15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157"/>
      <c r="H194" s="15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157"/>
      <c r="H195" s="15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157"/>
      <c r="H196" s="15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157"/>
      <c r="H197" s="15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157"/>
      <c r="H198" s="15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157"/>
      <c r="H199" s="15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157"/>
      <c r="H200" s="15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157"/>
      <c r="H201" s="15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157"/>
      <c r="H202" s="15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157"/>
      <c r="H203" s="15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157"/>
      <c r="H204" s="15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157"/>
      <c r="H205" s="15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157"/>
      <c r="H206" s="15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157"/>
      <c r="H207" s="15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157"/>
      <c r="H208" s="15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157"/>
      <c r="H209" s="15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157"/>
      <c r="H210" s="15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157"/>
      <c r="H211" s="15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157"/>
      <c r="H212" s="15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157"/>
      <c r="H213" s="15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157"/>
      <c r="H214" s="15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157"/>
      <c r="H215" s="15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157"/>
      <c r="H216" s="15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157"/>
      <c r="H217" s="15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157"/>
      <c r="H218" s="15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157"/>
      <c r="H219" s="15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157"/>
      <c r="H220" s="15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157"/>
      <c r="H221" s="15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157"/>
      <c r="H222" s="15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157"/>
      <c r="H223" s="15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157"/>
      <c r="H224" s="15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157"/>
      <c r="H225" s="15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157"/>
      <c r="H226" s="15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157"/>
      <c r="H227" s="15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157"/>
      <c r="H228" s="15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157"/>
      <c r="H229" s="15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157"/>
      <c r="H230" s="15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157"/>
      <c r="H231" s="15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157"/>
      <c r="H232" s="15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157"/>
      <c r="H233" s="15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157"/>
      <c r="H234" s="15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157"/>
      <c r="H235" s="15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157"/>
      <c r="H236" s="15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157"/>
      <c r="H237" s="15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157"/>
      <c r="H238" s="15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157"/>
      <c r="H239" s="15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157"/>
      <c r="H240" s="15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157"/>
      <c r="H241" s="15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157"/>
      <c r="H242" s="15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157"/>
      <c r="H243" s="15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157"/>
      <c r="H244" s="15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157"/>
      <c r="H245" s="15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157"/>
      <c r="H246" s="15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157"/>
      <c r="H247" s="15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157"/>
      <c r="H248" s="15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157"/>
      <c r="H249" s="15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157"/>
      <c r="H250" s="15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157"/>
      <c r="H251" s="15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157"/>
      <c r="H252" s="15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157"/>
      <c r="H253" s="15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157"/>
      <c r="H254" s="15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157"/>
      <c r="H255" s="15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157"/>
      <c r="H256" s="15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157"/>
      <c r="H257" s="15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157"/>
      <c r="H258" s="15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157"/>
      <c r="H259" s="15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157"/>
      <c r="H260" s="15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157"/>
      <c r="H261" s="15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157"/>
      <c r="H262" s="15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157"/>
      <c r="H263" s="15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157"/>
      <c r="H264" s="15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157"/>
      <c r="H265" s="15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157"/>
      <c r="H266" s="15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157"/>
      <c r="H267" s="15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157"/>
      <c r="H268" s="15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157"/>
      <c r="H269" s="15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157"/>
      <c r="H270" s="15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157"/>
      <c r="H271" s="15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157"/>
      <c r="H272" s="15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157"/>
      <c r="H273" s="15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157"/>
      <c r="H274" s="15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157"/>
      <c r="H275" s="15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157"/>
      <c r="H276" s="15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157"/>
      <c r="H277" s="15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157"/>
      <c r="H278" s="15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157"/>
      <c r="H279" s="15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157"/>
      <c r="H280" s="15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157"/>
      <c r="H281" s="15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157"/>
      <c r="H282" s="15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157"/>
      <c r="H283" s="15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157"/>
      <c r="H284" s="15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157"/>
      <c r="H285" s="15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157"/>
      <c r="H286" s="15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157"/>
      <c r="H287" s="15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157"/>
      <c r="H288" s="15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157"/>
      <c r="H289" s="15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157"/>
      <c r="H290" s="15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157"/>
      <c r="H291" s="15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157"/>
      <c r="H292" s="15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157"/>
      <c r="H293" s="15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157"/>
      <c r="H294" s="15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157"/>
      <c r="H295" s="15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157"/>
      <c r="H296" s="15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157"/>
      <c r="H297" s="15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157"/>
      <c r="H298" s="15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157"/>
      <c r="H299" s="15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157"/>
      <c r="H300" s="15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157"/>
      <c r="H301" s="15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157"/>
      <c r="H302" s="15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157"/>
      <c r="H303" s="15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157"/>
      <c r="H304" s="15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157"/>
      <c r="H305" s="15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157"/>
      <c r="H306" s="15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157"/>
      <c r="H307" s="15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157"/>
      <c r="H308" s="15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157"/>
      <c r="H309" s="15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157"/>
      <c r="H310" s="15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157"/>
      <c r="H311" s="15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157"/>
      <c r="H312" s="15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157"/>
      <c r="H313" s="15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157"/>
      <c r="H314" s="15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157"/>
      <c r="H315" s="15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157"/>
      <c r="H316" s="15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157"/>
      <c r="H317" s="15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157"/>
      <c r="H318" s="15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157"/>
      <c r="H319" s="15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157"/>
      <c r="H320" s="15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157"/>
      <c r="H321" s="15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157"/>
      <c r="H322" s="15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157"/>
      <c r="H323" s="15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157"/>
      <c r="H324" s="15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157"/>
      <c r="H325" s="15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157"/>
      <c r="H326" s="15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157"/>
      <c r="H327" s="15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157"/>
      <c r="H328" s="15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157"/>
      <c r="H329" s="15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157"/>
      <c r="H330" s="15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157"/>
      <c r="H331" s="15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157"/>
      <c r="H332" s="15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157"/>
      <c r="H333" s="15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157"/>
      <c r="H334" s="15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157"/>
      <c r="H335" s="15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157"/>
      <c r="H336" s="15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157"/>
      <c r="H337" s="15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157"/>
      <c r="H338" s="15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157"/>
      <c r="H339" s="15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157"/>
      <c r="H340" s="15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157"/>
      <c r="H341" s="15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157"/>
      <c r="H342" s="15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157"/>
      <c r="H343" s="15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157"/>
      <c r="H344" s="15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157"/>
      <c r="H345" s="15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157"/>
      <c r="H346" s="15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157"/>
      <c r="H347" s="15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157"/>
      <c r="H348" s="15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157"/>
      <c r="H349" s="15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157"/>
      <c r="H350" s="15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157"/>
      <c r="H351" s="15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157"/>
      <c r="H352" s="15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157"/>
      <c r="H353" s="15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157"/>
      <c r="H354" s="15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157"/>
      <c r="H355" s="15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157"/>
      <c r="H356" s="15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157"/>
      <c r="H357" s="15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157"/>
      <c r="H358" s="15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157"/>
      <c r="H359" s="15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157"/>
      <c r="H360" s="15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157"/>
      <c r="H361" s="15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157"/>
      <c r="H362" s="15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157"/>
      <c r="H363" s="15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157"/>
      <c r="H364" s="15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157"/>
      <c r="H365" s="15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157"/>
      <c r="H366" s="15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157"/>
      <c r="H367" s="15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157"/>
      <c r="H368" s="15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157"/>
      <c r="H369" s="15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157"/>
      <c r="H370" s="15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157"/>
      <c r="H371" s="15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157"/>
      <c r="H372" s="15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157"/>
      <c r="H373" s="15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157"/>
      <c r="H374" s="15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157"/>
      <c r="H375" s="15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157"/>
      <c r="H376" s="15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157"/>
      <c r="H377" s="15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157"/>
      <c r="H378" s="15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157"/>
      <c r="H379" s="15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157"/>
      <c r="H380" s="15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157"/>
      <c r="H381" s="15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157"/>
      <c r="H382" s="15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157"/>
      <c r="H383" s="15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157"/>
      <c r="H384" s="15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157"/>
      <c r="H385" s="15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157"/>
      <c r="H386" s="15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157"/>
      <c r="H387" s="15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157"/>
      <c r="H388" s="15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157"/>
      <c r="H389" s="15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157"/>
      <c r="H390" s="15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157"/>
      <c r="H391" s="15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157"/>
      <c r="H392" s="15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157"/>
      <c r="H393" s="15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157"/>
      <c r="H394" s="15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157"/>
      <c r="H395" s="15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157"/>
      <c r="H396" s="15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157"/>
      <c r="H397" s="15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157"/>
      <c r="H398" s="15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157"/>
      <c r="H399" s="15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157"/>
      <c r="H400" s="15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157"/>
      <c r="H401" s="15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157"/>
      <c r="H402" s="15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157"/>
      <c r="H403" s="15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157"/>
      <c r="H404" s="15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157"/>
      <c r="H405" s="15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157"/>
      <c r="H406" s="15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157"/>
      <c r="H407" s="15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157"/>
      <c r="H408" s="15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157"/>
      <c r="H409" s="15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157"/>
      <c r="H410" s="15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157"/>
      <c r="H411" s="15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157"/>
      <c r="H412" s="15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157"/>
      <c r="H413" s="15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157"/>
      <c r="H414" s="15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157"/>
      <c r="H415" s="15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157"/>
      <c r="H416" s="15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157"/>
      <c r="H417" s="15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157"/>
      <c r="H418" s="15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157"/>
      <c r="H419" s="15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157"/>
      <c r="H420" s="15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157"/>
      <c r="H421" s="15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157"/>
      <c r="H422" s="15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157"/>
      <c r="H423" s="15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157"/>
      <c r="H424" s="15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157"/>
      <c r="H425" s="15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157"/>
      <c r="H426" s="15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157"/>
      <c r="H427" s="15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157"/>
      <c r="H428" s="15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157"/>
      <c r="H429" s="15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157"/>
      <c r="H430" s="15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157"/>
      <c r="H431" s="15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157"/>
      <c r="H432" s="15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157"/>
      <c r="H433" s="15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157"/>
      <c r="H434" s="15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157"/>
      <c r="H435" s="15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157"/>
      <c r="H436" s="15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157"/>
      <c r="H437" s="15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157"/>
      <c r="H438" s="15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157"/>
      <c r="H439" s="15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157"/>
      <c r="H440" s="15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157"/>
      <c r="H441" s="15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157"/>
      <c r="H442" s="15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157"/>
      <c r="H443" s="15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157"/>
      <c r="H444" s="15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157"/>
      <c r="H445" s="15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157"/>
      <c r="H446" s="15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157"/>
      <c r="H447" s="15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157"/>
      <c r="H448" s="15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157"/>
      <c r="H449" s="15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157"/>
      <c r="H450" s="15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157"/>
      <c r="H451" s="15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157"/>
      <c r="H452" s="15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157"/>
      <c r="H453" s="15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157"/>
      <c r="H454" s="15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157"/>
      <c r="H455" s="15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157"/>
      <c r="H456" s="15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157"/>
      <c r="H457" s="15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157"/>
      <c r="H458" s="15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157"/>
      <c r="H459" s="15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157"/>
      <c r="H460" s="15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157"/>
      <c r="H461" s="15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157"/>
      <c r="H462" s="15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157"/>
      <c r="H463" s="15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157"/>
      <c r="H464" s="15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157"/>
      <c r="H465" s="15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157"/>
      <c r="H466" s="15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157"/>
      <c r="H467" s="15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157"/>
      <c r="H468" s="15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157"/>
      <c r="H469" s="15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157"/>
      <c r="H470" s="15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157"/>
      <c r="H471" s="15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157"/>
      <c r="H472" s="15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157"/>
      <c r="H473" s="15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157"/>
      <c r="H474" s="15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157"/>
      <c r="H475" s="15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157"/>
      <c r="H476" s="15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157"/>
      <c r="H477" s="15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157"/>
      <c r="H478" s="15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157"/>
      <c r="H479" s="15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157"/>
      <c r="H480" s="15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157"/>
      <c r="H481" s="15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157"/>
      <c r="H482" s="15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157"/>
      <c r="H483" s="15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157"/>
      <c r="H484" s="15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157"/>
      <c r="H485" s="15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157"/>
      <c r="H486" s="15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157"/>
      <c r="H487" s="15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157"/>
      <c r="H488" s="15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157"/>
      <c r="H489" s="15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157"/>
      <c r="H490" s="15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157"/>
      <c r="H491" s="15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157"/>
      <c r="H492" s="15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157"/>
      <c r="H493" s="15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157"/>
      <c r="H494" s="15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157"/>
      <c r="H495" s="15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157"/>
      <c r="H496" s="15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157"/>
      <c r="H497" s="15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157"/>
      <c r="H498" s="15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157"/>
      <c r="H499" s="15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157"/>
      <c r="H500" s="15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157"/>
      <c r="H501" s="15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157"/>
      <c r="H502" s="15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157"/>
      <c r="H503" s="15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157"/>
      <c r="H504" s="15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157"/>
      <c r="H505" s="15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157"/>
      <c r="H506" s="15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157"/>
      <c r="H507" s="15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157"/>
      <c r="H508" s="15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157"/>
      <c r="H509" s="15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157"/>
      <c r="H510" s="15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157"/>
      <c r="H511" s="15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157"/>
      <c r="H512" s="15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157"/>
      <c r="H513" s="15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157"/>
      <c r="H514" s="15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157"/>
      <c r="H515" s="15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157"/>
      <c r="H516" s="15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157"/>
      <c r="H517" s="15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157"/>
      <c r="H518" s="15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157"/>
      <c r="H519" s="15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157"/>
      <c r="H520" s="15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157"/>
      <c r="H521" s="15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157"/>
      <c r="H522" s="15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157"/>
      <c r="H523" s="15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157"/>
      <c r="H524" s="15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157"/>
      <c r="H525" s="15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157"/>
      <c r="H526" s="15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157"/>
      <c r="H527" s="15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157"/>
      <c r="H528" s="15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157"/>
      <c r="H529" s="15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157"/>
      <c r="H530" s="15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157"/>
      <c r="H531" s="15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157"/>
      <c r="H532" s="15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157"/>
      <c r="H533" s="15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157"/>
      <c r="H534" s="15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157"/>
      <c r="H535" s="15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157"/>
      <c r="H536" s="15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157"/>
      <c r="H537" s="15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157"/>
      <c r="H538" s="15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157"/>
      <c r="H539" s="15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157"/>
      <c r="H540" s="15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157"/>
      <c r="H541" s="15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157"/>
      <c r="H542" s="15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157"/>
      <c r="H543" s="15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157"/>
      <c r="H544" s="15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157"/>
      <c r="H545" s="15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157"/>
      <c r="H546" s="15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157"/>
      <c r="H547" s="15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157"/>
      <c r="H548" s="15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157"/>
      <c r="H549" s="15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157"/>
      <c r="H550" s="15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157"/>
      <c r="H551" s="15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157"/>
      <c r="H552" s="15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157"/>
      <c r="H553" s="15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157"/>
      <c r="H554" s="15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157"/>
      <c r="H555" s="15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157"/>
      <c r="H556" s="15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157"/>
      <c r="H557" s="15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157"/>
      <c r="H558" s="15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157"/>
      <c r="H559" s="15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157"/>
      <c r="H560" s="15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157"/>
      <c r="H561" s="15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157"/>
      <c r="H562" s="15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157"/>
      <c r="H563" s="15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157"/>
      <c r="H564" s="15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157"/>
      <c r="H565" s="15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157"/>
      <c r="H566" s="15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157"/>
      <c r="H567" s="15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157"/>
      <c r="H568" s="15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157"/>
      <c r="H569" s="15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157"/>
      <c r="H570" s="15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157"/>
      <c r="H571" s="15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157"/>
      <c r="H572" s="15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157"/>
      <c r="H573" s="15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157"/>
      <c r="H574" s="15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157"/>
      <c r="H575" s="15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157"/>
      <c r="H576" s="15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157"/>
      <c r="H577" s="15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157"/>
      <c r="H578" s="15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157"/>
      <c r="H579" s="15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157"/>
      <c r="H580" s="15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157"/>
      <c r="H581" s="15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157"/>
      <c r="H582" s="15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157"/>
      <c r="H583" s="15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157"/>
      <c r="H584" s="15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157"/>
      <c r="H585" s="15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157"/>
      <c r="H586" s="15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157"/>
      <c r="H587" s="15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157"/>
      <c r="H588" s="15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157"/>
      <c r="H589" s="15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157"/>
      <c r="H590" s="15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157"/>
      <c r="H591" s="15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157"/>
      <c r="H592" s="15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157"/>
      <c r="H593" s="15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157"/>
      <c r="H594" s="15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157"/>
      <c r="H595" s="15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157"/>
      <c r="H596" s="15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157"/>
      <c r="H597" s="15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157"/>
      <c r="H598" s="15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157"/>
      <c r="H599" s="15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157"/>
      <c r="H600" s="15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157"/>
      <c r="H601" s="15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157"/>
      <c r="H602" s="15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157"/>
      <c r="H603" s="15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157"/>
      <c r="H604" s="15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157"/>
      <c r="H605" s="15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157"/>
      <c r="H606" s="15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157"/>
      <c r="H607" s="15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157"/>
      <c r="H608" s="15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157"/>
      <c r="H609" s="15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157"/>
      <c r="H610" s="15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157"/>
      <c r="H611" s="15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157"/>
      <c r="H612" s="15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157"/>
      <c r="H613" s="15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157"/>
      <c r="H614" s="15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157"/>
      <c r="H615" s="15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157"/>
      <c r="H616" s="15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157"/>
      <c r="H617" s="15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157"/>
      <c r="H618" s="15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157"/>
      <c r="H619" s="15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157"/>
      <c r="H620" s="15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157"/>
      <c r="H621" s="15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157"/>
      <c r="H622" s="15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157"/>
      <c r="H623" s="15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157"/>
      <c r="H624" s="15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157"/>
      <c r="H625" s="15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157"/>
      <c r="H626" s="15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157"/>
      <c r="H627" s="15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157"/>
      <c r="H628" s="15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157"/>
      <c r="H629" s="15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157"/>
      <c r="H630" s="15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157"/>
      <c r="H631" s="15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157"/>
      <c r="H632" s="15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157"/>
      <c r="H633" s="15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157"/>
      <c r="H634" s="15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157"/>
      <c r="H635" s="15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157"/>
      <c r="H636" s="15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157"/>
      <c r="H637" s="15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157"/>
      <c r="H638" s="15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157"/>
      <c r="H639" s="15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157"/>
      <c r="H640" s="15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157"/>
      <c r="H641" s="15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157"/>
      <c r="H642" s="15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157"/>
      <c r="H643" s="15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157"/>
      <c r="H644" s="15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157"/>
      <c r="H645" s="15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157"/>
      <c r="H646" s="15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157"/>
      <c r="H647" s="15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157"/>
      <c r="H648" s="15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157"/>
      <c r="H649" s="15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157"/>
      <c r="H650" s="15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157"/>
      <c r="H651" s="15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157"/>
      <c r="H652" s="15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157"/>
      <c r="H653" s="15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157"/>
      <c r="H654" s="15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157"/>
      <c r="H655" s="15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157"/>
      <c r="H656" s="15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157"/>
      <c r="H657" s="15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157"/>
      <c r="H658" s="15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157"/>
      <c r="H659" s="15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157"/>
      <c r="H660" s="15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157"/>
      <c r="H661" s="15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157"/>
      <c r="H662" s="15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157"/>
      <c r="H663" s="15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157"/>
      <c r="H664" s="15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157"/>
      <c r="H665" s="15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157"/>
      <c r="H666" s="15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157"/>
      <c r="H667" s="15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157"/>
      <c r="H668" s="15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157"/>
      <c r="H669" s="15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157"/>
      <c r="H670" s="15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157"/>
      <c r="H671" s="15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157"/>
      <c r="H672" s="15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157"/>
      <c r="H673" s="15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157"/>
      <c r="H674" s="15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157"/>
      <c r="H675" s="15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157"/>
      <c r="H676" s="15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157"/>
      <c r="H677" s="15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157"/>
      <c r="H678" s="15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157"/>
      <c r="H679" s="15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157"/>
      <c r="H680" s="15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157"/>
      <c r="H681" s="15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157"/>
      <c r="H682" s="15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157"/>
      <c r="H683" s="15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157"/>
      <c r="H684" s="15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157"/>
      <c r="H685" s="15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157"/>
      <c r="H686" s="15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157"/>
      <c r="H687" s="15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157"/>
      <c r="H688" s="15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157"/>
      <c r="H689" s="15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157"/>
      <c r="H690" s="15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157"/>
      <c r="H691" s="15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157"/>
      <c r="H692" s="15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157"/>
      <c r="H693" s="15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157"/>
      <c r="H694" s="15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157"/>
      <c r="H695" s="15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157"/>
      <c r="H696" s="15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157"/>
      <c r="H697" s="15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157"/>
      <c r="H698" s="15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157"/>
      <c r="H699" s="15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157"/>
      <c r="H700" s="15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157"/>
      <c r="H701" s="15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157"/>
      <c r="H702" s="15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157"/>
      <c r="H703" s="15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157"/>
      <c r="H704" s="15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157"/>
      <c r="H705" s="15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157"/>
      <c r="H706" s="15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157"/>
      <c r="H707" s="15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157"/>
      <c r="H708" s="15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157"/>
      <c r="H709" s="15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157"/>
      <c r="H710" s="15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157"/>
      <c r="H711" s="15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157"/>
      <c r="H712" s="15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157"/>
      <c r="H713" s="15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157"/>
      <c r="H714" s="15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157"/>
      <c r="H715" s="15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157"/>
      <c r="H716" s="15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157"/>
      <c r="H717" s="15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157"/>
      <c r="H718" s="15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157"/>
      <c r="H719" s="15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157"/>
      <c r="H720" s="15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157"/>
      <c r="H721" s="15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157"/>
      <c r="H722" s="15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157"/>
      <c r="H723" s="15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157"/>
      <c r="H724" s="15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157"/>
      <c r="H725" s="15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157"/>
      <c r="H726" s="15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157"/>
      <c r="H727" s="15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157"/>
      <c r="H728" s="15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157"/>
      <c r="H729" s="15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157"/>
      <c r="H730" s="15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157"/>
      <c r="H731" s="15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157"/>
      <c r="H732" s="15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157"/>
      <c r="H733" s="15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157"/>
      <c r="H734" s="15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157"/>
      <c r="H735" s="15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157"/>
      <c r="H736" s="15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157"/>
      <c r="H737" s="15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157"/>
      <c r="H738" s="15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157"/>
      <c r="H739" s="15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157"/>
      <c r="H740" s="15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157"/>
      <c r="H741" s="15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157"/>
      <c r="H742" s="15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157"/>
      <c r="H743" s="15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157"/>
      <c r="H744" s="15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157"/>
      <c r="H745" s="15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157"/>
      <c r="H746" s="15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157"/>
      <c r="H747" s="15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157"/>
      <c r="H748" s="15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157"/>
      <c r="H749" s="15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157"/>
      <c r="H750" s="15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157"/>
      <c r="H751" s="15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157"/>
      <c r="H752" s="15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157"/>
      <c r="H753" s="15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157"/>
      <c r="H754" s="15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157"/>
      <c r="H755" s="15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157"/>
      <c r="H756" s="15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157"/>
      <c r="H757" s="15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157"/>
      <c r="H758" s="15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157"/>
      <c r="H759" s="15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157"/>
      <c r="H760" s="15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157"/>
      <c r="H761" s="15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157"/>
      <c r="H762" s="15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157"/>
      <c r="H763" s="15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157"/>
      <c r="H764" s="15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157"/>
      <c r="H765" s="15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157"/>
      <c r="H766" s="15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157"/>
      <c r="H767" s="15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157"/>
      <c r="H768" s="15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157"/>
      <c r="H769" s="15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157"/>
      <c r="H770" s="15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157"/>
      <c r="H771" s="15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157"/>
      <c r="H772" s="15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157"/>
      <c r="H773" s="15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157"/>
      <c r="H774" s="15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157"/>
      <c r="H775" s="15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157"/>
      <c r="H776" s="15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157"/>
      <c r="H777" s="15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157"/>
      <c r="H778" s="15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157"/>
      <c r="H779" s="15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157"/>
      <c r="H780" s="15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157"/>
      <c r="H781" s="15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157"/>
      <c r="H782" s="15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157"/>
      <c r="H783" s="15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157"/>
      <c r="H784" s="15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157"/>
      <c r="H785" s="15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157"/>
      <c r="H786" s="15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157"/>
      <c r="H787" s="15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157"/>
      <c r="H788" s="15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157"/>
      <c r="H789" s="15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157"/>
      <c r="H790" s="15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157"/>
      <c r="H791" s="15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157"/>
      <c r="H792" s="15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157"/>
      <c r="H793" s="15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157"/>
      <c r="H794" s="15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157"/>
      <c r="H795" s="15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157"/>
      <c r="H796" s="15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157"/>
      <c r="H797" s="15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157"/>
      <c r="H798" s="15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157"/>
      <c r="H799" s="15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157"/>
      <c r="H800" s="15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157"/>
      <c r="H801" s="15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157"/>
      <c r="H802" s="15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157"/>
      <c r="H803" s="15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157"/>
      <c r="H804" s="15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157"/>
      <c r="H805" s="15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157"/>
      <c r="H806" s="15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157"/>
      <c r="H807" s="15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157"/>
      <c r="H808" s="15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157"/>
      <c r="H809" s="15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157"/>
      <c r="H810" s="15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157"/>
      <c r="H811" s="15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157"/>
      <c r="H812" s="15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157"/>
      <c r="H813" s="15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157"/>
      <c r="H814" s="15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157"/>
      <c r="H815" s="15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157"/>
      <c r="H816" s="15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157"/>
      <c r="H817" s="15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157"/>
      <c r="H818" s="15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157"/>
      <c r="H819" s="15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157"/>
      <c r="H820" s="15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157"/>
      <c r="H821" s="15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157"/>
      <c r="H822" s="15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157"/>
      <c r="H823" s="15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157"/>
      <c r="H824" s="15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157"/>
      <c r="H825" s="15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157"/>
      <c r="H826" s="15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157"/>
      <c r="H827" s="15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157"/>
      <c r="H828" s="15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157"/>
      <c r="H829" s="15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157"/>
      <c r="H830" s="15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157"/>
      <c r="H831" s="15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157"/>
      <c r="H832" s="15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157"/>
      <c r="H833" s="15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157"/>
      <c r="H834" s="15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157"/>
      <c r="H835" s="15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157"/>
      <c r="H836" s="15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157"/>
      <c r="H837" s="15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157"/>
      <c r="H838" s="15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157"/>
      <c r="H839" s="15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157"/>
      <c r="H840" s="15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157"/>
      <c r="H841" s="15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157"/>
      <c r="H842" s="15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157"/>
      <c r="H843" s="15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157"/>
      <c r="H844" s="15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157"/>
      <c r="H845" s="15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157"/>
      <c r="H846" s="15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157"/>
      <c r="H847" s="15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157"/>
      <c r="H848" s="15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157"/>
      <c r="H849" s="15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157"/>
      <c r="H850" s="15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157"/>
      <c r="H851" s="15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157"/>
      <c r="H852" s="15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157"/>
      <c r="H853" s="15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157"/>
      <c r="H854" s="15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157"/>
      <c r="H855" s="15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157"/>
      <c r="H856" s="15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157"/>
      <c r="H857" s="15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157"/>
      <c r="H858" s="15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157"/>
      <c r="H859" s="15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157"/>
      <c r="H860" s="15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157"/>
      <c r="H861" s="15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157"/>
      <c r="H862" s="15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157"/>
      <c r="H863" s="15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157"/>
      <c r="H864" s="15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157"/>
      <c r="H865" s="15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157"/>
      <c r="H866" s="15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157"/>
      <c r="H867" s="15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157"/>
      <c r="H868" s="15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157"/>
      <c r="H869" s="15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157"/>
      <c r="H870" s="15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157"/>
      <c r="H871" s="15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157"/>
      <c r="H872" s="15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157"/>
      <c r="H873" s="15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157"/>
      <c r="H874" s="15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157"/>
      <c r="H875" s="15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157"/>
      <c r="H876" s="15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157"/>
      <c r="H877" s="15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157"/>
      <c r="H878" s="15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157"/>
      <c r="H879" s="15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157"/>
      <c r="H880" s="15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157"/>
      <c r="H881" s="15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157"/>
      <c r="H882" s="15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157"/>
      <c r="H883" s="15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157"/>
      <c r="H884" s="15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157"/>
      <c r="H885" s="15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157"/>
      <c r="H886" s="15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157"/>
      <c r="H887" s="15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157"/>
      <c r="H888" s="15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157"/>
      <c r="H889" s="15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157"/>
      <c r="H890" s="15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157"/>
      <c r="H891" s="15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157"/>
      <c r="H892" s="15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157"/>
      <c r="H893" s="15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157"/>
      <c r="H894" s="15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157"/>
      <c r="H895" s="15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157"/>
      <c r="H896" s="15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157"/>
      <c r="H897" s="15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157"/>
      <c r="H898" s="15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157"/>
      <c r="H899" s="15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157"/>
      <c r="H900" s="15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157"/>
      <c r="H901" s="15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157"/>
      <c r="H902" s="15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157"/>
      <c r="H903" s="15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157"/>
      <c r="H904" s="15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157"/>
      <c r="H905" s="15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157"/>
      <c r="H906" s="15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157"/>
      <c r="H907" s="15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157"/>
      <c r="H908" s="15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157"/>
      <c r="H909" s="15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157"/>
      <c r="H910" s="15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157"/>
      <c r="H911" s="15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157"/>
      <c r="H912" s="15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157"/>
      <c r="H913" s="15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157"/>
      <c r="H914" s="15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157"/>
      <c r="H915" s="15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157"/>
      <c r="H916" s="15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157"/>
      <c r="H917" s="15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157"/>
      <c r="H918" s="15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157"/>
      <c r="H919" s="15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157"/>
      <c r="H920" s="15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157"/>
      <c r="H921" s="15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157"/>
      <c r="H922" s="15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157"/>
      <c r="H923" s="15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157"/>
      <c r="H924" s="15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157"/>
      <c r="H925" s="15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157"/>
      <c r="H926" s="15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157"/>
      <c r="H927" s="15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157"/>
      <c r="H928" s="15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157"/>
      <c r="H929" s="15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157"/>
      <c r="H930" s="15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157"/>
      <c r="H931" s="15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157"/>
      <c r="H932" s="15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157"/>
      <c r="H933" s="15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157"/>
      <c r="H934" s="15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157"/>
      <c r="H935" s="15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157"/>
      <c r="H936" s="15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157"/>
      <c r="H937" s="15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157"/>
      <c r="H938" s="15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157"/>
      <c r="H939" s="15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157"/>
      <c r="H940" s="15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157"/>
      <c r="H941" s="15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157"/>
      <c r="H942" s="15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157"/>
      <c r="H943" s="15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157"/>
      <c r="H944" s="15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157"/>
      <c r="H945" s="15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157"/>
      <c r="H946" s="15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157"/>
      <c r="H947" s="15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157"/>
      <c r="H948" s="15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157"/>
      <c r="H949" s="15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157"/>
      <c r="H950" s="15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157"/>
      <c r="H951" s="15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157"/>
      <c r="H952" s="15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157"/>
      <c r="H953" s="15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157"/>
      <c r="H954" s="15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157"/>
      <c r="H955" s="15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157"/>
      <c r="H956" s="15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157"/>
      <c r="H957" s="15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157"/>
      <c r="H958" s="15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157"/>
      <c r="H959" s="15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157"/>
      <c r="H960" s="15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157"/>
      <c r="H961" s="15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157"/>
      <c r="H962" s="15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157"/>
      <c r="H963" s="15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157"/>
      <c r="H964" s="15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157"/>
      <c r="H965" s="15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157"/>
      <c r="H966" s="15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157"/>
      <c r="H967" s="15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157"/>
      <c r="H968" s="15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157"/>
      <c r="H969" s="15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157"/>
      <c r="H970" s="15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157"/>
      <c r="H971" s="15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157"/>
      <c r="H972" s="15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157"/>
      <c r="H973" s="15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157"/>
      <c r="H974" s="15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157"/>
      <c r="H975" s="15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157"/>
      <c r="H976" s="15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157"/>
      <c r="H977" s="15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157"/>
      <c r="H978" s="15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157"/>
      <c r="H979" s="15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157"/>
      <c r="H980" s="15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157"/>
      <c r="H981" s="15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157"/>
      <c r="H982" s="15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157"/>
      <c r="H983" s="15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157"/>
      <c r="H984" s="15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157"/>
      <c r="H985" s="15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157"/>
      <c r="H986" s="15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157"/>
      <c r="H987" s="15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157"/>
      <c r="H988" s="15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157"/>
      <c r="H989" s="15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157"/>
      <c r="H990" s="15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157"/>
      <c r="H991" s="15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157"/>
      <c r="H992" s="15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157"/>
      <c r="H993" s="15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157"/>
      <c r="H994" s="15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157"/>
      <c r="H995" s="15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157"/>
      <c r="H996" s="15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157"/>
      <c r="H997" s="15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157"/>
      <c r="H998" s="15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9.14"/>
    <col customWidth="1" min="3" max="3" width="20.0"/>
    <col customWidth="1" min="4" max="4" width="27.0"/>
    <col customWidth="1" min="5" max="5" width="36.43"/>
    <col customWidth="1" min="6" max="6" width="17.0"/>
    <col customWidth="1" min="7" max="7" width="27.0"/>
  </cols>
  <sheetData>
    <row r="1">
      <c r="A1" s="2" t="s">
        <v>1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1" t="s">
        <v>17</v>
      </c>
      <c r="H1" s="1" t="s">
        <v>18</v>
      </c>
      <c r="I1" s="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>
        <v>35.0</v>
      </c>
      <c r="G2" t="s">
        <v>30</v>
      </c>
      <c r="H2" t="s">
        <v>31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 t="s">
        <v>32</v>
      </c>
      <c r="B3" s="6" t="s">
        <v>33</v>
      </c>
      <c r="C3" s="6" t="s">
        <v>27</v>
      </c>
      <c r="D3" s="6" t="s">
        <v>34</v>
      </c>
      <c r="E3" s="6" t="s">
        <v>35</v>
      </c>
      <c r="F3" s="6">
        <v>23.0</v>
      </c>
      <c r="G3" t="s">
        <v>36</v>
      </c>
      <c r="H3" t="s">
        <v>37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6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6">
        <v>15.0</v>
      </c>
      <c r="G4" t="s">
        <v>43</v>
      </c>
      <c r="H4" t="s">
        <v>44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6" t="s">
        <v>38</v>
      </c>
      <c r="B5" s="6" t="s">
        <v>45</v>
      </c>
      <c r="C5" s="6" t="s">
        <v>40</v>
      </c>
      <c r="D5" s="6" t="s">
        <v>46</v>
      </c>
      <c r="E5" s="6" t="s">
        <v>47</v>
      </c>
      <c r="F5" s="6">
        <v>40.0</v>
      </c>
      <c r="G5" t="s">
        <v>43</v>
      </c>
      <c r="H5" t="s">
        <v>48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6" t="s">
        <v>49</v>
      </c>
      <c r="B6" s="6" t="s">
        <v>50</v>
      </c>
      <c r="C6" s="6" t="s">
        <v>52</v>
      </c>
      <c r="D6" s="6" t="s">
        <v>28</v>
      </c>
      <c r="E6" s="6" t="s">
        <v>53</v>
      </c>
      <c r="F6" s="6">
        <v>201.0</v>
      </c>
      <c r="G6" t="s">
        <v>55</v>
      </c>
      <c r="H6" t="s">
        <v>57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6" t="s">
        <v>21</v>
      </c>
      <c r="B7" s="6" t="s">
        <v>58</v>
      </c>
      <c r="C7" s="6" t="s">
        <v>20</v>
      </c>
      <c r="D7" s="6" t="s">
        <v>54</v>
      </c>
      <c r="E7" s="6" t="s">
        <v>59</v>
      </c>
      <c r="F7" s="6">
        <v>41.0</v>
      </c>
      <c r="G7" t="s">
        <v>60</v>
      </c>
      <c r="H7" t="s">
        <v>61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6" t="s">
        <v>21</v>
      </c>
      <c r="B8" s="6" t="s">
        <v>65</v>
      </c>
      <c r="C8" s="6" t="s">
        <v>20</v>
      </c>
      <c r="D8" s="6" t="s">
        <v>66</v>
      </c>
      <c r="E8" s="6" t="s">
        <v>67</v>
      </c>
      <c r="F8" s="6">
        <v>154.0</v>
      </c>
      <c r="G8" t="s">
        <v>60</v>
      </c>
      <c r="H8" t="s">
        <v>68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6" t="s">
        <v>21</v>
      </c>
      <c r="B9" s="6" t="s">
        <v>64</v>
      </c>
      <c r="C9" s="6" t="s">
        <v>20</v>
      </c>
      <c r="D9" s="6" t="s">
        <v>54</v>
      </c>
      <c r="E9" s="6" t="s">
        <v>69</v>
      </c>
      <c r="F9" s="6">
        <v>19.0</v>
      </c>
      <c r="G9" t="s">
        <v>60</v>
      </c>
      <c r="H9" t="s">
        <v>70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6" t="s">
        <v>21</v>
      </c>
      <c r="B10" s="6" t="s">
        <v>24</v>
      </c>
      <c r="C10" s="6" t="s">
        <v>20</v>
      </c>
      <c r="D10" s="6" t="s">
        <v>22</v>
      </c>
      <c r="E10" s="6" t="s">
        <v>67</v>
      </c>
      <c r="F10" s="6">
        <v>96.0</v>
      </c>
      <c r="G10" t="s">
        <v>60</v>
      </c>
      <c r="H10" t="s">
        <v>71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6" t="s">
        <v>72</v>
      </c>
      <c r="B11" s="6" t="s">
        <v>73</v>
      </c>
      <c r="C11" s="6" t="s">
        <v>40</v>
      </c>
      <c r="D11" s="6" t="s">
        <v>74</v>
      </c>
      <c r="E11" s="6" t="s">
        <v>75</v>
      </c>
      <c r="F11" s="6">
        <v>18.0</v>
      </c>
      <c r="G11" t="s">
        <v>76</v>
      </c>
      <c r="H11" t="s">
        <v>77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6" t="s">
        <v>78</v>
      </c>
      <c r="B12" s="6" t="s">
        <v>79</v>
      </c>
      <c r="C12" s="6" t="s">
        <v>27</v>
      </c>
      <c r="D12" s="6" t="s">
        <v>28</v>
      </c>
      <c r="E12" s="6" t="s">
        <v>81</v>
      </c>
      <c r="F12" s="6">
        <v>62.0</v>
      </c>
      <c r="G12" t="s">
        <v>82</v>
      </c>
      <c r="H12" t="s">
        <v>83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6" t="s">
        <v>84</v>
      </c>
      <c r="B13" s="6" t="s">
        <v>85</v>
      </c>
      <c r="C13" s="6" t="s">
        <v>27</v>
      </c>
      <c r="D13" s="6" t="s">
        <v>28</v>
      </c>
      <c r="E13" s="6" t="s">
        <v>86</v>
      </c>
      <c r="F13" s="6">
        <v>100.0</v>
      </c>
      <c r="G13" t="s">
        <v>87</v>
      </c>
      <c r="H13" t="s">
        <v>88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6" t="s">
        <v>90</v>
      </c>
      <c r="B14" s="6" t="s">
        <v>91</v>
      </c>
      <c r="C14" s="6" t="s">
        <v>40</v>
      </c>
      <c r="D14" s="6" t="s">
        <v>74</v>
      </c>
      <c r="E14" s="6" t="s">
        <v>92</v>
      </c>
      <c r="F14" s="6">
        <v>57.0</v>
      </c>
      <c r="G14" t="s">
        <v>93</v>
      </c>
      <c r="H14" t="s">
        <v>94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6" t="s">
        <v>96</v>
      </c>
      <c r="B15" s="6" t="s">
        <v>97</v>
      </c>
      <c r="C15" s="6" t="s">
        <v>40</v>
      </c>
      <c r="D15" s="6" t="s">
        <v>28</v>
      </c>
      <c r="E15" s="6" t="s">
        <v>99</v>
      </c>
      <c r="F15" s="6">
        <v>218.0</v>
      </c>
      <c r="G15" t="s">
        <v>100</v>
      </c>
      <c r="H15" t="s">
        <v>101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6" t="s">
        <v>102</v>
      </c>
      <c r="B16" s="6" t="s">
        <v>103</v>
      </c>
      <c r="C16" s="6" t="s">
        <v>27</v>
      </c>
      <c r="D16" s="6" t="s">
        <v>28</v>
      </c>
      <c r="E16" s="6" t="s">
        <v>104</v>
      </c>
      <c r="F16" s="6">
        <v>337.0</v>
      </c>
      <c r="G16" t="s">
        <v>105</v>
      </c>
      <c r="H16" t="s">
        <v>106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6" t="s">
        <v>107</v>
      </c>
      <c r="B17" s="6" t="s">
        <v>108</v>
      </c>
      <c r="C17" s="6" t="s">
        <v>27</v>
      </c>
      <c r="D17" s="6" t="s">
        <v>28</v>
      </c>
      <c r="E17" s="6" t="s">
        <v>109</v>
      </c>
      <c r="F17" s="6">
        <v>42.0</v>
      </c>
      <c r="G17" t="s">
        <v>110</v>
      </c>
      <c r="H17" t="s">
        <v>111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6" t="s">
        <v>107</v>
      </c>
      <c r="B18" s="6" t="s">
        <v>112</v>
      </c>
      <c r="C18" s="6" t="s">
        <v>27</v>
      </c>
      <c r="D18" s="6" t="s">
        <v>74</v>
      </c>
      <c r="E18" s="6" t="s">
        <v>114</v>
      </c>
      <c r="F18" s="6">
        <v>48.0</v>
      </c>
      <c r="G18" t="s">
        <v>115</v>
      </c>
      <c r="H18" t="s">
        <v>116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6" t="s">
        <v>118</v>
      </c>
      <c r="B19" s="6" t="s">
        <v>119</v>
      </c>
      <c r="C19" s="6" t="s">
        <v>40</v>
      </c>
      <c r="D19" s="6" t="s">
        <v>122</v>
      </c>
      <c r="E19" s="6" t="s">
        <v>123</v>
      </c>
      <c r="F19" s="6">
        <v>107.0</v>
      </c>
      <c r="G19" t="s">
        <v>124</v>
      </c>
      <c r="H19" t="s">
        <v>125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6" t="s">
        <v>118</v>
      </c>
      <c r="B20" s="6" t="s">
        <v>128</v>
      </c>
      <c r="C20" s="6" t="s">
        <v>40</v>
      </c>
      <c r="D20" s="6" t="s">
        <v>126</v>
      </c>
      <c r="E20" s="6" t="s">
        <v>129</v>
      </c>
      <c r="F20" s="6">
        <v>100.0</v>
      </c>
      <c r="G20" t="s">
        <v>130</v>
      </c>
      <c r="H20" t="s">
        <v>131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6" t="s">
        <v>133</v>
      </c>
      <c r="B21" s="6" t="s">
        <v>135</v>
      </c>
      <c r="C21" s="6" t="s">
        <v>40</v>
      </c>
      <c r="D21" s="6" t="s">
        <v>136</v>
      </c>
      <c r="E21" s="6" t="s">
        <v>137</v>
      </c>
      <c r="F21" s="6">
        <v>52.0</v>
      </c>
      <c r="G21" t="s">
        <v>130</v>
      </c>
      <c r="H21" t="s">
        <v>138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6" t="s">
        <v>133</v>
      </c>
      <c r="B22" s="6" t="s">
        <v>139</v>
      </c>
      <c r="C22" s="6" t="s">
        <v>40</v>
      </c>
      <c r="D22" s="6" t="s">
        <v>140</v>
      </c>
      <c r="E22" s="6" t="s">
        <v>141</v>
      </c>
      <c r="F22" s="6">
        <v>56.0</v>
      </c>
      <c r="G22" t="s">
        <v>130</v>
      </c>
      <c r="H22" t="s">
        <v>142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6" t="s">
        <v>144</v>
      </c>
      <c r="B23" s="6" t="s">
        <v>145</v>
      </c>
      <c r="C23" s="6" t="s">
        <v>40</v>
      </c>
      <c r="D23" s="6" t="s">
        <v>28</v>
      </c>
      <c r="E23" s="6" t="s">
        <v>147</v>
      </c>
      <c r="F23" s="6">
        <v>118.0</v>
      </c>
      <c r="G23" t="s">
        <v>76</v>
      </c>
      <c r="H23" t="s">
        <v>148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6" t="s">
        <v>149</v>
      </c>
      <c r="B24" s="6" t="s">
        <v>150</v>
      </c>
      <c r="C24" s="6" t="s">
        <v>27</v>
      </c>
      <c r="D24" s="6" t="s">
        <v>28</v>
      </c>
      <c r="E24" s="6" t="s">
        <v>151</v>
      </c>
      <c r="F24" s="6">
        <v>239.0</v>
      </c>
      <c r="G24" t="s">
        <v>152</v>
      </c>
      <c r="H24" t="s">
        <v>153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6" t="s">
        <v>149</v>
      </c>
      <c r="B25" s="6" t="s">
        <v>154</v>
      </c>
      <c r="C25" s="6" t="s">
        <v>20</v>
      </c>
      <c r="D25" s="6" t="s">
        <v>155</v>
      </c>
      <c r="E25" s="6" t="s">
        <v>156</v>
      </c>
      <c r="F25" s="6">
        <v>31.0</v>
      </c>
      <c r="G25" t="s">
        <v>152</v>
      </c>
      <c r="H25" t="s">
        <v>157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6" t="s">
        <v>158</v>
      </c>
      <c r="B26" s="6" t="s">
        <v>159</v>
      </c>
      <c r="C26" s="6" t="s">
        <v>27</v>
      </c>
      <c r="D26" s="6" t="s">
        <v>28</v>
      </c>
      <c r="E26" s="6" t="s">
        <v>160</v>
      </c>
      <c r="F26" s="6">
        <v>298.0</v>
      </c>
      <c r="G26" t="s">
        <v>161</v>
      </c>
      <c r="H26" t="s">
        <v>162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6" t="s">
        <v>163</v>
      </c>
      <c r="B27" s="6" t="s">
        <v>164</v>
      </c>
      <c r="C27" s="6" t="s">
        <v>20</v>
      </c>
      <c r="D27" s="6" t="s">
        <v>166</v>
      </c>
      <c r="E27" s="6" t="s">
        <v>167</v>
      </c>
      <c r="F27" s="6">
        <v>108.0</v>
      </c>
      <c r="G27" t="s">
        <v>168</v>
      </c>
      <c r="H27" t="s">
        <v>170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6" t="s">
        <v>173</v>
      </c>
      <c r="B28" s="6" t="s">
        <v>174</v>
      </c>
      <c r="C28" s="6" t="s">
        <v>27</v>
      </c>
      <c r="D28" s="6" t="s">
        <v>28</v>
      </c>
      <c r="E28" s="6" t="s">
        <v>175</v>
      </c>
      <c r="F28" s="6">
        <v>39.0</v>
      </c>
      <c r="G28" t="s">
        <v>87</v>
      </c>
      <c r="H28" t="s">
        <v>176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6" t="s">
        <v>178</v>
      </c>
      <c r="B29" s="6" t="s">
        <v>179</v>
      </c>
      <c r="C29" s="6" t="s">
        <v>27</v>
      </c>
      <c r="D29" s="6" t="s">
        <v>28</v>
      </c>
      <c r="E29" s="6" t="s">
        <v>181</v>
      </c>
      <c r="F29" s="6">
        <v>50.0</v>
      </c>
      <c r="G29" t="s">
        <v>182</v>
      </c>
      <c r="H29" t="s">
        <v>183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6" t="s">
        <v>184</v>
      </c>
      <c r="B30" s="6" t="s">
        <v>186</v>
      </c>
      <c r="C30" s="6" t="s">
        <v>40</v>
      </c>
      <c r="D30" s="6" t="s">
        <v>28</v>
      </c>
      <c r="E30" s="6" t="s">
        <v>187</v>
      </c>
      <c r="F30" s="6">
        <v>51.0</v>
      </c>
      <c r="G30" t="s">
        <v>189</v>
      </c>
      <c r="H30" t="s">
        <v>190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6"/>
      <c r="B31" s="2"/>
      <c r="C31" s="2"/>
      <c r="D31" s="2"/>
      <c r="E31" s="27"/>
      <c r="F31" s="6"/>
      <c r="G31" s="2"/>
      <c r="H31" s="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2" t="s">
        <v>198</v>
      </c>
      <c r="B32" s="2"/>
      <c r="C32" s="2"/>
      <c r="D32" s="2"/>
      <c r="E32" s="27"/>
      <c r="F32" s="6"/>
      <c r="G32" s="2"/>
      <c r="H32" s="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6" t="s">
        <v>200</v>
      </c>
      <c r="B33" s="6" t="s">
        <v>203</v>
      </c>
      <c r="C33" s="6" t="s">
        <v>40</v>
      </c>
      <c r="D33" s="6" t="s">
        <v>204</v>
      </c>
      <c r="E33" s="6" t="s">
        <v>47</v>
      </c>
      <c r="F33" s="6">
        <v>9.0</v>
      </c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6" t="s">
        <v>200</v>
      </c>
      <c r="B34" s="6" t="s">
        <v>206</v>
      </c>
      <c r="C34" s="6" t="s">
        <v>40</v>
      </c>
      <c r="D34" s="6" t="s">
        <v>207</v>
      </c>
      <c r="E34" s="6" t="s">
        <v>47</v>
      </c>
      <c r="F34" s="6">
        <v>9.0</v>
      </c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6" t="s">
        <v>200</v>
      </c>
      <c r="B35" s="6" t="s">
        <v>210</v>
      </c>
      <c r="C35" s="6" t="s">
        <v>40</v>
      </c>
      <c r="D35" s="6" t="s">
        <v>200</v>
      </c>
      <c r="E35" s="6" t="s">
        <v>211</v>
      </c>
      <c r="F35" s="6">
        <v>1.0</v>
      </c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6" t="s">
        <v>200</v>
      </c>
      <c r="B36" s="6" t="s">
        <v>214</v>
      </c>
      <c r="C36" s="6" t="s">
        <v>40</v>
      </c>
      <c r="D36" s="6" t="s">
        <v>28</v>
      </c>
      <c r="E36" s="6" t="s">
        <v>75</v>
      </c>
      <c r="F36" s="6">
        <v>2.0</v>
      </c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6" t="s">
        <v>200</v>
      </c>
      <c r="B37" s="6" t="s">
        <v>172</v>
      </c>
      <c r="C37" s="6" t="s">
        <v>40</v>
      </c>
      <c r="D37" s="6" t="s">
        <v>169</v>
      </c>
      <c r="E37" s="6" t="s">
        <v>141</v>
      </c>
      <c r="F37" s="6">
        <v>4.0</v>
      </c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6"/>
      <c r="B38" s="6"/>
      <c r="C38" s="6"/>
      <c r="D38" s="6"/>
      <c r="E38" s="6"/>
      <c r="F38" s="6"/>
      <c r="G38" s="6"/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6"/>
      <c r="B39" s="6"/>
      <c r="C39" s="6"/>
      <c r="D39" s="6"/>
      <c r="E39" s="6"/>
      <c r="F39" s="6"/>
      <c r="G39" s="6"/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6"/>
      <c r="B40" s="6"/>
      <c r="C40" s="6"/>
      <c r="D40" s="6"/>
      <c r="E40" s="6"/>
      <c r="F40" s="6"/>
      <c r="G40" s="6"/>
      <c r="H40" s="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6"/>
      <c r="B41" s="6"/>
      <c r="C41" s="6"/>
      <c r="D41" s="6"/>
      <c r="E41" s="6"/>
      <c r="F41" s="6"/>
      <c r="G41" s="6"/>
      <c r="H41" s="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6"/>
      <c r="B42" s="6"/>
      <c r="C42" s="6"/>
      <c r="D42" s="6"/>
      <c r="E42" s="6"/>
      <c r="F42" s="6"/>
      <c r="G42" s="6"/>
      <c r="H42" s="6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6"/>
      <c r="B43" s="6"/>
      <c r="C43" s="6"/>
      <c r="D43" s="6"/>
      <c r="E43" s="6"/>
      <c r="F43" s="6"/>
      <c r="G43" s="6"/>
      <c r="H43" s="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6"/>
      <c r="B44" s="6"/>
      <c r="C44" s="6"/>
      <c r="D44" s="6"/>
      <c r="E44" s="6"/>
      <c r="F44" s="6"/>
      <c r="G44" s="6"/>
      <c r="H44" s="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6"/>
      <c r="B45" s="6"/>
      <c r="C45" s="6"/>
      <c r="D45" s="6"/>
      <c r="E45" s="6"/>
      <c r="F45" s="6"/>
      <c r="G45" s="6"/>
      <c r="H45" s="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6"/>
      <c r="B46" s="6"/>
      <c r="C46" s="6"/>
      <c r="D46" s="6"/>
      <c r="E46" s="6"/>
      <c r="F46" s="6"/>
      <c r="G46" s="6"/>
      <c r="H46" s="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6"/>
      <c r="B47" s="6"/>
      <c r="C47" s="6"/>
      <c r="D47" s="6"/>
      <c r="E47" s="6"/>
      <c r="F47" s="6"/>
      <c r="G47" s="6"/>
      <c r="H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6"/>
      <c r="B48" s="6"/>
      <c r="C48" s="6"/>
      <c r="D48" s="6"/>
      <c r="E48" s="6"/>
      <c r="F48" s="6"/>
      <c r="G48" s="6"/>
      <c r="H48" s="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6"/>
      <c r="B49" s="6"/>
      <c r="C49" s="6"/>
      <c r="D49" s="6"/>
      <c r="E49" s="6"/>
      <c r="F49" s="6"/>
      <c r="G49" s="11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6"/>
      <c r="B50" s="6"/>
      <c r="C50" s="6"/>
      <c r="D50" s="6"/>
      <c r="E50" s="6"/>
      <c r="F50" s="6"/>
      <c r="G50" s="6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6"/>
      <c r="B51" s="6"/>
      <c r="C51" s="6"/>
      <c r="D51" s="6"/>
      <c r="E51" s="6"/>
      <c r="F51" s="6"/>
      <c r="G51" s="6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6"/>
      <c r="B52" s="6"/>
      <c r="C52" s="6"/>
      <c r="D52" s="6"/>
      <c r="E52" s="6"/>
      <c r="F52" s="6"/>
      <c r="G52" s="6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6"/>
      <c r="B53" s="6"/>
      <c r="C53" s="6"/>
      <c r="D53" s="6"/>
      <c r="E53" s="6"/>
      <c r="F53" s="6"/>
      <c r="G53" s="6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6"/>
      <c r="B54" s="6"/>
      <c r="C54" s="6"/>
      <c r="D54" s="6"/>
      <c r="E54" s="6"/>
      <c r="F54" s="6"/>
      <c r="G54" s="45"/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6"/>
      <c r="B55" s="6"/>
      <c r="C55" s="6"/>
      <c r="D55" s="6"/>
      <c r="E55" s="6"/>
      <c r="F55" s="6"/>
      <c r="G55" s="6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6"/>
      <c r="B56" s="6"/>
      <c r="C56" s="6"/>
      <c r="D56" s="6"/>
      <c r="E56" s="6"/>
      <c r="F56" s="6"/>
      <c r="G56" s="6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6"/>
      <c r="B57" s="6"/>
      <c r="C57" s="6"/>
      <c r="D57" s="6"/>
      <c r="E57" s="6"/>
      <c r="F57" s="6"/>
      <c r="G57" s="6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6"/>
      <c r="B58" s="6"/>
      <c r="C58" s="6"/>
      <c r="D58" s="6"/>
      <c r="E58" s="6"/>
      <c r="F58" s="6"/>
      <c r="G58" s="6"/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6"/>
      <c r="B59" s="6"/>
      <c r="C59" s="6"/>
      <c r="D59" s="6"/>
      <c r="E59" s="6"/>
      <c r="F59" s="6"/>
      <c r="G59" s="6"/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6"/>
      <c r="B60" s="6"/>
      <c r="C60" s="6"/>
      <c r="D60" s="6"/>
      <c r="E60" s="6"/>
      <c r="F60" s="6"/>
      <c r="G60" s="6"/>
      <c r="H60" s="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6"/>
      <c r="B61" s="6"/>
      <c r="C61" s="6"/>
      <c r="D61" s="6"/>
      <c r="E61" s="6"/>
      <c r="F61" s="6"/>
      <c r="G61" s="6"/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6"/>
      <c r="B62" s="6"/>
      <c r="C62" s="6"/>
      <c r="D62" s="6"/>
      <c r="E62" s="6"/>
      <c r="F62" s="6"/>
      <c r="G62" s="6"/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6"/>
      <c r="B63" s="6"/>
      <c r="C63" s="6"/>
      <c r="D63" s="6"/>
      <c r="E63" s="6"/>
      <c r="F63" s="6"/>
      <c r="G63" s="6"/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6"/>
      <c r="B64" s="6"/>
      <c r="C64" s="6"/>
      <c r="D64" s="6"/>
      <c r="E64" s="6"/>
      <c r="F64" s="6"/>
      <c r="G64" s="6"/>
      <c r="H64" s="6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6"/>
      <c r="B65" s="6"/>
      <c r="C65" s="6"/>
      <c r="D65" s="6"/>
      <c r="E65" s="6"/>
      <c r="F65" s="6"/>
      <c r="G65" s="11"/>
      <c r="H65" s="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6"/>
      <c r="B66" s="6"/>
      <c r="C66" s="6"/>
      <c r="D66" s="6"/>
      <c r="E66" s="6"/>
      <c r="F66" s="6"/>
      <c r="G66" s="6"/>
      <c r="H66" s="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6"/>
      <c r="B67" s="6"/>
      <c r="C67" s="6"/>
      <c r="D67" s="6"/>
      <c r="E67" s="6"/>
      <c r="F67" s="6"/>
      <c r="G67" s="6"/>
      <c r="H67" s="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6"/>
      <c r="B68" s="6"/>
      <c r="C68" s="6"/>
      <c r="D68" s="6"/>
      <c r="E68" s="6"/>
      <c r="F68" s="6"/>
      <c r="G68" s="6"/>
      <c r="H68" s="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6"/>
      <c r="B69" s="6"/>
      <c r="C69" s="6"/>
      <c r="D69" s="6"/>
      <c r="E69" s="6"/>
      <c r="F69" s="6"/>
      <c r="G69" s="6"/>
      <c r="H69" s="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6"/>
      <c r="B70" s="6"/>
      <c r="C70" s="6"/>
      <c r="D70" s="6"/>
      <c r="E70" s="6"/>
      <c r="F70" s="6"/>
      <c r="G70" s="45"/>
      <c r="H70" s="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6"/>
      <c r="B71" s="6"/>
      <c r="C71" s="6"/>
      <c r="D71" s="6"/>
      <c r="E71" s="6"/>
      <c r="F71" s="6"/>
      <c r="G71" s="6"/>
      <c r="H71" s="6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6"/>
      <c r="B72" s="6"/>
      <c r="C72" s="6"/>
      <c r="D72" s="6"/>
      <c r="E72" s="6"/>
      <c r="F72" s="6"/>
      <c r="G72" s="6"/>
      <c r="H72" s="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6"/>
      <c r="B73" s="6"/>
      <c r="C73" s="6"/>
      <c r="D73" s="6"/>
      <c r="E73" s="6"/>
      <c r="F73" s="6"/>
      <c r="G73" s="6"/>
      <c r="H73" s="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6"/>
      <c r="B74" s="6"/>
      <c r="C74" s="6"/>
      <c r="D74" s="6"/>
      <c r="E74" s="6"/>
      <c r="F74" s="6"/>
      <c r="G74" s="6"/>
      <c r="H74" s="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6"/>
      <c r="B75" s="6"/>
      <c r="C75" s="6"/>
      <c r="D75" s="6"/>
      <c r="E75" s="6"/>
      <c r="F75" s="6"/>
      <c r="G75" s="6"/>
      <c r="H75" s="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6"/>
      <c r="B76" s="6"/>
      <c r="C76" s="6"/>
      <c r="D76" s="6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6"/>
      <c r="B77" s="6"/>
      <c r="C77" s="6"/>
      <c r="D77" s="6"/>
      <c r="E77" s="6"/>
      <c r="F77" s="6"/>
      <c r="G77" s="6"/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6"/>
      <c r="B78" s="6"/>
      <c r="C78" s="6"/>
      <c r="D78" s="6"/>
      <c r="E78" s="6"/>
      <c r="F78" s="6"/>
      <c r="G78" s="6"/>
      <c r="H78" s="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6"/>
      <c r="B79" s="6"/>
      <c r="C79" s="6"/>
      <c r="D79" s="6"/>
      <c r="E79" s="6"/>
      <c r="F79" s="6"/>
      <c r="G79" s="6"/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6"/>
      <c r="B80" s="6"/>
      <c r="C80" s="6"/>
      <c r="D80" s="6"/>
      <c r="E80" s="6"/>
      <c r="F80" s="6"/>
      <c r="G80" s="6"/>
      <c r="H80" s="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6"/>
      <c r="B81" s="6"/>
      <c r="C81" s="6"/>
      <c r="D81" s="6"/>
      <c r="E81" s="6"/>
      <c r="F81" s="6"/>
      <c r="G81" s="6"/>
      <c r="H81" s="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6"/>
      <c r="B82" s="6"/>
      <c r="C82" s="6"/>
      <c r="D82" s="6"/>
      <c r="E82" s="6"/>
      <c r="F82" s="6"/>
      <c r="G82" s="6"/>
      <c r="H82" s="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6"/>
      <c r="B83" s="6"/>
      <c r="C83" s="6"/>
      <c r="D83" s="6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6"/>
      <c r="B84" s="6"/>
      <c r="C84" s="6"/>
      <c r="D84" s="6"/>
      <c r="E84" s="6"/>
      <c r="F84" s="6"/>
      <c r="G84" s="6"/>
      <c r="H84" s="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6"/>
      <c r="B85" s="6"/>
      <c r="C85" s="6"/>
      <c r="D85" s="6"/>
      <c r="E85" s="6"/>
      <c r="F85" s="6"/>
      <c r="G85" s="6"/>
      <c r="H85" s="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6"/>
      <c r="B86" s="6"/>
      <c r="C86" s="6"/>
      <c r="D86" s="6"/>
      <c r="E86" s="6"/>
      <c r="F86" s="6"/>
      <c r="G86" s="6"/>
      <c r="H86" s="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6"/>
      <c r="B87" s="6"/>
      <c r="C87" s="6"/>
      <c r="D87" s="6"/>
      <c r="E87" s="6"/>
      <c r="F87" s="6"/>
      <c r="G87" s="6"/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6"/>
      <c r="B88" s="6"/>
      <c r="C88" s="6"/>
      <c r="D88" s="6"/>
      <c r="E88" s="6"/>
      <c r="F88" s="6"/>
      <c r="G88" s="6"/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6"/>
      <c r="B89" s="6"/>
      <c r="C89" s="6"/>
      <c r="D89" s="6"/>
      <c r="E89" s="6"/>
      <c r="F89" s="6"/>
      <c r="G89" s="6"/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6"/>
      <c r="B90" s="6"/>
      <c r="C90" s="6"/>
      <c r="D90" s="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6"/>
      <c r="B91" s="6"/>
      <c r="C91" s="6"/>
      <c r="D91" s="6"/>
      <c r="E91" s="6"/>
      <c r="F91" s="6"/>
      <c r="G91" s="6"/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6"/>
      <c r="B92" s="6"/>
      <c r="C92" s="6"/>
      <c r="D92" s="6"/>
      <c r="E92" s="6"/>
      <c r="F92" s="6"/>
      <c r="G92" s="6"/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6"/>
      <c r="B93" s="6"/>
      <c r="C93" s="6"/>
      <c r="D93" s="6"/>
      <c r="E93" s="6"/>
      <c r="F93" s="6"/>
      <c r="G93" s="6"/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6"/>
      <c r="B94" s="6"/>
      <c r="C94" s="6"/>
      <c r="D94" s="6"/>
      <c r="E94" s="6"/>
      <c r="F94" s="6"/>
      <c r="G94" s="6"/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6"/>
      <c r="B95" s="6"/>
      <c r="C95" s="6"/>
      <c r="D95" s="6"/>
      <c r="E95" s="6"/>
      <c r="F95" s="6"/>
      <c r="G95" s="6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6"/>
      <c r="B96" s="6"/>
      <c r="C96" s="6"/>
      <c r="D96" s="6"/>
      <c r="E96" s="6"/>
      <c r="F96" s="6"/>
      <c r="G96" s="6"/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6"/>
      <c r="B97" s="6"/>
      <c r="C97" s="6"/>
      <c r="D97" s="6"/>
      <c r="E97" s="6"/>
      <c r="F97" s="6"/>
      <c r="G97" s="6"/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9.14"/>
    <col customWidth="1" min="3" max="3" width="20.0"/>
    <col customWidth="1" min="4" max="4" width="51.14"/>
    <col customWidth="1" min="5" max="5" width="36.43"/>
    <col customWidth="1" min="6" max="6" width="17.0"/>
    <col customWidth="1" min="7" max="7" width="27.0"/>
    <col customWidth="1" min="8" max="8" width="22.0"/>
    <col customWidth="1" min="9" max="9" width="38.71"/>
  </cols>
  <sheetData>
    <row r="1">
      <c r="A1" s="2" t="s">
        <v>1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8" t="s">
        <v>17</v>
      </c>
      <c r="H1" s="8" t="s">
        <v>18</v>
      </c>
      <c r="I1" s="1" t="s">
        <v>80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29</v>
      </c>
      <c r="F2" s="10">
        <v>35.0</v>
      </c>
      <c r="G2" s="12" t="s">
        <v>30</v>
      </c>
      <c r="H2" s="12" t="s">
        <v>31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14"/>
    </row>
    <row r="3">
      <c r="A3" s="15" t="s">
        <v>32</v>
      </c>
      <c r="B3" s="15" t="s">
        <v>33</v>
      </c>
      <c r="C3" s="15" t="s">
        <v>27</v>
      </c>
      <c r="D3" s="15" t="s">
        <v>34</v>
      </c>
      <c r="E3" s="15" t="s">
        <v>35</v>
      </c>
      <c r="F3" s="15">
        <v>23.0</v>
      </c>
      <c r="G3" s="16" t="s">
        <v>134</v>
      </c>
      <c r="H3" s="17" t="s">
        <v>37</v>
      </c>
      <c r="I3" s="18" t="s">
        <v>143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1"/>
      <c r="Z3" s="21"/>
    </row>
    <row r="4">
      <c r="A4" s="22" t="s">
        <v>38</v>
      </c>
      <c r="B4" s="22" t="s">
        <v>45</v>
      </c>
      <c r="C4" s="22" t="s">
        <v>40</v>
      </c>
      <c r="D4" s="22" t="s">
        <v>46</v>
      </c>
      <c r="E4" s="22" t="s">
        <v>47</v>
      </c>
      <c r="F4" s="22">
        <v>40.0</v>
      </c>
      <c r="G4" s="23" t="s">
        <v>43</v>
      </c>
      <c r="H4" s="23" t="s">
        <v>48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  <c r="Z4" s="25"/>
    </row>
    <row r="5">
      <c r="A5" s="26" t="s">
        <v>38</v>
      </c>
      <c r="B5" s="26" t="s">
        <v>39</v>
      </c>
      <c r="C5" s="26" t="s">
        <v>40</v>
      </c>
      <c r="D5" s="26" t="s">
        <v>41</v>
      </c>
      <c r="E5" s="26" t="s">
        <v>42</v>
      </c>
      <c r="F5" s="26">
        <v>15.0</v>
      </c>
      <c r="G5" s="28" t="s">
        <v>43</v>
      </c>
      <c r="H5" s="28" t="s">
        <v>44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30"/>
      <c r="Z5" s="30"/>
    </row>
    <row r="6">
      <c r="A6" s="31" t="s">
        <v>38</v>
      </c>
      <c r="B6" s="31" t="s">
        <v>203</v>
      </c>
      <c r="C6" s="31" t="s">
        <v>40</v>
      </c>
      <c r="D6" s="31" t="s">
        <v>204</v>
      </c>
      <c r="E6" s="31" t="s">
        <v>47</v>
      </c>
      <c r="F6" s="31">
        <v>9.0</v>
      </c>
      <c r="G6" s="32" t="s">
        <v>43</v>
      </c>
      <c r="H6" s="32" t="s">
        <v>216</v>
      </c>
      <c r="I6" s="33" t="s">
        <v>217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5"/>
      <c r="Z6" s="35"/>
    </row>
    <row r="7">
      <c r="A7" s="36" t="s">
        <v>38</v>
      </c>
      <c r="B7" s="36" t="s">
        <v>206</v>
      </c>
      <c r="C7" s="36" t="s">
        <v>40</v>
      </c>
      <c r="D7" s="36" t="s">
        <v>207</v>
      </c>
      <c r="E7" s="36" t="s">
        <v>47</v>
      </c>
      <c r="F7" s="36">
        <v>9.0</v>
      </c>
      <c r="G7" s="37" t="s">
        <v>43</v>
      </c>
      <c r="H7" s="37" t="s">
        <v>236</v>
      </c>
      <c r="I7" s="38" t="s">
        <v>238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44" t="s">
        <v>49</v>
      </c>
      <c r="B8" s="44" t="s">
        <v>50</v>
      </c>
      <c r="C8" s="44" t="s">
        <v>52</v>
      </c>
      <c r="D8" s="44" t="s">
        <v>28</v>
      </c>
      <c r="E8" s="44" t="s">
        <v>53</v>
      </c>
      <c r="F8" s="44">
        <v>185.0</v>
      </c>
      <c r="G8" s="46" t="s">
        <v>55</v>
      </c>
      <c r="H8" s="46" t="s">
        <v>57</v>
      </c>
      <c r="I8" s="44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8" t="s">
        <v>49</v>
      </c>
      <c r="B9" s="48" t="s">
        <v>261</v>
      </c>
      <c r="C9" s="48" t="s">
        <v>52</v>
      </c>
      <c r="D9" s="48" t="s">
        <v>241</v>
      </c>
      <c r="E9" s="48" t="s">
        <v>53</v>
      </c>
      <c r="F9" s="48">
        <v>13.0</v>
      </c>
      <c r="G9" s="49"/>
      <c r="H9" s="50" t="s">
        <v>264</v>
      </c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2"/>
      <c r="Z9" s="52"/>
    </row>
    <row r="10">
      <c r="A10" s="53" t="s">
        <v>72</v>
      </c>
      <c r="B10" s="53" t="s">
        <v>73</v>
      </c>
      <c r="C10" s="53" t="s">
        <v>40</v>
      </c>
      <c r="D10" s="53" t="s">
        <v>74</v>
      </c>
      <c r="E10" s="53" t="s">
        <v>75</v>
      </c>
      <c r="F10" s="53">
        <v>18.0</v>
      </c>
      <c r="G10" s="54" t="s">
        <v>76</v>
      </c>
      <c r="H10" s="54" t="s">
        <v>77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6"/>
      <c r="Z10" s="56"/>
    </row>
    <row r="11">
      <c r="A11" s="57" t="s">
        <v>21</v>
      </c>
      <c r="B11" s="57" t="s">
        <v>65</v>
      </c>
      <c r="C11" s="57" t="s">
        <v>20</v>
      </c>
      <c r="D11" s="57" t="s">
        <v>66</v>
      </c>
      <c r="E11" s="57" t="s">
        <v>67</v>
      </c>
      <c r="F11" s="57">
        <v>154.0</v>
      </c>
      <c r="G11" s="58" t="s">
        <v>60</v>
      </c>
      <c r="H11" s="58" t="s">
        <v>68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60"/>
      <c r="Z11" s="60"/>
    </row>
    <row r="12">
      <c r="A12" s="61" t="s">
        <v>21</v>
      </c>
      <c r="B12" s="61" t="s">
        <v>24</v>
      </c>
      <c r="C12" s="61" t="s">
        <v>20</v>
      </c>
      <c r="D12" s="61" t="s">
        <v>22</v>
      </c>
      <c r="E12" s="61" t="s">
        <v>67</v>
      </c>
      <c r="F12" s="61">
        <v>96.0</v>
      </c>
      <c r="G12" s="62" t="s">
        <v>60</v>
      </c>
      <c r="H12" s="62" t="s">
        <v>71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4"/>
      <c r="Z12" s="64"/>
    </row>
    <row r="13">
      <c r="A13" s="65" t="s">
        <v>21</v>
      </c>
      <c r="B13" s="65" t="s">
        <v>58</v>
      </c>
      <c r="C13" s="65" t="s">
        <v>20</v>
      </c>
      <c r="D13" s="65" t="s">
        <v>54</v>
      </c>
      <c r="E13" s="65" t="s">
        <v>59</v>
      </c>
      <c r="F13" s="65">
        <v>41.0</v>
      </c>
      <c r="G13" s="66" t="s">
        <v>60</v>
      </c>
      <c r="H13" s="66" t="s">
        <v>61</v>
      </c>
      <c r="I13" s="65" t="s">
        <v>292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8" t="s">
        <v>21</v>
      </c>
      <c r="B14" s="68" t="s">
        <v>64</v>
      </c>
      <c r="C14" s="68" t="s">
        <v>20</v>
      </c>
      <c r="D14" s="68" t="s">
        <v>54</v>
      </c>
      <c r="E14" s="68" t="s">
        <v>69</v>
      </c>
      <c r="F14" s="68">
        <v>19.0</v>
      </c>
      <c r="G14" s="69" t="s">
        <v>60</v>
      </c>
      <c r="H14" s="69" t="s">
        <v>70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1" t="s">
        <v>78</v>
      </c>
      <c r="B15" s="71" t="s">
        <v>79</v>
      </c>
      <c r="C15" s="71" t="s">
        <v>27</v>
      </c>
      <c r="D15" s="71" t="s">
        <v>28</v>
      </c>
      <c r="E15" s="71" t="s">
        <v>81</v>
      </c>
      <c r="F15" s="71">
        <v>62.0</v>
      </c>
      <c r="G15" s="72" t="s">
        <v>82</v>
      </c>
      <c r="H15" s="72" t="s">
        <v>83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74" t="s">
        <v>84</v>
      </c>
      <c r="B16" s="74" t="s">
        <v>85</v>
      </c>
      <c r="C16" s="74" t="s">
        <v>27</v>
      </c>
      <c r="D16" s="74" t="s">
        <v>28</v>
      </c>
      <c r="E16" s="74" t="s">
        <v>86</v>
      </c>
      <c r="F16" s="74">
        <v>100.0</v>
      </c>
      <c r="G16" s="75" t="s">
        <v>87</v>
      </c>
      <c r="H16" s="75" t="s">
        <v>88</v>
      </c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>
      <c r="A17" s="77" t="s">
        <v>90</v>
      </c>
      <c r="B17" s="77" t="s">
        <v>91</v>
      </c>
      <c r="C17" s="77" t="s">
        <v>40</v>
      </c>
      <c r="D17" s="77" t="s">
        <v>74</v>
      </c>
      <c r="E17" s="77" t="s">
        <v>92</v>
      </c>
      <c r="F17" s="77">
        <v>57.0</v>
      </c>
      <c r="G17" s="78" t="s">
        <v>93</v>
      </c>
      <c r="H17" s="78" t="s">
        <v>94</v>
      </c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80" t="s">
        <v>96</v>
      </c>
      <c r="B18" s="80" t="s">
        <v>277</v>
      </c>
      <c r="C18" s="80" t="s">
        <v>40</v>
      </c>
      <c r="D18" s="80" t="s">
        <v>318</v>
      </c>
      <c r="E18" s="80" t="s">
        <v>320</v>
      </c>
      <c r="F18" s="80">
        <v>189.0</v>
      </c>
      <c r="G18" s="81" t="s">
        <v>100</v>
      </c>
      <c r="H18" s="81" t="s">
        <v>101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3"/>
      <c r="Z18" s="83"/>
    </row>
    <row r="19">
      <c r="A19" s="84" t="s">
        <v>96</v>
      </c>
      <c r="B19" s="84" t="s">
        <v>283</v>
      </c>
      <c r="C19" s="84" t="s">
        <v>40</v>
      </c>
      <c r="D19" s="84" t="s">
        <v>326</v>
      </c>
      <c r="E19" s="84" t="s">
        <v>327</v>
      </c>
      <c r="F19" s="84">
        <v>49.0</v>
      </c>
      <c r="G19" s="85" t="s">
        <v>100</v>
      </c>
      <c r="H19" s="85" t="s">
        <v>328</v>
      </c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7"/>
      <c r="Z19" s="87"/>
    </row>
    <row r="20">
      <c r="A20" s="88" t="s">
        <v>102</v>
      </c>
      <c r="B20" s="88" t="s">
        <v>289</v>
      </c>
      <c r="C20" s="88" t="s">
        <v>27</v>
      </c>
      <c r="D20" s="88" t="s">
        <v>288</v>
      </c>
      <c r="E20" s="88" t="s">
        <v>104</v>
      </c>
      <c r="F20" s="88">
        <v>334.0</v>
      </c>
      <c r="G20" s="89" t="s">
        <v>335</v>
      </c>
      <c r="H20" s="90" t="s">
        <v>106</v>
      </c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/>
      <c r="Z20" s="92"/>
    </row>
    <row r="21">
      <c r="A21" s="93" t="s">
        <v>107</v>
      </c>
      <c r="B21" s="94" t="s">
        <v>112</v>
      </c>
      <c r="C21" s="94" t="s">
        <v>27</v>
      </c>
      <c r="D21" s="94" t="s">
        <v>74</v>
      </c>
      <c r="E21" s="94" t="s">
        <v>114</v>
      </c>
      <c r="F21" s="94">
        <v>48.0</v>
      </c>
      <c r="G21" s="95" t="s">
        <v>347</v>
      </c>
      <c r="H21" s="96" t="s">
        <v>116</v>
      </c>
      <c r="I21" s="97" t="s">
        <v>348</v>
      </c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9"/>
      <c r="Z21" s="100"/>
    </row>
    <row r="22">
      <c r="A22" s="101" t="s">
        <v>107</v>
      </c>
      <c r="B22" s="102" t="s">
        <v>108</v>
      </c>
      <c r="C22" s="102" t="s">
        <v>27</v>
      </c>
      <c r="D22" s="102" t="s">
        <v>28</v>
      </c>
      <c r="E22" s="102" t="s">
        <v>109</v>
      </c>
      <c r="F22" s="102">
        <v>42.0</v>
      </c>
      <c r="G22" s="103" t="s">
        <v>356</v>
      </c>
      <c r="H22" s="104" t="s">
        <v>111</v>
      </c>
      <c r="I22" s="105" t="s">
        <v>348</v>
      </c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7"/>
      <c r="Z22" s="108"/>
    </row>
    <row r="23">
      <c r="A23" s="109" t="s">
        <v>118</v>
      </c>
      <c r="B23" s="109" t="s">
        <v>311</v>
      </c>
      <c r="C23" s="109" t="s">
        <v>40</v>
      </c>
      <c r="D23" s="109" t="s">
        <v>309</v>
      </c>
      <c r="E23" s="109" t="s">
        <v>370</v>
      </c>
      <c r="F23" s="109">
        <v>202.0</v>
      </c>
      <c r="G23" s="110" t="s">
        <v>124</v>
      </c>
      <c r="H23" s="110" t="s">
        <v>125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>
      <c r="A24" s="115" t="s">
        <v>133</v>
      </c>
      <c r="B24" s="115" t="s">
        <v>139</v>
      </c>
      <c r="C24" s="115" t="s">
        <v>40</v>
      </c>
      <c r="D24" s="115" t="s">
        <v>140</v>
      </c>
      <c r="E24" s="115" t="s">
        <v>141</v>
      </c>
      <c r="F24" s="115">
        <v>57.0</v>
      </c>
      <c r="G24" s="116" t="s">
        <v>130</v>
      </c>
      <c r="H24" s="116" t="s">
        <v>142</v>
      </c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/>
      <c r="Z24" s="118"/>
    </row>
    <row r="25">
      <c r="A25" s="119" t="s">
        <v>133</v>
      </c>
      <c r="B25" s="119" t="s">
        <v>135</v>
      </c>
      <c r="C25" s="119" t="s">
        <v>40</v>
      </c>
      <c r="D25" s="119" t="s">
        <v>136</v>
      </c>
      <c r="E25" s="119" t="s">
        <v>137</v>
      </c>
      <c r="F25" s="119">
        <v>52.0</v>
      </c>
      <c r="G25" s="120" t="s">
        <v>130</v>
      </c>
      <c r="H25" s="120" t="s">
        <v>138</v>
      </c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>
      <c r="A26" s="122" t="s">
        <v>144</v>
      </c>
      <c r="B26" s="122" t="s">
        <v>145</v>
      </c>
      <c r="C26" s="122" t="s">
        <v>40</v>
      </c>
      <c r="D26" s="122" t="s">
        <v>28</v>
      </c>
      <c r="E26" s="122" t="s">
        <v>147</v>
      </c>
      <c r="F26" s="122">
        <v>118.0</v>
      </c>
      <c r="G26" s="123" t="s">
        <v>76</v>
      </c>
      <c r="H26" s="123" t="s">
        <v>148</v>
      </c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>
      <c r="A27" s="125" t="s">
        <v>149</v>
      </c>
      <c r="B27" s="125" t="s">
        <v>150</v>
      </c>
      <c r="C27" s="125" t="s">
        <v>27</v>
      </c>
      <c r="D27" s="125" t="s">
        <v>28</v>
      </c>
      <c r="E27" s="125" t="s">
        <v>151</v>
      </c>
      <c r="F27" s="125">
        <v>245.0</v>
      </c>
      <c r="G27" s="126" t="s">
        <v>152</v>
      </c>
      <c r="H27" s="126" t="s">
        <v>153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>
      <c r="A28" s="128" t="s">
        <v>149</v>
      </c>
      <c r="B28" s="128" t="s">
        <v>154</v>
      </c>
      <c r="C28" s="128" t="s">
        <v>27</v>
      </c>
      <c r="D28" s="128" t="s">
        <v>344</v>
      </c>
      <c r="E28" s="128" t="s">
        <v>156</v>
      </c>
      <c r="F28" s="128">
        <v>31.0</v>
      </c>
      <c r="G28" s="129" t="s">
        <v>152</v>
      </c>
      <c r="H28" s="130" t="s">
        <v>157</v>
      </c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>
      <c r="A29" s="132" t="s">
        <v>158</v>
      </c>
      <c r="B29" s="132" t="s">
        <v>159</v>
      </c>
      <c r="C29" s="132" t="s">
        <v>27</v>
      </c>
      <c r="D29" s="132" t="s">
        <v>28</v>
      </c>
      <c r="E29" s="132" t="s">
        <v>160</v>
      </c>
      <c r="F29" s="132">
        <v>295.0</v>
      </c>
      <c r="G29" s="133" t="s">
        <v>161</v>
      </c>
      <c r="H29" s="133" t="s">
        <v>162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5"/>
      <c r="Z29" s="135"/>
    </row>
    <row r="30">
      <c r="A30" s="136" t="s">
        <v>163</v>
      </c>
      <c r="B30" s="136" t="s">
        <v>164</v>
      </c>
      <c r="C30" s="136" t="s">
        <v>20</v>
      </c>
      <c r="D30" s="136" t="s">
        <v>166</v>
      </c>
      <c r="E30" s="136" t="s">
        <v>167</v>
      </c>
      <c r="F30" s="136">
        <v>108.0</v>
      </c>
      <c r="G30" s="137" t="s">
        <v>168</v>
      </c>
      <c r="H30" s="137" t="s">
        <v>170</v>
      </c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>
      <c r="A31" s="139" t="s">
        <v>173</v>
      </c>
      <c r="B31" s="139" t="s">
        <v>174</v>
      </c>
      <c r="C31" s="139" t="s">
        <v>27</v>
      </c>
      <c r="D31" s="139" t="s">
        <v>28</v>
      </c>
      <c r="E31" s="139" t="s">
        <v>175</v>
      </c>
      <c r="F31" s="139">
        <v>39.0</v>
      </c>
      <c r="G31" s="140" t="s">
        <v>87</v>
      </c>
      <c r="H31" s="140" t="s">
        <v>176</v>
      </c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2"/>
      <c r="Z31" s="142"/>
    </row>
    <row r="32">
      <c r="A32" s="143" t="s">
        <v>178</v>
      </c>
      <c r="B32" s="143" t="s">
        <v>385</v>
      </c>
      <c r="C32" s="143" t="s">
        <v>27</v>
      </c>
      <c r="D32" s="143" t="s">
        <v>381</v>
      </c>
      <c r="E32" s="143" t="s">
        <v>181</v>
      </c>
      <c r="F32" s="143">
        <v>31.0</v>
      </c>
      <c r="G32" s="144" t="s">
        <v>382</v>
      </c>
      <c r="H32" s="145" t="s">
        <v>183</v>
      </c>
      <c r="I32" s="146" t="s">
        <v>143</v>
      </c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</row>
    <row r="33">
      <c r="A33" s="158" t="s">
        <v>178</v>
      </c>
      <c r="B33" s="158" t="s">
        <v>386</v>
      </c>
      <c r="C33" s="158" t="s">
        <v>27</v>
      </c>
      <c r="D33" s="158" t="s">
        <v>381</v>
      </c>
      <c r="E33" s="158" t="s">
        <v>181</v>
      </c>
      <c r="F33" s="158">
        <v>18.0</v>
      </c>
      <c r="G33" s="159" t="s">
        <v>382</v>
      </c>
      <c r="H33" s="159" t="s">
        <v>387</v>
      </c>
      <c r="I33" s="160" t="s">
        <v>143</v>
      </c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2"/>
      <c r="Z33" s="162"/>
    </row>
    <row r="34">
      <c r="A34" s="148" t="s">
        <v>184</v>
      </c>
      <c r="B34" s="148" t="s">
        <v>186</v>
      </c>
      <c r="C34" s="148" t="s">
        <v>40</v>
      </c>
      <c r="D34" s="148" t="s">
        <v>28</v>
      </c>
      <c r="E34" s="148" t="s">
        <v>187</v>
      </c>
      <c r="F34" s="148">
        <v>51.0</v>
      </c>
      <c r="G34" s="149" t="s">
        <v>189</v>
      </c>
      <c r="H34" s="149" t="s">
        <v>190</v>
      </c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1"/>
      <c r="Z34" s="151"/>
    </row>
    <row r="35">
      <c r="A35" s="4" t="s">
        <v>388</v>
      </c>
      <c r="B35" s="6"/>
      <c r="C35" s="6"/>
      <c r="D35" s="6"/>
      <c r="E35" s="152"/>
      <c r="F35" s="6">
        <v>8.0</v>
      </c>
      <c r="G35" s="153"/>
      <c r="H35" s="1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4"/>
      <c r="B36" s="6"/>
      <c r="C36" s="6"/>
      <c r="D36" s="6"/>
      <c r="E36" s="152" t="s">
        <v>383</v>
      </c>
      <c r="F36" s="6">
        <f>sum(F2:F34)</f>
        <v>2785</v>
      </c>
      <c r="G36" s="153"/>
      <c r="H36" s="1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2"/>
      <c r="B37" s="2"/>
      <c r="C37" s="6"/>
      <c r="D37" s="6"/>
      <c r="E37" s="6"/>
      <c r="F37" s="6"/>
      <c r="G37" s="153"/>
      <c r="H37" s="1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2" t="s">
        <v>389</v>
      </c>
      <c r="B38" s="2" t="s">
        <v>390</v>
      </c>
      <c r="C38" s="6"/>
      <c r="D38" s="6"/>
      <c r="E38" s="6"/>
      <c r="F38" s="6"/>
      <c r="G38" s="153"/>
      <c r="H38" s="1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4" t="s">
        <v>178</v>
      </c>
      <c r="B39" s="4" t="s">
        <v>391</v>
      </c>
      <c r="C39" s="4" t="s">
        <v>27</v>
      </c>
      <c r="D39" s="4" t="s">
        <v>392</v>
      </c>
      <c r="E39" s="4" t="s">
        <v>181</v>
      </c>
      <c r="F39" s="4">
        <v>1.0</v>
      </c>
      <c r="G39" s="153"/>
      <c r="H39" s="153"/>
      <c r="I39" s="6" t="s">
        <v>384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4" t="s">
        <v>133</v>
      </c>
      <c r="B40" s="4" t="s">
        <v>172</v>
      </c>
      <c r="C40" s="4" t="s">
        <v>40</v>
      </c>
      <c r="D40" s="4" t="s">
        <v>169</v>
      </c>
      <c r="E40" s="4" t="s">
        <v>141</v>
      </c>
      <c r="F40" s="4">
        <v>2.0</v>
      </c>
      <c r="G40" s="152"/>
      <c r="H40" s="152"/>
      <c r="I40" s="6" t="s">
        <v>384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4" t="s">
        <v>133</v>
      </c>
      <c r="B41" s="4" t="s">
        <v>393</v>
      </c>
      <c r="C41" s="4" t="s">
        <v>40</v>
      </c>
      <c r="D41" s="4" t="s">
        <v>394</v>
      </c>
      <c r="E41" s="4" t="s">
        <v>141</v>
      </c>
      <c r="F41" s="4">
        <v>1.0</v>
      </c>
      <c r="G41" s="152"/>
      <c r="H41" s="152"/>
      <c r="I41" s="6" t="s">
        <v>384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4" t="s">
        <v>118</v>
      </c>
      <c r="B42" s="4" t="s">
        <v>307</v>
      </c>
      <c r="C42" s="4" t="s">
        <v>40</v>
      </c>
      <c r="D42" s="4" t="s">
        <v>305</v>
      </c>
      <c r="E42" s="4" t="s">
        <v>211</v>
      </c>
      <c r="F42" s="4">
        <v>2.0</v>
      </c>
      <c r="G42" s="154"/>
      <c r="H42" s="154"/>
      <c r="I42" s="6" t="s">
        <v>384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4" t="s">
        <v>118</v>
      </c>
      <c r="B43" s="4" t="s">
        <v>395</v>
      </c>
      <c r="C43" s="4" t="s">
        <v>40</v>
      </c>
      <c r="D43" s="4" t="s">
        <v>396</v>
      </c>
      <c r="E43" s="4" t="s">
        <v>211</v>
      </c>
      <c r="F43" s="4">
        <v>1.0</v>
      </c>
      <c r="G43" s="154"/>
      <c r="H43" s="154"/>
      <c r="I43" s="6" t="s">
        <v>384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4" t="s">
        <v>72</v>
      </c>
      <c r="B44" s="4" t="s">
        <v>263</v>
      </c>
      <c r="C44" s="4" t="s">
        <v>40</v>
      </c>
      <c r="D44" s="4" t="s">
        <v>28</v>
      </c>
      <c r="E44" s="4" t="s">
        <v>75</v>
      </c>
      <c r="F44" s="4">
        <v>2.0</v>
      </c>
      <c r="G44" s="154"/>
      <c r="H44" s="154"/>
      <c r="I44" s="6" t="s">
        <v>384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4" t="s">
        <v>49</v>
      </c>
      <c r="B45" s="4" t="s">
        <v>254</v>
      </c>
      <c r="C45" s="4" t="s">
        <v>52</v>
      </c>
      <c r="D45" s="4" t="s">
        <v>252</v>
      </c>
      <c r="E45" s="4" t="s">
        <v>397</v>
      </c>
      <c r="F45" s="4">
        <v>3.0</v>
      </c>
      <c r="G45" s="154"/>
      <c r="H45" s="154"/>
      <c r="I45" s="6" t="s">
        <v>384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6"/>
      <c r="B46" s="6"/>
      <c r="C46" s="6"/>
      <c r="D46" s="6"/>
      <c r="E46" s="152" t="s">
        <v>383</v>
      </c>
      <c r="F46" s="6">
        <f>sum(F39:F45)</f>
        <v>12</v>
      </c>
      <c r="G46" s="153"/>
      <c r="H46" s="15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6"/>
      <c r="B47" s="6"/>
      <c r="C47" s="6"/>
      <c r="D47" s="6"/>
      <c r="E47" s="152" t="s">
        <v>398</v>
      </c>
      <c r="F47" s="6">
        <f>F36+F46</f>
        <v>2797</v>
      </c>
      <c r="G47" s="155"/>
      <c r="H47" s="15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6"/>
      <c r="B48" s="6"/>
      <c r="C48" s="6"/>
      <c r="D48" s="6"/>
      <c r="E48" s="6"/>
      <c r="F48" s="6"/>
      <c r="G48" s="153"/>
      <c r="H48" s="15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6"/>
      <c r="B49" s="6"/>
      <c r="C49" s="6"/>
      <c r="D49" s="6"/>
      <c r="E49" s="6"/>
      <c r="F49" s="6"/>
      <c r="G49" s="153"/>
      <c r="H49" s="15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6"/>
      <c r="B50" s="6"/>
      <c r="C50" s="6"/>
      <c r="D50" s="6"/>
      <c r="E50" s="6"/>
      <c r="F50" s="6"/>
      <c r="G50" s="153"/>
      <c r="H50" s="15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6"/>
      <c r="B51" s="6"/>
      <c r="C51" s="6"/>
      <c r="D51" s="6"/>
      <c r="E51" s="6"/>
      <c r="F51" s="6"/>
      <c r="G51" s="153"/>
      <c r="H51" s="15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6"/>
      <c r="B52" s="6"/>
      <c r="C52" s="6"/>
      <c r="D52" s="6"/>
      <c r="E52" s="6"/>
      <c r="F52" s="6"/>
      <c r="G52" s="153"/>
      <c r="H52" s="15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6"/>
      <c r="B53" s="6"/>
      <c r="C53" s="6"/>
      <c r="D53" s="6"/>
      <c r="E53" s="6"/>
      <c r="F53" s="6"/>
      <c r="G53" s="153"/>
      <c r="H53" s="15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6"/>
      <c r="B54" s="6"/>
      <c r="C54" s="6"/>
      <c r="D54" s="6"/>
      <c r="E54" s="6"/>
      <c r="F54" s="6"/>
      <c r="G54" s="153"/>
      <c r="H54" s="15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6"/>
      <c r="B55" s="6"/>
      <c r="C55" s="6"/>
      <c r="D55" s="6"/>
      <c r="E55" s="6"/>
      <c r="F55" s="6"/>
      <c r="G55" s="153"/>
      <c r="H55" s="15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6"/>
      <c r="B56" s="6"/>
      <c r="C56" s="6"/>
      <c r="D56" s="6"/>
      <c r="E56" s="6"/>
      <c r="F56" s="6"/>
      <c r="G56" s="153"/>
      <c r="H56" s="15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6"/>
      <c r="B57" s="6"/>
      <c r="C57" s="6"/>
      <c r="D57" s="6"/>
      <c r="E57" s="6"/>
      <c r="F57" s="6"/>
      <c r="G57" s="153"/>
      <c r="H57" s="15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6"/>
      <c r="B58" s="6"/>
      <c r="C58" s="6"/>
      <c r="D58" s="6"/>
      <c r="E58" s="6"/>
      <c r="F58" s="6"/>
      <c r="G58" s="156"/>
      <c r="H58" s="15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6"/>
      <c r="B59" s="6"/>
      <c r="C59" s="6"/>
      <c r="D59" s="6"/>
      <c r="E59" s="6"/>
      <c r="F59" s="6"/>
      <c r="G59" s="153"/>
      <c r="H59" s="15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6"/>
      <c r="B60" s="6"/>
      <c r="C60" s="6"/>
      <c r="D60" s="6"/>
      <c r="E60" s="6"/>
      <c r="F60" s="6"/>
      <c r="G60" s="153"/>
      <c r="H60" s="15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6"/>
      <c r="B61" s="6"/>
      <c r="C61" s="6"/>
      <c r="D61" s="6"/>
      <c r="E61" s="6"/>
      <c r="F61" s="6"/>
      <c r="G61" s="153"/>
      <c r="H61" s="15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6"/>
      <c r="B62" s="6"/>
      <c r="C62" s="6"/>
      <c r="D62" s="6"/>
      <c r="E62" s="6"/>
      <c r="F62" s="6"/>
      <c r="G62" s="153"/>
      <c r="H62" s="15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6"/>
      <c r="B63" s="6"/>
      <c r="C63" s="6"/>
      <c r="D63" s="6"/>
      <c r="E63" s="6"/>
      <c r="F63" s="6"/>
      <c r="G63" s="155"/>
      <c r="H63" s="15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6"/>
      <c r="B64" s="6"/>
      <c r="C64" s="6"/>
      <c r="D64" s="6"/>
      <c r="E64" s="6"/>
      <c r="F64" s="6"/>
      <c r="G64" s="153"/>
      <c r="H64" s="15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6"/>
      <c r="B65" s="6"/>
      <c r="C65" s="6"/>
      <c r="D65" s="6"/>
      <c r="E65" s="6"/>
      <c r="F65" s="6"/>
      <c r="G65" s="153"/>
      <c r="H65" s="15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6"/>
      <c r="B66" s="6"/>
      <c r="C66" s="6"/>
      <c r="D66" s="6"/>
      <c r="E66" s="6"/>
      <c r="F66" s="6"/>
      <c r="G66" s="153"/>
      <c r="H66" s="15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6"/>
      <c r="B67" s="6"/>
      <c r="C67" s="6"/>
      <c r="D67" s="6"/>
      <c r="E67" s="6"/>
      <c r="F67" s="6"/>
      <c r="G67" s="153"/>
      <c r="H67" s="15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6"/>
      <c r="B68" s="6"/>
      <c r="C68" s="6"/>
      <c r="D68" s="6"/>
      <c r="E68" s="6"/>
      <c r="F68" s="6"/>
      <c r="G68" s="153"/>
      <c r="H68" s="15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6"/>
      <c r="B69" s="6"/>
      <c r="C69" s="6"/>
      <c r="D69" s="6"/>
      <c r="E69" s="6"/>
      <c r="F69" s="7"/>
      <c r="G69" s="157"/>
      <c r="H69" s="15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6"/>
      <c r="B70" s="6"/>
      <c r="C70" s="6"/>
      <c r="D70" s="6"/>
      <c r="E70" s="6"/>
      <c r="F70" s="6"/>
      <c r="G70" s="153"/>
      <c r="H70" s="15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6"/>
      <c r="B71" s="6"/>
      <c r="C71" s="6"/>
      <c r="D71" s="6"/>
      <c r="E71" s="6"/>
      <c r="F71" s="6"/>
      <c r="G71" s="153"/>
      <c r="H71" s="15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6"/>
      <c r="B72" s="6"/>
      <c r="C72" s="6"/>
      <c r="D72" s="6"/>
      <c r="E72" s="6"/>
      <c r="F72" s="6"/>
      <c r="G72" s="153"/>
      <c r="H72" s="15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6"/>
      <c r="B73" s="6"/>
      <c r="C73" s="6"/>
      <c r="D73" s="6"/>
      <c r="E73" s="6"/>
      <c r="F73" s="6"/>
      <c r="G73" s="153"/>
      <c r="H73" s="15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6"/>
      <c r="B74" s="6"/>
      <c r="C74" s="6"/>
      <c r="D74" s="6"/>
      <c r="E74" s="6"/>
      <c r="F74" s="6"/>
      <c r="G74" s="153"/>
      <c r="H74" s="15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6"/>
      <c r="B75" s="6"/>
      <c r="C75" s="6"/>
      <c r="D75" s="6"/>
      <c r="E75" s="6"/>
      <c r="F75" s="6"/>
      <c r="G75" s="153"/>
      <c r="H75" s="15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6"/>
      <c r="B76" s="6"/>
      <c r="C76" s="6"/>
      <c r="D76" s="6"/>
      <c r="E76" s="6"/>
      <c r="F76" s="7"/>
      <c r="G76" s="157"/>
      <c r="H76" s="15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6"/>
      <c r="B77" s="6"/>
      <c r="C77" s="6"/>
      <c r="D77" s="6"/>
      <c r="E77" s="6"/>
      <c r="F77" s="6"/>
      <c r="G77" s="153"/>
      <c r="H77" s="15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6"/>
      <c r="B78" s="6"/>
      <c r="C78" s="6"/>
      <c r="D78" s="6"/>
      <c r="E78" s="6"/>
      <c r="F78" s="6"/>
      <c r="G78" s="153"/>
      <c r="H78" s="15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6"/>
      <c r="B79" s="6"/>
      <c r="C79" s="6"/>
      <c r="D79" s="6"/>
      <c r="E79" s="6"/>
      <c r="F79" s="6"/>
      <c r="G79" s="153"/>
      <c r="H79" s="153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6"/>
      <c r="B80" s="6"/>
      <c r="C80" s="6"/>
      <c r="D80" s="6"/>
      <c r="E80" s="6"/>
      <c r="F80" s="6"/>
      <c r="G80" s="153"/>
      <c r="H80" s="15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6"/>
      <c r="B81" s="6"/>
      <c r="C81" s="6"/>
      <c r="D81" s="6"/>
      <c r="E81" s="6"/>
      <c r="F81" s="6"/>
      <c r="G81" s="153"/>
      <c r="H81" s="153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6"/>
      <c r="B82" s="6"/>
      <c r="C82" s="6"/>
      <c r="D82" s="6"/>
      <c r="E82" s="6"/>
      <c r="F82" s="6"/>
      <c r="G82" s="153"/>
      <c r="H82" s="153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6"/>
      <c r="B83" s="6"/>
      <c r="C83" s="6"/>
      <c r="D83" s="6"/>
      <c r="E83" s="6"/>
      <c r="F83" s="7"/>
      <c r="G83" s="157"/>
      <c r="H83" s="15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6"/>
      <c r="B84" s="6"/>
      <c r="C84" s="6"/>
      <c r="D84" s="6"/>
      <c r="E84" s="6"/>
      <c r="F84" s="6"/>
      <c r="G84" s="153"/>
      <c r="H84" s="153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6"/>
      <c r="B85" s="6"/>
      <c r="C85" s="6"/>
      <c r="D85" s="6"/>
      <c r="E85" s="6"/>
      <c r="F85" s="6"/>
      <c r="G85" s="153"/>
      <c r="H85" s="153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6"/>
      <c r="B86" s="6"/>
      <c r="C86" s="6"/>
      <c r="D86" s="6"/>
      <c r="E86" s="6"/>
      <c r="F86" s="6"/>
      <c r="G86" s="153"/>
      <c r="H86" s="153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6"/>
      <c r="B87" s="6"/>
      <c r="C87" s="6"/>
      <c r="D87" s="6"/>
      <c r="E87" s="6"/>
      <c r="F87" s="6"/>
      <c r="G87" s="153"/>
      <c r="H87" s="153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6"/>
      <c r="B88" s="6"/>
      <c r="C88" s="6"/>
      <c r="D88" s="6"/>
      <c r="E88" s="6"/>
      <c r="F88" s="6"/>
      <c r="G88" s="153"/>
      <c r="H88" s="153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6"/>
      <c r="B89" s="6"/>
      <c r="C89" s="6"/>
      <c r="D89" s="6"/>
      <c r="E89" s="6"/>
      <c r="F89" s="6"/>
      <c r="G89" s="153"/>
      <c r="H89" s="153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6"/>
      <c r="B90" s="6"/>
      <c r="C90" s="6"/>
      <c r="D90" s="6"/>
      <c r="E90" s="6"/>
      <c r="F90" s="6"/>
      <c r="G90" s="153"/>
      <c r="H90" s="153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157"/>
      <c r="H91" s="15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157"/>
      <c r="H92" s="15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157"/>
      <c r="H93" s="15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157"/>
      <c r="H94" s="15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157"/>
      <c r="H95" s="15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157"/>
      <c r="H96" s="15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157"/>
      <c r="H97" s="15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157"/>
      <c r="H98" s="15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157"/>
      <c r="H99" s="15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157"/>
      <c r="H100" s="15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157"/>
      <c r="H101" s="15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157"/>
      <c r="H102" s="15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157"/>
      <c r="H103" s="15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157"/>
      <c r="H104" s="15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157"/>
      <c r="H105" s="15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157"/>
      <c r="H106" s="15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157"/>
      <c r="H107" s="15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157"/>
      <c r="H108" s="15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157"/>
      <c r="H109" s="15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157"/>
      <c r="H110" s="15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157"/>
      <c r="H111" s="15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157"/>
      <c r="H112" s="15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157"/>
      <c r="H113" s="15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157"/>
      <c r="H114" s="15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157"/>
      <c r="H115" s="15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157"/>
      <c r="H116" s="15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157"/>
      <c r="H117" s="15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157"/>
      <c r="H118" s="15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157"/>
      <c r="H119" s="15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157"/>
      <c r="H120" s="15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157"/>
      <c r="H121" s="15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157"/>
      <c r="H122" s="15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157"/>
      <c r="H123" s="15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157"/>
      <c r="H124" s="15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157"/>
      <c r="H125" s="15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157"/>
      <c r="H126" s="15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157"/>
      <c r="H127" s="15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157"/>
      <c r="H128" s="15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157"/>
      <c r="H129" s="15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157"/>
      <c r="H130" s="15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157"/>
      <c r="H131" s="15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157"/>
      <c r="H132" s="15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157"/>
      <c r="H133" s="15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157"/>
      <c r="H134" s="15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157"/>
      <c r="H135" s="15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157"/>
      <c r="H136" s="15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157"/>
      <c r="H137" s="15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157"/>
      <c r="H138" s="15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157"/>
      <c r="H139" s="15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157"/>
      <c r="H140" s="15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157"/>
      <c r="H141" s="15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157"/>
      <c r="H142" s="15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157"/>
      <c r="H143" s="15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157"/>
      <c r="H144" s="15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157"/>
      <c r="H145" s="15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157"/>
      <c r="H146" s="15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157"/>
      <c r="H147" s="15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157"/>
      <c r="H148" s="15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157"/>
      <c r="H149" s="15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157"/>
      <c r="H150" s="15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157"/>
      <c r="H151" s="15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157"/>
      <c r="H152" s="15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157"/>
      <c r="H153" s="15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157"/>
      <c r="H154" s="15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157"/>
      <c r="H155" s="15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157"/>
      <c r="H156" s="15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157"/>
      <c r="H157" s="15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157"/>
      <c r="H158" s="15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157"/>
      <c r="H159" s="15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157"/>
      <c r="H160" s="15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157"/>
      <c r="H161" s="15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157"/>
      <c r="H162" s="15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157"/>
      <c r="H163" s="15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157"/>
      <c r="H164" s="15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157"/>
      <c r="H165" s="15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157"/>
      <c r="H166" s="15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157"/>
      <c r="H167" s="15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157"/>
      <c r="H168" s="15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157"/>
      <c r="H169" s="15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157"/>
      <c r="H170" s="15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157"/>
      <c r="H171" s="15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157"/>
      <c r="H172" s="15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157"/>
      <c r="H173" s="15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157"/>
      <c r="H174" s="15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157"/>
      <c r="H175" s="15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157"/>
      <c r="H176" s="15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157"/>
      <c r="H177" s="15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157"/>
      <c r="H178" s="15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157"/>
      <c r="H179" s="15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157"/>
      <c r="H180" s="15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157"/>
      <c r="H181" s="15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157"/>
      <c r="H182" s="15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157"/>
      <c r="H183" s="15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157"/>
      <c r="H184" s="15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157"/>
      <c r="H185" s="15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157"/>
      <c r="H186" s="15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157"/>
      <c r="H187" s="15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157"/>
      <c r="H188" s="15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157"/>
      <c r="H189" s="15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157"/>
      <c r="H190" s="15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157"/>
      <c r="H191" s="15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157"/>
      <c r="H192" s="15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157"/>
      <c r="H193" s="15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157"/>
      <c r="H194" s="15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157"/>
      <c r="H195" s="15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157"/>
      <c r="H196" s="15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157"/>
      <c r="H197" s="15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157"/>
      <c r="H198" s="15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157"/>
      <c r="H199" s="15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157"/>
      <c r="H200" s="15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157"/>
      <c r="H201" s="15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157"/>
      <c r="H202" s="15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157"/>
      <c r="H203" s="15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157"/>
      <c r="H204" s="15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157"/>
      <c r="H205" s="15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157"/>
      <c r="H206" s="15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157"/>
      <c r="H207" s="15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157"/>
      <c r="H208" s="15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157"/>
      <c r="H209" s="15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157"/>
      <c r="H210" s="15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157"/>
      <c r="H211" s="15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157"/>
      <c r="H212" s="15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157"/>
      <c r="H213" s="15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157"/>
      <c r="H214" s="15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157"/>
      <c r="H215" s="15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157"/>
      <c r="H216" s="15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157"/>
      <c r="H217" s="15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157"/>
      <c r="H218" s="15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157"/>
      <c r="H219" s="15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157"/>
      <c r="H220" s="15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157"/>
      <c r="H221" s="15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157"/>
      <c r="H222" s="15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157"/>
      <c r="H223" s="15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157"/>
      <c r="H224" s="15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157"/>
      <c r="H225" s="15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157"/>
      <c r="H226" s="15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157"/>
      <c r="H227" s="15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157"/>
      <c r="H228" s="15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157"/>
      <c r="H229" s="15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157"/>
      <c r="H230" s="15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157"/>
      <c r="H231" s="15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157"/>
      <c r="H232" s="15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157"/>
      <c r="H233" s="15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157"/>
      <c r="H234" s="15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157"/>
      <c r="H235" s="15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157"/>
      <c r="H236" s="15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157"/>
      <c r="H237" s="15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157"/>
      <c r="H238" s="15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157"/>
      <c r="H239" s="15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157"/>
      <c r="H240" s="15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157"/>
      <c r="H241" s="15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157"/>
      <c r="H242" s="15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157"/>
      <c r="H243" s="15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157"/>
      <c r="H244" s="15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157"/>
      <c r="H245" s="15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157"/>
      <c r="H246" s="15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157"/>
      <c r="H247" s="15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157"/>
      <c r="H248" s="15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157"/>
      <c r="H249" s="15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157"/>
      <c r="H250" s="15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157"/>
      <c r="H251" s="15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157"/>
      <c r="H252" s="15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157"/>
      <c r="H253" s="15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157"/>
      <c r="H254" s="15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157"/>
      <c r="H255" s="15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157"/>
      <c r="H256" s="15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157"/>
      <c r="H257" s="15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157"/>
      <c r="H258" s="15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157"/>
      <c r="H259" s="15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157"/>
      <c r="H260" s="15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157"/>
      <c r="H261" s="15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157"/>
      <c r="H262" s="15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157"/>
      <c r="H263" s="15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157"/>
      <c r="H264" s="15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157"/>
      <c r="H265" s="15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157"/>
      <c r="H266" s="15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157"/>
      <c r="H267" s="15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157"/>
      <c r="H268" s="15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157"/>
      <c r="H269" s="15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157"/>
      <c r="H270" s="15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157"/>
      <c r="H271" s="15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157"/>
      <c r="H272" s="15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157"/>
      <c r="H273" s="15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157"/>
      <c r="H274" s="15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157"/>
      <c r="H275" s="15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157"/>
      <c r="H276" s="15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157"/>
      <c r="H277" s="15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157"/>
      <c r="H278" s="15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157"/>
      <c r="H279" s="15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157"/>
      <c r="H280" s="15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157"/>
      <c r="H281" s="15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157"/>
      <c r="H282" s="15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157"/>
      <c r="H283" s="15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157"/>
      <c r="H284" s="15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157"/>
      <c r="H285" s="15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157"/>
      <c r="H286" s="15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157"/>
      <c r="H287" s="15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157"/>
      <c r="H288" s="15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157"/>
      <c r="H289" s="15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157"/>
      <c r="H290" s="15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157"/>
      <c r="H291" s="15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157"/>
      <c r="H292" s="15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157"/>
      <c r="H293" s="15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157"/>
      <c r="H294" s="15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157"/>
      <c r="H295" s="15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157"/>
      <c r="H296" s="15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157"/>
      <c r="H297" s="15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157"/>
      <c r="H298" s="15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157"/>
      <c r="H299" s="15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157"/>
      <c r="H300" s="15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157"/>
      <c r="H301" s="15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157"/>
      <c r="H302" s="15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157"/>
      <c r="H303" s="15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157"/>
      <c r="H304" s="15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157"/>
      <c r="H305" s="15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157"/>
      <c r="H306" s="15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157"/>
      <c r="H307" s="15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157"/>
      <c r="H308" s="15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157"/>
      <c r="H309" s="15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157"/>
      <c r="H310" s="15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157"/>
      <c r="H311" s="15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157"/>
      <c r="H312" s="15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157"/>
      <c r="H313" s="15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157"/>
      <c r="H314" s="15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157"/>
      <c r="H315" s="15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157"/>
      <c r="H316" s="15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157"/>
      <c r="H317" s="15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157"/>
      <c r="H318" s="15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157"/>
      <c r="H319" s="15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157"/>
      <c r="H320" s="15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157"/>
      <c r="H321" s="15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157"/>
      <c r="H322" s="15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157"/>
      <c r="H323" s="15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157"/>
      <c r="H324" s="15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157"/>
      <c r="H325" s="15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157"/>
      <c r="H326" s="15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157"/>
      <c r="H327" s="15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157"/>
      <c r="H328" s="15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157"/>
      <c r="H329" s="15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157"/>
      <c r="H330" s="15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157"/>
      <c r="H331" s="15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157"/>
      <c r="H332" s="15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157"/>
      <c r="H333" s="15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157"/>
      <c r="H334" s="15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157"/>
      <c r="H335" s="15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157"/>
      <c r="H336" s="15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157"/>
      <c r="H337" s="15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157"/>
      <c r="H338" s="15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157"/>
      <c r="H339" s="15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157"/>
      <c r="H340" s="15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157"/>
      <c r="H341" s="15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157"/>
      <c r="H342" s="15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157"/>
      <c r="H343" s="15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157"/>
      <c r="H344" s="15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157"/>
      <c r="H345" s="15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157"/>
      <c r="H346" s="15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157"/>
      <c r="H347" s="15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157"/>
      <c r="H348" s="15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157"/>
      <c r="H349" s="15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157"/>
      <c r="H350" s="15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157"/>
      <c r="H351" s="15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157"/>
      <c r="H352" s="15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157"/>
      <c r="H353" s="15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157"/>
      <c r="H354" s="15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157"/>
      <c r="H355" s="15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157"/>
      <c r="H356" s="15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157"/>
      <c r="H357" s="15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157"/>
      <c r="H358" s="15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157"/>
      <c r="H359" s="15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157"/>
      <c r="H360" s="15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157"/>
      <c r="H361" s="15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157"/>
      <c r="H362" s="15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157"/>
      <c r="H363" s="15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157"/>
      <c r="H364" s="15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157"/>
      <c r="H365" s="15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157"/>
      <c r="H366" s="15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157"/>
      <c r="H367" s="15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157"/>
      <c r="H368" s="15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157"/>
      <c r="H369" s="15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157"/>
      <c r="H370" s="15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157"/>
      <c r="H371" s="15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157"/>
      <c r="H372" s="15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157"/>
      <c r="H373" s="15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157"/>
      <c r="H374" s="15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157"/>
      <c r="H375" s="15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157"/>
      <c r="H376" s="15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157"/>
      <c r="H377" s="15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157"/>
      <c r="H378" s="15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157"/>
      <c r="H379" s="15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157"/>
      <c r="H380" s="15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157"/>
      <c r="H381" s="15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157"/>
      <c r="H382" s="15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157"/>
      <c r="H383" s="15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157"/>
      <c r="H384" s="15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157"/>
      <c r="H385" s="15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157"/>
      <c r="H386" s="15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157"/>
      <c r="H387" s="15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157"/>
      <c r="H388" s="15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157"/>
      <c r="H389" s="15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157"/>
      <c r="H390" s="15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157"/>
      <c r="H391" s="15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157"/>
      <c r="H392" s="15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157"/>
      <c r="H393" s="15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157"/>
      <c r="H394" s="15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157"/>
      <c r="H395" s="15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157"/>
      <c r="H396" s="15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157"/>
      <c r="H397" s="15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157"/>
      <c r="H398" s="15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157"/>
      <c r="H399" s="15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157"/>
      <c r="H400" s="15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157"/>
      <c r="H401" s="15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157"/>
      <c r="H402" s="15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157"/>
      <c r="H403" s="15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157"/>
      <c r="H404" s="15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157"/>
      <c r="H405" s="15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157"/>
      <c r="H406" s="15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157"/>
      <c r="H407" s="15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157"/>
      <c r="H408" s="15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157"/>
      <c r="H409" s="15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157"/>
      <c r="H410" s="15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157"/>
      <c r="H411" s="15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157"/>
      <c r="H412" s="15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157"/>
      <c r="H413" s="15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157"/>
      <c r="H414" s="15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157"/>
      <c r="H415" s="15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157"/>
      <c r="H416" s="15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157"/>
      <c r="H417" s="15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157"/>
      <c r="H418" s="15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157"/>
      <c r="H419" s="15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157"/>
      <c r="H420" s="15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157"/>
      <c r="H421" s="15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157"/>
      <c r="H422" s="15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157"/>
      <c r="H423" s="15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157"/>
      <c r="H424" s="15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157"/>
      <c r="H425" s="15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157"/>
      <c r="H426" s="15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157"/>
      <c r="H427" s="15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157"/>
      <c r="H428" s="15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157"/>
      <c r="H429" s="15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157"/>
      <c r="H430" s="15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157"/>
      <c r="H431" s="15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157"/>
      <c r="H432" s="15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157"/>
      <c r="H433" s="15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157"/>
      <c r="H434" s="15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157"/>
      <c r="H435" s="15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157"/>
      <c r="H436" s="15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157"/>
      <c r="H437" s="15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157"/>
      <c r="H438" s="15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157"/>
      <c r="H439" s="15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157"/>
      <c r="H440" s="15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157"/>
      <c r="H441" s="15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157"/>
      <c r="H442" s="15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157"/>
      <c r="H443" s="15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157"/>
      <c r="H444" s="15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157"/>
      <c r="H445" s="15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157"/>
      <c r="H446" s="15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157"/>
      <c r="H447" s="15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157"/>
      <c r="H448" s="15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157"/>
      <c r="H449" s="15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157"/>
      <c r="H450" s="15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157"/>
      <c r="H451" s="15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157"/>
      <c r="H452" s="15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157"/>
      <c r="H453" s="15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157"/>
      <c r="H454" s="15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157"/>
      <c r="H455" s="15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157"/>
      <c r="H456" s="15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157"/>
      <c r="H457" s="15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157"/>
      <c r="H458" s="15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157"/>
      <c r="H459" s="15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157"/>
      <c r="H460" s="15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157"/>
      <c r="H461" s="15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157"/>
      <c r="H462" s="15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157"/>
      <c r="H463" s="15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157"/>
      <c r="H464" s="15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157"/>
      <c r="H465" s="15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157"/>
      <c r="H466" s="15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157"/>
      <c r="H467" s="15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157"/>
      <c r="H468" s="15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157"/>
      <c r="H469" s="15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157"/>
      <c r="H470" s="15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157"/>
      <c r="H471" s="15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157"/>
      <c r="H472" s="15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157"/>
      <c r="H473" s="15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157"/>
      <c r="H474" s="15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157"/>
      <c r="H475" s="15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157"/>
      <c r="H476" s="15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157"/>
      <c r="H477" s="15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157"/>
      <c r="H478" s="15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157"/>
      <c r="H479" s="15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157"/>
      <c r="H480" s="15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157"/>
      <c r="H481" s="15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157"/>
      <c r="H482" s="15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157"/>
      <c r="H483" s="15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157"/>
      <c r="H484" s="15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157"/>
      <c r="H485" s="15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157"/>
      <c r="H486" s="15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157"/>
      <c r="H487" s="15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157"/>
      <c r="H488" s="15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157"/>
      <c r="H489" s="15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157"/>
      <c r="H490" s="15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157"/>
      <c r="H491" s="15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157"/>
      <c r="H492" s="15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157"/>
      <c r="H493" s="15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157"/>
      <c r="H494" s="15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157"/>
      <c r="H495" s="15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157"/>
      <c r="H496" s="15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157"/>
      <c r="H497" s="15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157"/>
      <c r="H498" s="15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157"/>
      <c r="H499" s="15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157"/>
      <c r="H500" s="15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157"/>
      <c r="H501" s="15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157"/>
      <c r="H502" s="15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157"/>
      <c r="H503" s="15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157"/>
      <c r="H504" s="15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157"/>
      <c r="H505" s="15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157"/>
      <c r="H506" s="15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157"/>
      <c r="H507" s="15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157"/>
      <c r="H508" s="15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157"/>
      <c r="H509" s="15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157"/>
      <c r="H510" s="15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157"/>
      <c r="H511" s="15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157"/>
      <c r="H512" s="15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157"/>
      <c r="H513" s="15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157"/>
      <c r="H514" s="15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157"/>
      <c r="H515" s="15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157"/>
      <c r="H516" s="15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157"/>
      <c r="H517" s="15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157"/>
      <c r="H518" s="15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157"/>
      <c r="H519" s="15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157"/>
      <c r="H520" s="15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157"/>
      <c r="H521" s="15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157"/>
      <c r="H522" s="15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157"/>
      <c r="H523" s="15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157"/>
      <c r="H524" s="15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157"/>
      <c r="H525" s="15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157"/>
      <c r="H526" s="15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157"/>
      <c r="H527" s="15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157"/>
      <c r="H528" s="15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157"/>
      <c r="H529" s="15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157"/>
      <c r="H530" s="15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157"/>
      <c r="H531" s="15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157"/>
      <c r="H532" s="15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157"/>
      <c r="H533" s="15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157"/>
      <c r="H534" s="15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157"/>
      <c r="H535" s="15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157"/>
      <c r="H536" s="15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157"/>
      <c r="H537" s="15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157"/>
      <c r="H538" s="15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157"/>
      <c r="H539" s="15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157"/>
      <c r="H540" s="15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157"/>
      <c r="H541" s="15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157"/>
      <c r="H542" s="15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157"/>
      <c r="H543" s="15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157"/>
      <c r="H544" s="15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157"/>
      <c r="H545" s="15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157"/>
      <c r="H546" s="15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157"/>
      <c r="H547" s="15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157"/>
      <c r="H548" s="15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157"/>
      <c r="H549" s="15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157"/>
      <c r="H550" s="15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157"/>
      <c r="H551" s="15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157"/>
      <c r="H552" s="15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157"/>
      <c r="H553" s="15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157"/>
      <c r="H554" s="15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157"/>
      <c r="H555" s="15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157"/>
      <c r="H556" s="15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157"/>
      <c r="H557" s="15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157"/>
      <c r="H558" s="15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157"/>
      <c r="H559" s="15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157"/>
      <c r="H560" s="15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157"/>
      <c r="H561" s="15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157"/>
      <c r="H562" s="15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157"/>
      <c r="H563" s="15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157"/>
      <c r="H564" s="15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157"/>
      <c r="H565" s="15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157"/>
      <c r="H566" s="15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157"/>
      <c r="H567" s="15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157"/>
      <c r="H568" s="15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157"/>
      <c r="H569" s="15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157"/>
      <c r="H570" s="15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157"/>
      <c r="H571" s="15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157"/>
      <c r="H572" s="15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157"/>
      <c r="H573" s="15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157"/>
      <c r="H574" s="15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157"/>
      <c r="H575" s="15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157"/>
      <c r="H576" s="15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157"/>
      <c r="H577" s="15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157"/>
      <c r="H578" s="15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157"/>
      <c r="H579" s="15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157"/>
      <c r="H580" s="15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157"/>
      <c r="H581" s="15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157"/>
      <c r="H582" s="15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157"/>
      <c r="H583" s="15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157"/>
      <c r="H584" s="15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157"/>
      <c r="H585" s="15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157"/>
      <c r="H586" s="15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157"/>
      <c r="H587" s="15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157"/>
      <c r="H588" s="15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157"/>
      <c r="H589" s="15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157"/>
      <c r="H590" s="15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157"/>
      <c r="H591" s="15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157"/>
      <c r="H592" s="15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157"/>
      <c r="H593" s="15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157"/>
      <c r="H594" s="15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157"/>
      <c r="H595" s="15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157"/>
      <c r="H596" s="15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157"/>
      <c r="H597" s="15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157"/>
      <c r="H598" s="15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157"/>
      <c r="H599" s="15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157"/>
      <c r="H600" s="15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157"/>
      <c r="H601" s="15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157"/>
      <c r="H602" s="15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157"/>
      <c r="H603" s="15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157"/>
      <c r="H604" s="15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157"/>
      <c r="H605" s="15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157"/>
      <c r="H606" s="15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157"/>
      <c r="H607" s="15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157"/>
      <c r="H608" s="15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157"/>
      <c r="H609" s="15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157"/>
      <c r="H610" s="15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157"/>
      <c r="H611" s="15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157"/>
      <c r="H612" s="15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157"/>
      <c r="H613" s="15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157"/>
      <c r="H614" s="15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157"/>
      <c r="H615" s="15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157"/>
      <c r="H616" s="15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157"/>
      <c r="H617" s="15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157"/>
      <c r="H618" s="15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157"/>
      <c r="H619" s="15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157"/>
      <c r="H620" s="15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157"/>
      <c r="H621" s="15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157"/>
      <c r="H622" s="15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157"/>
      <c r="H623" s="15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157"/>
      <c r="H624" s="15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157"/>
      <c r="H625" s="15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157"/>
      <c r="H626" s="15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157"/>
      <c r="H627" s="15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157"/>
      <c r="H628" s="15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157"/>
      <c r="H629" s="15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157"/>
      <c r="H630" s="15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157"/>
      <c r="H631" s="15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157"/>
      <c r="H632" s="15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157"/>
      <c r="H633" s="15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157"/>
      <c r="H634" s="15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157"/>
      <c r="H635" s="15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157"/>
      <c r="H636" s="15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157"/>
      <c r="H637" s="15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157"/>
      <c r="H638" s="15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157"/>
      <c r="H639" s="15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157"/>
      <c r="H640" s="15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157"/>
      <c r="H641" s="15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157"/>
      <c r="H642" s="15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157"/>
      <c r="H643" s="15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157"/>
      <c r="H644" s="15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157"/>
      <c r="H645" s="15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157"/>
      <c r="H646" s="15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157"/>
      <c r="H647" s="15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157"/>
      <c r="H648" s="15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157"/>
      <c r="H649" s="15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157"/>
      <c r="H650" s="15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157"/>
      <c r="H651" s="15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157"/>
      <c r="H652" s="15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157"/>
      <c r="H653" s="15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157"/>
      <c r="H654" s="15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157"/>
      <c r="H655" s="15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157"/>
      <c r="H656" s="15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157"/>
      <c r="H657" s="15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157"/>
      <c r="H658" s="15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157"/>
      <c r="H659" s="15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157"/>
      <c r="H660" s="15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157"/>
      <c r="H661" s="15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157"/>
      <c r="H662" s="15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157"/>
      <c r="H663" s="15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157"/>
      <c r="H664" s="15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157"/>
      <c r="H665" s="15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157"/>
      <c r="H666" s="15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157"/>
      <c r="H667" s="15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157"/>
      <c r="H668" s="15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157"/>
      <c r="H669" s="15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157"/>
      <c r="H670" s="15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157"/>
      <c r="H671" s="15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157"/>
      <c r="H672" s="15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157"/>
      <c r="H673" s="15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157"/>
      <c r="H674" s="15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157"/>
      <c r="H675" s="15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157"/>
      <c r="H676" s="15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157"/>
      <c r="H677" s="15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157"/>
      <c r="H678" s="15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157"/>
      <c r="H679" s="15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157"/>
      <c r="H680" s="15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157"/>
      <c r="H681" s="15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157"/>
      <c r="H682" s="15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157"/>
      <c r="H683" s="15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157"/>
      <c r="H684" s="15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157"/>
      <c r="H685" s="15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157"/>
      <c r="H686" s="15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157"/>
      <c r="H687" s="15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157"/>
      <c r="H688" s="15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157"/>
      <c r="H689" s="15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157"/>
      <c r="H690" s="15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157"/>
      <c r="H691" s="15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157"/>
      <c r="H692" s="15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157"/>
      <c r="H693" s="15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157"/>
      <c r="H694" s="15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157"/>
      <c r="H695" s="15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157"/>
      <c r="H696" s="15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157"/>
      <c r="H697" s="15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157"/>
      <c r="H698" s="15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157"/>
      <c r="H699" s="15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157"/>
      <c r="H700" s="15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157"/>
      <c r="H701" s="15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157"/>
      <c r="H702" s="15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157"/>
      <c r="H703" s="15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157"/>
      <c r="H704" s="15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157"/>
      <c r="H705" s="15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157"/>
      <c r="H706" s="15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157"/>
      <c r="H707" s="15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157"/>
      <c r="H708" s="15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157"/>
      <c r="H709" s="15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157"/>
      <c r="H710" s="15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157"/>
      <c r="H711" s="15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157"/>
      <c r="H712" s="15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157"/>
      <c r="H713" s="15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157"/>
      <c r="H714" s="15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157"/>
      <c r="H715" s="15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157"/>
      <c r="H716" s="15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157"/>
      <c r="H717" s="15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157"/>
      <c r="H718" s="15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157"/>
      <c r="H719" s="15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157"/>
      <c r="H720" s="15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157"/>
      <c r="H721" s="15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157"/>
      <c r="H722" s="15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157"/>
      <c r="H723" s="15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157"/>
      <c r="H724" s="15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157"/>
      <c r="H725" s="15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157"/>
      <c r="H726" s="15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157"/>
      <c r="H727" s="15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157"/>
      <c r="H728" s="15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157"/>
      <c r="H729" s="15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157"/>
      <c r="H730" s="15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157"/>
      <c r="H731" s="15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157"/>
      <c r="H732" s="15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157"/>
      <c r="H733" s="15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157"/>
      <c r="H734" s="15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157"/>
      <c r="H735" s="15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157"/>
      <c r="H736" s="15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157"/>
      <c r="H737" s="15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157"/>
      <c r="H738" s="15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157"/>
      <c r="H739" s="15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157"/>
      <c r="H740" s="15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157"/>
      <c r="H741" s="15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157"/>
      <c r="H742" s="15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157"/>
      <c r="H743" s="15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157"/>
      <c r="H744" s="15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157"/>
      <c r="H745" s="15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157"/>
      <c r="H746" s="15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157"/>
      <c r="H747" s="15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157"/>
      <c r="H748" s="15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157"/>
      <c r="H749" s="15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157"/>
      <c r="H750" s="15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157"/>
      <c r="H751" s="15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157"/>
      <c r="H752" s="15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157"/>
      <c r="H753" s="15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157"/>
      <c r="H754" s="15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157"/>
      <c r="H755" s="15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157"/>
      <c r="H756" s="15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157"/>
      <c r="H757" s="15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157"/>
      <c r="H758" s="15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157"/>
      <c r="H759" s="15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157"/>
      <c r="H760" s="15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157"/>
      <c r="H761" s="15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157"/>
      <c r="H762" s="15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157"/>
      <c r="H763" s="15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157"/>
      <c r="H764" s="15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157"/>
      <c r="H765" s="15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157"/>
      <c r="H766" s="15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157"/>
      <c r="H767" s="15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157"/>
      <c r="H768" s="15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157"/>
      <c r="H769" s="15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157"/>
      <c r="H770" s="15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157"/>
      <c r="H771" s="15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157"/>
      <c r="H772" s="15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157"/>
      <c r="H773" s="15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157"/>
      <c r="H774" s="15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157"/>
      <c r="H775" s="15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157"/>
      <c r="H776" s="15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157"/>
      <c r="H777" s="15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157"/>
      <c r="H778" s="15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157"/>
      <c r="H779" s="15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157"/>
      <c r="H780" s="15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157"/>
      <c r="H781" s="15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157"/>
      <c r="H782" s="15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157"/>
      <c r="H783" s="15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157"/>
      <c r="H784" s="15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157"/>
      <c r="H785" s="15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157"/>
      <c r="H786" s="15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157"/>
      <c r="H787" s="15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157"/>
      <c r="H788" s="15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157"/>
      <c r="H789" s="15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157"/>
      <c r="H790" s="15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157"/>
      <c r="H791" s="15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157"/>
      <c r="H792" s="15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157"/>
      <c r="H793" s="15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157"/>
      <c r="H794" s="15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157"/>
      <c r="H795" s="15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157"/>
      <c r="H796" s="15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157"/>
      <c r="H797" s="15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157"/>
      <c r="H798" s="15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157"/>
      <c r="H799" s="15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157"/>
      <c r="H800" s="15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157"/>
      <c r="H801" s="15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157"/>
      <c r="H802" s="15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157"/>
      <c r="H803" s="15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157"/>
      <c r="H804" s="15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157"/>
      <c r="H805" s="15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157"/>
      <c r="H806" s="15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157"/>
      <c r="H807" s="15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157"/>
      <c r="H808" s="15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157"/>
      <c r="H809" s="15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157"/>
      <c r="H810" s="15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157"/>
      <c r="H811" s="15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157"/>
      <c r="H812" s="15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157"/>
      <c r="H813" s="15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157"/>
      <c r="H814" s="15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157"/>
      <c r="H815" s="15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157"/>
      <c r="H816" s="15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157"/>
      <c r="H817" s="15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157"/>
      <c r="H818" s="15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157"/>
      <c r="H819" s="15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157"/>
      <c r="H820" s="15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157"/>
      <c r="H821" s="15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157"/>
      <c r="H822" s="15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157"/>
      <c r="H823" s="15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157"/>
      <c r="H824" s="15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157"/>
      <c r="H825" s="15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157"/>
      <c r="H826" s="15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157"/>
      <c r="H827" s="15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157"/>
      <c r="H828" s="15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157"/>
      <c r="H829" s="15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157"/>
      <c r="H830" s="15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157"/>
      <c r="H831" s="15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157"/>
      <c r="H832" s="15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157"/>
      <c r="H833" s="15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157"/>
      <c r="H834" s="15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157"/>
      <c r="H835" s="15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157"/>
      <c r="H836" s="15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157"/>
      <c r="H837" s="15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157"/>
      <c r="H838" s="15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157"/>
      <c r="H839" s="15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157"/>
      <c r="H840" s="15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157"/>
      <c r="H841" s="15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157"/>
      <c r="H842" s="15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157"/>
      <c r="H843" s="15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157"/>
      <c r="H844" s="15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157"/>
      <c r="H845" s="15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157"/>
      <c r="H846" s="15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157"/>
      <c r="H847" s="15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157"/>
      <c r="H848" s="15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157"/>
      <c r="H849" s="15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157"/>
      <c r="H850" s="15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157"/>
      <c r="H851" s="15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157"/>
      <c r="H852" s="15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157"/>
      <c r="H853" s="15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157"/>
      <c r="H854" s="15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157"/>
      <c r="H855" s="15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157"/>
      <c r="H856" s="15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157"/>
      <c r="H857" s="15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157"/>
      <c r="H858" s="15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157"/>
      <c r="H859" s="15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157"/>
      <c r="H860" s="15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157"/>
      <c r="H861" s="15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157"/>
      <c r="H862" s="15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157"/>
      <c r="H863" s="15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157"/>
      <c r="H864" s="15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157"/>
      <c r="H865" s="15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157"/>
      <c r="H866" s="15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157"/>
      <c r="H867" s="15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157"/>
      <c r="H868" s="15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157"/>
      <c r="H869" s="15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157"/>
      <c r="H870" s="15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157"/>
      <c r="H871" s="15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157"/>
      <c r="H872" s="15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157"/>
      <c r="H873" s="15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157"/>
      <c r="H874" s="15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157"/>
      <c r="H875" s="15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157"/>
      <c r="H876" s="15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157"/>
      <c r="H877" s="15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157"/>
      <c r="H878" s="15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157"/>
      <c r="H879" s="15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157"/>
      <c r="H880" s="15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157"/>
      <c r="H881" s="15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157"/>
      <c r="H882" s="15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157"/>
      <c r="H883" s="15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157"/>
      <c r="H884" s="15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157"/>
      <c r="H885" s="15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157"/>
      <c r="H886" s="15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157"/>
      <c r="H887" s="15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157"/>
      <c r="H888" s="15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157"/>
      <c r="H889" s="15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157"/>
      <c r="H890" s="15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157"/>
      <c r="H891" s="15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157"/>
      <c r="H892" s="15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157"/>
      <c r="H893" s="15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157"/>
      <c r="H894" s="15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157"/>
      <c r="H895" s="15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157"/>
      <c r="H896" s="15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157"/>
      <c r="H897" s="15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157"/>
      <c r="H898" s="15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157"/>
      <c r="H899" s="15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157"/>
      <c r="H900" s="15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157"/>
      <c r="H901" s="15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157"/>
      <c r="H902" s="15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157"/>
      <c r="H903" s="15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157"/>
      <c r="H904" s="15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157"/>
      <c r="H905" s="15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157"/>
      <c r="H906" s="15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157"/>
      <c r="H907" s="15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157"/>
      <c r="H908" s="15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157"/>
      <c r="H909" s="15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157"/>
      <c r="H910" s="15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157"/>
      <c r="H911" s="15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157"/>
      <c r="H912" s="15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157"/>
      <c r="H913" s="15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157"/>
      <c r="H914" s="15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157"/>
      <c r="H915" s="15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157"/>
      <c r="H916" s="15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157"/>
      <c r="H917" s="15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157"/>
      <c r="H918" s="15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157"/>
      <c r="H919" s="15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157"/>
      <c r="H920" s="15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157"/>
      <c r="H921" s="15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157"/>
      <c r="H922" s="15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157"/>
      <c r="H923" s="15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157"/>
      <c r="H924" s="15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157"/>
      <c r="H925" s="15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157"/>
      <c r="H926" s="15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157"/>
      <c r="H927" s="15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157"/>
      <c r="H928" s="15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157"/>
      <c r="H929" s="15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157"/>
      <c r="H930" s="15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157"/>
      <c r="H931" s="15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157"/>
      <c r="H932" s="15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157"/>
      <c r="H933" s="15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157"/>
      <c r="H934" s="15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157"/>
      <c r="H935" s="15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157"/>
      <c r="H936" s="15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157"/>
      <c r="H937" s="15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157"/>
      <c r="H938" s="15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157"/>
      <c r="H939" s="15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157"/>
      <c r="H940" s="15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157"/>
      <c r="H941" s="15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157"/>
      <c r="H942" s="15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157"/>
      <c r="H943" s="15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157"/>
      <c r="H944" s="15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157"/>
      <c r="H945" s="15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157"/>
      <c r="H946" s="15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157"/>
      <c r="H947" s="15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157"/>
      <c r="H948" s="15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157"/>
      <c r="H949" s="15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157"/>
      <c r="H950" s="15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157"/>
      <c r="H951" s="15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157"/>
      <c r="H952" s="15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157"/>
      <c r="H953" s="15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157"/>
      <c r="H954" s="15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157"/>
      <c r="H955" s="15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157"/>
      <c r="H956" s="15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157"/>
      <c r="H957" s="15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157"/>
      <c r="H958" s="15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157"/>
      <c r="H959" s="15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157"/>
      <c r="H960" s="15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157"/>
      <c r="H961" s="15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157"/>
      <c r="H962" s="15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157"/>
      <c r="H963" s="15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157"/>
      <c r="H964" s="15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157"/>
      <c r="H965" s="15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157"/>
      <c r="H966" s="15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157"/>
      <c r="H967" s="15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157"/>
      <c r="H968" s="15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157"/>
      <c r="H969" s="15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157"/>
      <c r="H970" s="15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157"/>
      <c r="H971" s="15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157"/>
      <c r="H972" s="15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157"/>
      <c r="H973" s="15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157"/>
      <c r="H974" s="15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157"/>
      <c r="H975" s="15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157"/>
      <c r="H976" s="15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157"/>
      <c r="H977" s="15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157"/>
      <c r="H978" s="15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157"/>
      <c r="H979" s="15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157"/>
      <c r="H980" s="15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157"/>
      <c r="H981" s="15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157"/>
      <c r="H982" s="15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157"/>
      <c r="H983" s="15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157"/>
      <c r="H984" s="15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157"/>
      <c r="H985" s="15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157"/>
      <c r="H986" s="15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157"/>
      <c r="H987" s="15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157"/>
      <c r="H988" s="15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157"/>
      <c r="H989" s="15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157"/>
      <c r="H990" s="15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157"/>
      <c r="H991" s="15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157"/>
      <c r="H992" s="15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157"/>
      <c r="H993" s="15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157"/>
      <c r="H994" s="15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157"/>
      <c r="H995" s="15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9.14"/>
    <col customWidth="1" min="3" max="3" width="20.0"/>
    <col customWidth="1" min="4" max="4" width="51.14"/>
    <col customWidth="1" min="5" max="5" width="36.43"/>
    <col customWidth="1" min="6" max="6" width="17.0"/>
    <col customWidth="1" min="7" max="7" width="27.0"/>
    <col customWidth="1" min="8" max="8" width="22.0"/>
    <col customWidth="1" min="9" max="9" width="38.71"/>
  </cols>
  <sheetData>
    <row r="1">
      <c r="A1" s="2" t="s">
        <v>1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8" t="s">
        <v>17</v>
      </c>
      <c r="H1" s="8" t="s">
        <v>18</v>
      </c>
      <c r="I1" s="1" t="s">
        <v>80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88" t="s">
        <v>102</v>
      </c>
      <c r="B2" s="88" t="s">
        <v>289</v>
      </c>
      <c r="C2" s="88" t="s">
        <v>27</v>
      </c>
      <c r="D2" s="88" t="s">
        <v>288</v>
      </c>
      <c r="E2" s="88" t="s">
        <v>104</v>
      </c>
      <c r="F2" s="88">
        <v>337.0</v>
      </c>
      <c r="G2" s="89" t="s">
        <v>335</v>
      </c>
      <c r="H2" s="90" t="s">
        <v>106</v>
      </c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2"/>
      <c r="Z2" s="92"/>
    </row>
    <row r="3">
      <c r="A3" s="132" t="s">
        <v>158</v>
      </c>
      <c r="B3" s="132" t="s">
        <v>159</v>
      </c>
      <c r="C3" s="132" t="s">
        <v>27</v>
      </c>
      <c r="D3" s="132" t="s">
        <v>28</v>
      </c>
      <c r="E3" s="132" t="s">
        <v>160</v>
      </c>
      <c r="F3" s="132">
        <v>298.0</v>
      </c>
      <c r="G3" s="133" t="s">
        <v>161</v>
      </c>
      <c r="H3" s="133" t="s">
        <v>162</v>
      </c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5"/>
      <c r="Z3" s="135"/>
    </row>
    <row r="4">
      <c r="A4" s="125" t="s">
        <v>149</v>
      </c>
      <c r="B4" s="125" t="s">
        <v>150</v>
      </c>
      <c r="C4" s="125" t="s">
        <v>27</v>
      </c>
      <c r="D4" s="125" t="s">
        <v>28</v>
      </c>
      <c r="E4" s="125" t="s">
        <v>151</v>
      </c>
      <c r="F4" s="125">
        <v>239.0</v>
      </c>
      <c r="G4" s="126" t="s">
        <v>152</v>
      </c>
      <c r="H4" s="126" t="s">
        <v>153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>
      <c r="A5" s="109" t="s">
        <v>118</v>
      </c>
      <c r="B5" s="109" t="s">
        <v>311</v>
      </c>
      <c r="C5" s="109" t="s">
        <v>40</v>
      </c>
      <c r="D5" s="109" t="s">
        <v>309</v>
      </c>
      <c r="E5" s="109" t="s">
        <v>370</v>
      </c>
      <c r="F5" s="109">
        <v>205.0</v>
      </c>
      <c r="G5" s="110" t="s">
        <v>124</v>
      </c>
      <c r="H5" s="110" t="s">
        <v>125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>
      <c r="A6" s="80" t="s">
        <v>96</v>
      </c>
      <c r="B6" s="80" t="s">
        <v>277</v>
      </c>
      <c r="C6" s="80" t="s">
        <v>40</v>
      </c>
      <c r="D6" s="80" t="s">
        <v>318</v>
      </c>
      <c r="E6" s="80" t="s">
        <v>320</v>
      </c>
      <c r="F6" s="80">
        <v>189.0</v>
      </c>
      <c r="G6" s="81" t="s">
        <v>100</v>
      </c>
      <c r="H6" s="81" t="s">
        <v>101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3"/>
      <c r="Z6" s="83"/>
    </row>
    <row r="7">
      <c r="A7" s="44" t="s">
        <v>49</v>
      </c>
      <c r="B7" s="44" t="s">
        <v>50</v>
      </c>
      <c r="C7" s="44" t="s">
        <v>52</v>
      </c>
      <c r="D7" s="44" t="s">
        <v>28</v>
      </c>
      <c r="E7" s="44" t="s">
        <v>53</v>
      </c>
      <c r="F7" s="44">
        <v>185.0</v>
      </c>
      <c r="G7" s="46" t="s">
        <v>55</v>
      </c>
      <c r="H7" s="46" t="s">
        <v>57</v>
      </c>
      <c r="I7" s="44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57" t="s">
        <v>21</v>
      </c>
      <c r="B8" s="57" t="s">
        <v>65</v>
      </c>
      <c r="C8" s="57" t="s">
        <v>20</v>
      </c>
      <c r="D8" s="57" t="s">
        <v>66</v>
      </c>
      <c r="E8" s="57" t="s">
        <v>67</v>
      </c>
      <c r="F8" s="57">
        <v>154.0</v>
      </c>
      <c r="G8" s="58" t="s">
        <v>60</v>
      </c>
      <c r="H8" s="58" t="s">
        <v>68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60"/>
    </row>
    <row r="9">
      <c r="A9" s="122" t="s">
        <v>144</v>
      </c>
      <c r="B9" s="122" t="s">
        <v>145</v>
      </c>
      <c r="C9" s="122" t="s">
        <v>40</v>
      </c>
      <c r="D9" s="122" t="s">
        <v>28</v>
      </c>
      <c r="E9" s="122" t="s">
        <v>147</v>
      </c>
      <c r="F9" s="122">
        <v>118.0</v>
      </c>
      <c r="G9" s="123" t="s">
        <v>76</v>
      </c>
      <c r="H9" s="123" t="s">
        <v>148</v>
      </c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</row>
    <row r="10">
      <c r="A10" s="136" t="s">
        <v>163</v>
      </c>
      <c r="B10" s="136" t="s">
        <v>164</v>
      </c>
      <c r="C10" s="136" t="s">
        <v>20</v>
      </c>
      <c r="D10" s="136" t="s">
        <v>166</v>
      </c>
      <c r="E10" s="136" t="s">
        <v>167</v>
      </c>
      <c r="F10" s="136">
        <v>108.0</v>
      </c>
      <c r="G10" s="137" t="s">
        <v>168</v>
      </c>
      <c r="H10" s="137" t="s">
        <v>170</v>
      </c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</row>
    <row r="11">
      <c r="A11" s="74" t="s">
        <v>84</v>
      </c>
      <c r="B11" s="74" t="s">
        <v>85</v>
      </c>
      <c r="C11" s="74" t="s">
        <v>27</v>
      </c>
      <c r="D11" s="74" t="s">
        <v>28</v>
      </c>
      <c r="E11" s="74" t="s">
        <v>86</v>
      </c>
      <c r="F11" s="74">
        <v>100.0</v>
      </c>
      <c r="G11" s="75" t="s">
        <v>87</v>
      </c>
      <c r="H11" s="75" t="s">
        <v>88</v>
      </c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>
      <c r="A12" s="61" t="s">
        <v>21</v>
      </c>
      <c r="B12" s="61" t="s">
        <v>24</v>
      </c>
      <c r="C12" s="61" t="s">
        <v>20</v>
      </c>
      <c r="D12" s="61" t="s">
        <v>22</v>
      </c>
      <c r="E12" s="61" t="s">
        <v>67</v>
      </c>
      <c r="F12" s="61">
        <v>96.0</v>
      </c>
      <c r="G12" s="62" t="s">
        <v>60</v>
      </c>
      <c r="H12" s="62" t="s">
        <v>71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4"/>
      <c r="Z12" s="64"/>
    </row>
    <row r="13">
      <c r="A13" s="71" t="s">
        <v>78</v>
      </c>
      <c r="B13" s="71" t="s">
        <v>79</v>
      </c>
      <c r="C13" s="71" t="s">
        <v>27</v>
      </c>
      <c r="D13" s="71" t="s">
        <v>28</v>
      </c>
      <c r="E13" s="71" t="s">
        <v>81</v>
      </c>
      <c r="F13" s="71">
        <v>62.0</v>
      </c>
      <c r="G13" s="72" t="s">
        <v>82</v>
      </c>
      <c r="H13" s="72" t="s">
        <v>83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7" t="s">
        <v>90</v>
      </c>
      <c r="B14" s="77" t="s">
        <v>91</v>
      </c>
      <c r="C14" s="77" t="s">
        <v>40</v>
      </c>
      <c r="D14" s="77" t="s">
        <v>74</v>
      </c>
      <c r="E14" s="77" t="s">
        <v>92</v>
      </c>
      <c r="F14" s="77">
        <v>57.0</v>
      </c>
      <c r="G14" s="78" t="s">
        <v>93</v>
      </c>
      <c r="H14" s="78" t="s">
        <v>94</v>
      </c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115" t="s">
        <v>133</v>
      </c>
      <c r="B15" s="115" t="s">
        <v>139</v>
      </c>
      <c r="C15" s="115" t="s">
        <v>40</v>
      </c>
      <c r="D15" s="115" t="s">
        <v>140</v>
      </c>
      <c r="E15" s="115" t="s">
        <v>141</v>
      </c>
      <c r="F15" s="115">
        <v>57.0</v>
      </c>
      <c r="G15" s="116" t="s">
        <v>130</v>
      </c>
      <c r="H15" s="116" t="s">
        <v>142</v>
      </c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8"/>
      <c r="Z15" s="118"/>
    </row>
    <row r="16">
      <c r="A16" s="119" t="s">
        <v>133</v>
      </c>
      <c r="B16" s="119" t="s">
        <v>135</v>
      </c>
      <c r="C16" s="119" t="s">
        <v>40</v>
      </c>
      <c r="D16" s="119" t="s">
        <v>136</v>
      </c>
      <c r="E16" s="119" t="s">
        <v>137</v>
      </c>
      <c r="F16" s="119">
        <v>52.0</v>
      </c>
      <c r="G16" s="120" t="s">
        <v>130</v>
      </c>
      <c r="H16" s="120" t="s">
        <v>138</v>
      </c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>
      <c r="A17" s="148" t="s">
        <v>184</v>
      </c>
      <c r="B17" s="148" t="s">
        <v>186</v>
      </c>
      <c r="C17" s="148" t="s">
        <v>40</v>
      </c>
      <c r="D17" s="148" t="s">
        <v>28</v>
      </c>
      <c r="E17" s="148" t="s">
        <v>187</v>
      </c>
      <c r="F17" s="148">
        <v>51.0</v>
      </c>
      <c r="G17" s="149" t="s">
        <v>189</v>
      </c>
      <c r="H17" s="149" t="s">
        <v>190</v>
      </c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1"/>
      <c r="Z17" s="151"/>
    </row>
    <row r="18">
      <c r="A18" s="84" t="s">
        <v>96</v>
      </c>
      <c r="B18" s="84" t="s">
        <v>283</v>
      </c>
      <c r="C18" s="84" t="s">
        <v>40</v>
      </c>
      <c r="D18" s="84" t="s">
        <v>326</v>
      </c>
      <c r="E18" s="84" t="s">
        <v>327</v>
      </c>
      <c r="F18" s="84">
        <v>49.0</v>
      </c>
      <c r="G18" s="85" t="s">
        <v>100</v>
      </c>
      <c r="H18" s="85" t="s">
        <v>328</v>
      </c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7"/>
      <c r="Z18" s="87"/>
    </row>
    <row r="19">
      <c r="A19" s="163" t="s">
        <v>107</v>
      </c>
      <c r="B19" s="163" t="s">
        <v>112</v>
      </c>
      <c r="C19" s="163" t="s">
        <v>27</v>
      </c>
      <c r="D19" s="163" t="s">
        <v>74</v>
      </c>
      <c r="E19" s="163" t="s">
        <v>114</v>
      </c>
      <c r="F19" s="163">
        <v>48.0</v>
      </c>
      <c r="G19" s="164" t="s">
        <v>347</v>
      </c>
      <c r="H19" s="165" t="s">
        <v>116</v>
      </c>
      <c r="I19" s="166" t="s">
        <v>348</v>
      </c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8"/>
      <c r="Z19" s="168"/>
    </row>
    <row r="20">
      <c r="A20" s="169" t="s">
        <v>107</v>
      </c>
      <c r="B20" s="169" t="s">
        <v>108</v>
      </c>
      <c r="C20" s="169" t="s">
        <v>27</v>
      </c>
      <c r="D20" s="169" t="s">
        <v>28</v>
      </c>
      <c r="E20" s="169" t="s">
        <v>109</v>
      </c>
      <c r="F20" s="169">
        <v>42.0</v>
      </c>
      <c r="G20" s="170" t="s">
        <v>356</v>
      </c>
      <c r="H20" s="171" t="s">
        <v>111</v>
      </c>
      <c r="I20" s="172" t="s">
        <v>348</v>
      </c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4"/>
      <c r="Z20" s="174"/>
    </row>
    <row r="21">
      <c r="A21" s="175" t="s">
        <v>21</v>
      </c>
      <c r="B21" s="176" t="s">
        <v>58</v>
      </c>
      <c r="C21" s="176" t="s">
        <v>20</v>
      </c>
      <c r="D21" s="176" t="s">
        <v>54</v>
      </c>
      <c r="E21" s="176" t="s">
        <v>59</v>
      </c>
      <c r="F21" s="176">
        <v>41.0</v>
      </c>
      <c r="G21" s="177" t="s">
        <v>60</v>
      </c>
      <c r="H21" s="177" t="s">
        <v>61</v>
      </c>
      <c r="I21" s="176" t="s">
        <v>292</v>
      </c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9"/>
    </row>
    <row r="22">
      <c r="A22" s="180" t="s">
        <v>38</v>
      </c>
      <c r="B22" s="181" t="s">
        <v>45</v>
      </c>
      <c r="C22" s="181" t="s">
        <v>40</v>
      </c>
      <c r="D22" s="181" t="s">
        <v>46</v>
      </c>
      <c r="E22" s="181" t="s">
        <v>47</v>
      </c>
      <c r="F22" s="181">
        <v>40.0</v>
      </c>
      <c r="G22" s="182" t="s">
        <v>43</v>
      </c>
      <c r="H22" s="182" t="s">
        <v>48</v>
      </c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4"/>
      <c r="Z22" s="185"/>
    </row>
    <row r="23">
      <c r="A23" s="139" t="s">
        <v>173</v>
      </c>
      <c r="B23" s="139" t="s">
        <v>174</v>
      </c>
      <c r="C23" s="139" t="s">
        <v>27</v>
      </c>
      <c r="D23" s="139" t="s">
        <v>28</v>
      </c>
      <c r="E23" s="139" t="s">
        <v>175</v>
      </c>
      <c r="F23" s="139">
        <v>39.0</v>
      </c>
      <c r="G23" s="140" t="s">
        <v>87</v>
      </c>
      <c r="H23" s="140" t="s">
        <v>176</v>
      </c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2"/>
      <c r="Z23" s="142"/>
    </row>
    <row r="24">
      <c r="A24" s="10" t="s">
        <v>25</v>
      </c>
      <c r="B24" s="10" t="s">
        <v>26</v>
      </c>
      <c r="C24" s="10" t="s">
        <v>27</v>
      </c>
      <c r="D24" s="10" t="s">
        <v>28</v>
      </c>
      <c r="E24" s="10" t="s">
        <v>29</v>
      </c>
      <c r="F24" s="10">
        <v>35.0</v>
      </c>
      <c r="G24" s="12" t="s">
        <v>30</v>
      </c>
      <c r="H24" s="12" t="s">
        <v>31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  <c r="Z24" s="14"/>
    </row>
    <row r="25">
      <c r="A25" s="128" t="s">
        <v>149</v>
      </c>
      <c r="B25" s="128" t="s">
        <v>154</v>
      </c>
      <c r="C25" s="128" t="s">
        <v>27</v>
      </c>
      <c r="D25" s="128" t="s">
        <v>344</v>
      </c>
      <c r="E25" s="128" t="s">
        <v>156</v>
      </c>
      <c r="F25" s="128">
        <v>31.0</v>
      </c>
      <c r="G25" s="129" t="s">
        <v>152</v>
      </c>
      <c r="H25" s="130" t="s">
        <v>157</v>
      </c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>
      <c r="A26" s="143" t="s">
        <v>178</v>
      </c>
      <c r="B26" s="143" t="s">
        <v>385</v>
      </c>
      <c r="C26" s="143" t="s">
        <v>27</v>
      </c>
      <c r="D26" s="143" t="s">
        <v>381</v>
      </c>
      <c r="E26" s="143" t="s">
        <v>181</v>
      </c>
      <c r="F26" s="143">
        <v>31.0</v>
      </c>
      <c r="G26" s="144" t="s">
        <v>382</v>
      </c>
      <c r="H26" s="145" t="s">
        <v>183</v>
      </c>
      <c r="I26" s="146" t="s">
        <v>143</v>
      </c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>
      <c r="A27" s="15" t="s">
        <v>32</v>
      </c>
      <c r="B27" s="15" t="s">
        <v>33</v>
      </c>
      <c r="C27" s="15" t="s">
        <v>27</v>
      </c>
      <c r="D27" s="15" t="s">
        <v>34</v>
      </c>
      <c r="E27" s="15" t="s">
        <v>35</v>
      </c>
      <c r="F27" s="15">
        <v>23.0</v>
      </c>
      <c r="G27" s="16" t="s">
        <v>134</v>
      </c>
      <c r="H27" s="17" t="s">
        <v>37</v>
      </c>
      <c r="I27" s="18" t="s">
        <v>143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1"/>
      <c r="Z27" s="21"/>
    </row>
    <row r="28">
      <c r="A28" s="68" t="s">
        <v>21</v>
      </c>
      <c r="B28" s="68" t="s">
        <v>64</v>
      </c>
      <c r="C28" s="68" t="s">
        <v>20</v>
      </c>
      <c r="D28" s="68" t="s">
        <v>54</v>
      </c>
      <c r="E28" s="68" t="s">
        <v>69</v>
      </c>
      <c r="F28" s="68">
        <v>19.0</v>
      </c>
      <c r="G28" s="69" t="s">
        <v>60</v>
      </c>
      <c r="H28" s="69" t="s">
        <v>70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53" t="s">
        <v>72</v>
      </c>
      <c r="B29" s="53" t="s">
        <v>73</v>
      </c>
      <c r="C29" s="53" t="s">
        <v>40</v>
      </c>
      <c r="D29" s="53" t="s">
        <v>74</v>
      </c>
      <c r="E29" s="53" t="s">
        <v>75</v>
      </c>
      <c r="F29" s="53">
        <v>18.0</v>
      </c>
      <c r="G29" s="54" t="s">
        <v>76</v>
      </c>
      <c r="H29" s="54" t="s">
        <v>77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6"/>
      <c r="Z29" s="56"/>
    </row>
    <row r="30">
      <c r="A30" s="158" t="s">
        <v>178</v>
      </c>
      <c r="B30" s="158" t="s">
        <v>386</v>
      </c>
      <c r="C30" s="158" t="s">
        <v>27</v>
      </c>
      <c r="D30" s="158" t="s">
        <v>381</v>
      </c>
      <c r="E30" s="158" t="s">
        <v>181</v>
      </c>
      <c r="F30" s="158">
        <v>18.0</v>
      </c>
      <c r="G30" s="159" t="s">
        <v>382</v>
      </c>
      <c r="H30" s="159" t="s">
        <v>387</v>
      </c>
      <c r="I30" s="160" t="s">
        <v>143</v>
      </c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2"/>
      <c r="Z30" s="162"/>
    </row>
    <row r="31">
      <c r="A31" s="26" t="s">
        <v>38</v>
      </c>
      <c r="B31" s="26" t="s">
        <v>39</v>
      </c>
      <c r="C31" s="26" t="s">
        <v>40</v>
      </c>
      <c r="D31" s="26" t="s">
        <v>41</v>
      </c>
      <c r="E31" s="26" t="s">
        <v>42</v>
      </c>
      <c r="F31" s="26">
        <v>15.0</v>
      </c>
      <c r="G31" s="28" t="s">
        <v>43</v>
      </c>
      <c r="H31" s="28" t="s">
        <v>44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Z31" s="30"/>
    </row>
    <row r="32">
      <c r="A32" s="48" t="s">
        <v>49</v>
      </c>
      <c r="B32" s="48" t="s">
        <v>261</v>
      </c>
      <c r="C32" s="48" t="s">
        <v>52</v>
      </c>
      <c r="D32" s="48" t="s">
        <v>241</v>
      </c>
      <c r="E32" s="48" t="s">
        <v>53</v>
      </c>
      <c r="F32" s="48">
        <v>13.0</v>
      </c>
      <c r="G32" s="49"/>
      <c r="H32" s="50" t="s">
        <v>264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2"/>
      <c r="Z32" s="52"/>
    </row>
    <row r="33">
      <c r="A33" s="31" t="s">
        <v>38</v>
      </c>
      <c r="B33" s="31" t="s">
        <v>203</v>
      </c>
      <c r="C33" s="31" t="s">
        <v>40</v>
      </c>
      <c r="D33" s="31" t="s">
        <v>204</v>
      </c>
      <c r="E33" s="31" t="s">
        <v>47</v>
      </c>
      <c r="F33" s="31">
        <v>9.0</v>
      </c>
      <c r="G33" s="32" t="s">
        <v>43</v>
      </c>
      <c r="H33" s="32" t="s">
        <v>216</v>
      </c>
      <c r="I33" s="33" t="s">
        <v>217</v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5"/>
      <c r="Z33" s="35"/>
    </row>
    <row r="34">
      <c r="A34" s="36" t="s">
        <v>38</v>
      </c>
      <c r="B34" s="36" t="s">
        <v>206</v>
      </c>
      <c r="C34" s="36" t="s">
        <v>40</v>
      </c>
      <c r="D34" s="36" t="s">
        <v>207</v>
      </c>
      <c r="E34" s="36" t="s">
        <v>47</v>
      </c>
      <c r="F34" s="36">
        <v>9.0</v>
      </c>
      <c r="G34" s="37" t="s">
        <v>43</v>
      </c>
      <c r="H34" s="37" t="s">
        <v>236</v>
      </c>
      <c r="I34" s="38" t="s">
        <v>238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4"/>
      <c r="B35" s="6"/>
      <c r="C35" s="6"/>
      <c r="D35" s="6"/>
      <c r="E35" s="152" t="s">
        <v>383</v>
      </c>
      <c r="F35" s="6">
        <f>sum(F2:F34)</f>
        <v>2788</v>
      </c>
      <c r="G35" s="153"/>
      <c r="H35" s="1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2" t="s">
        <v>389</v>
      </c>
      <c r="B36" s="2" t="s">
        <v>390</v>
      </c>
      <c r="C36" s="6"/>
      <c r="D36" s="6"/>
      <c r="E36" s="6"/>
      <c r="F36" s="6"/>
      <c r="G36" s="153"/>
      <c r="H36" s="1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4" t="s">
        <v>178</v>
      </c>
      <c r="B37" s="4" t="s">
        <v>391</v>
      </c>
      <c r="C37" s="4" t="s">
        <v>27</v>
      </c>
      <c r="D37" s="4" t="s">
        <v>392</v>
      </c>
      <c r="E37" s="4" t="s">
        <v>181</v>
      </c>
      <c r="F37" s="4">
        <v>1.0</v>
      </c>
      <c r="G37" s="153"/>
      <c r="H37" s="153"/>
      <c r="I37" s="6" t="s">
        <v>384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4" t="s">
        <v>133</v>
      </c>
      <c r="B38" s="4" t="s">
        <v>172</v>
      </c>
      <c r="C38" s="4" t="s">
        <v>40</v>
      </c>
      <c r="D38" s="4" t="s">
        <v>169</v>
      </c>
      <c r="E38" s="4" t="s">
        <v>141</v>
      </c>
      <c r="F38" s="4">
        <v>2.0</v>
      </c>
      <c r="G38" s="152"/>
      <c r="H38" s="152"/>
      <c r="I38" s="6" t="s">
        <v>384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4" t="s">
        <v>133</v>
      </c>
      <c r="B39" s="4" t="s">
        <v>393</v>
      </c>
      <c r="C39" s="4" t="s">
        <v>40</v>
      </c>
      <c r="D39" s="4" t="s">
        <v>394</v>
      </c>
      <c r="E39" s="4" t="s">
        <v>141</v>
      </c>
      <c r="F39" s="4">
        <v>1.0</v>
      </c>
      <c r="G39" s="152"/>
      <c r="H39" s="152"/>
      <c r="I39" s="6" t="s">
        <v>384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4" t="s">
        <v>118</v>
      </c>
      <c r="B40" s="4" t="s">
        <v>307</v>
      </c>
      <c r="C40" s="4" t="s">
        <v>40</v>
      </c>
      <c r="D40" s="4" t="s">
        <v>305</v>
      </c>
      <c r="E40" s="4" t="s">
        <v>211</v>
      </c>
      <c r="F40" s="4">
        <v>2.0</v>
      </c>
      <c r="G40" s="154"/>
      <c r="H40" s="154"/>
      <c r="I40" s="6" t="s">
        <v>384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" t="s">
        <v>118</v>
      </c>
      <c r="B41" s="4" t="s">
        <v>395</v>
      </c>
      <c r="C41" s="4" t="s">
        <v>40</v>
      </c>
      <c r="D41" s="4" t="s">
        <v>396</v>
      </c>
      <c r="E41" s="4" t="s">
        <v>211</v>
      </c>
      <c r="F41" s="4">
        <v>1.0</v>
      </c>
      <c r="G41" s="154"/>
      <c r="H41" s="154"/>
      <c r="I41" s="6" t="s">
        <v>384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4" t="s">
        <v>72</v>
      </c>
      <c r="B42" s="4" t="s">
        <v>263</v>
      </c>
      <c r="C42" s="4" t="s">
        <v>40</v>
      </c>
      <c r="D42" s="4" t="s">
        <v>28</v>
      </c>
      <c r="E42" s="4" t="s">
        <v>75</v>
      </c>
      <c r="F42" s="4">
        <v>2.0</v>
      </c>
      <c r="G42" s="154"/>
      <c r="H42" s="154"/>
      <c r="I42" s="6" t="s">
        <v>384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4" t="s">
        <v>49</v>
      </c>
      <c r="B43" s="4" t="s">
        <v>254</v>
      </c>
      <c r="C43" s="4" t="s">
        <v>52</v>
      </c>
      <c r="D43" s="4" t="s">
        <v>252</v>
      </c>
      <c r="E43" s="4" t="s">
        <v>397</v>
      </c>
      <c r="F43" s="4">
        <v>3.0</v>
      </c>
      <c r="G43" s="154"/>
      <c r="H43" s="154"/>
      <c r="I43" s="6" t="s">
        <v>384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6"/>
      <c r="B44" s="6"/>
      <c r="C44" s="6"/>
      <c r="D44" s="6"/>
      <c r="E44" s="152" t="s">
        <v>383</v>
      </c>
      <c r="F44" s="6">
        <f>sum(F37:F43)</f>
        <v>12</v>
      </c>
      <c r="G44" s="153"/>
      <c r="H44" s="15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6"/>
      <c r="B45" s="6"/>
      <c r="C45" s="6"/>
      <c r="D45" s="6"/>
      <c r="E45" s="152" t="s">
        <v>398</v>
      </c>
      <c r="F45" s="6">
        <f>F35+F44</f>
        <v>2800</v>
      </c>
      <c r="G45" s="155"/>
      <c r="H45" s="15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6"/>
      <c r="B46" s="6"/>
      <c r="C46" s="6"/>
      <c r="D46" s="6"/>
      <c r="E46" s="6"/>
      <c r="F46" s="6"/>
      <c r="G46" s="153"/>
      <c r="H46" s="15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6"/>
      <c r="B47" s="6"/>
      <c r="C47" s="6"/>
      <c r="D47" s="6"/>
      <c r="E47" s="6"/>
      <c r="F47" s="6"/>
      <c r="G47" s="153"/>
      <c r="H47" s="15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6"/>
      <c r="B48" s="6"/>
      <c r="C48" s="6"/>
      <c r="D48" s="6"/>
      <c r="E48" s="6"/>
      <c r="F48" s="6"/>
      <c r="G48" s="153"/>
      <c r="H48" s="15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6"/>
      <c r="B49" s="6"/>
      <c r="C49" s="6"/>
      <c r="D49" s="6"/>
      <c r="E49" s="6"/>
      <c r="F49" s="6"/>
      <c r="G49" s="153"/>
      <c r="H49" s="15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6"/>
      <c r="B50" s="6"/>
      <c r="C50" s="6"/>
      <c r="D50" s="6"/>
      <c r="E50" s="6"/>
      <c r="F50" s="6"/>
      <c r="G50" s="153"/>
      <c r="H50" s="15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6"/>
      <c r="B51" s="6"/>
      <c r="C51" s="6"/>
      <c r="D51" s="6"/>
      <c r="E51" s="6"/>
      <c r="F51" s="6"/>
      <c r="G51" s="153"/>
      <c r="H51" s="15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6"/>
      <c r="B52" s="6"/>
      <c r="C52" s="6"/>
      <c r="D52" s="6"/>
      <c r="E52" s="6"/>
      <c r="F52" s="6"/>
      <c r="G52" s="153"/>
      <c r="H52" s="15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6"/>
      <c r="B53" s="6"/>
      <c r="C53" s="6"/>
      <c r="D53" s="6"/>
      <c r="E53" s="6"/>
      <c r="F53" s="6"/>
      <c r="G53" s="153"/>
      <c r="H53" s="15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6"/>
      <c r="B54" s="6"/>
      <c r="C54" s="6"/>
      <c r="D54" s="6"/>
      <c r="E54" s="6"/>
      <c r="F54" s="6"/>
      <c r="G54" s="153"/>
      <c r="H54" s="15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6"/>
      <c r="B55" s="6"/>
      <c r="C55" s="6"/>
      <c r="D55" s="6"/>
      <c r="E55" s="6"/>
      <c r="F55" s="6"/>
      <c r="G55" s="153"/>
      <c r="H55" s="15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6"/>
      <c r="B56" s="6"/>
      <c r="C56" s="6"/>
      <c r="D56" s="6"/>
      <c r="E56" s="6"/>
      <c r="F56" s="6"/>
      <c r="G56" s="156"/>
      <c r="H56" s="15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6"/>
      <c r="B57" s="6"/>
      <c r="C57" s="6"/>
      <c r="D57" s="6"/>
      <c r="E57" s="6"/>
      <c r="F57" s="6"/>
      <c r="G57" s="153"/>
      <c r="H57" s="15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6"/>
      <c r="B58" s="6"/>
      <c r="C58" s="6"/>
      <c r="D58" s="6"/>
      <c r="E58" s="6"/>
      <c r="F58" s="6"/>
      <c r="G58" s="153"/>
      <c r="H58" s="15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6"/>
      <c r="B59" s="6"/>
      <c r="C59" s="6"/>
      <c r="D59" s="6"/>
      <c r="E59" s="6"/>
      <c r="F59" s="6"/>
      <c r="G59" s="153"/>
      <c r="H59" s="15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6"/>
      <c r="B60" s="6"/>
      <c r="C60" s="6"/>
      <c r="D60" s="6"/>
      <c r="E60" s="6"/>
      <c r="F60" s="6"/>
      <c r="G60" s="153"/>
      <c r="H60" s="15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6"/>
      <c r="B61" s="6"/>
      <c r="C61" s="6"/>
      <c r="D61" s="6"/>
      <c r="E61" s="6"/>
      <c r="F61" s="6"/>
      <c r="G61" s="155"/>
      <c r="H61" s="15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6"/>
      <c r="B62" s="6"/>
      <c r="C62" s="6"/>
      <c r="D62" s="6"/>
      <c r="E62" s="6"/>
      <c r="F62" s="6"/>
      <c r="G62" s="153"/>
      <c r="H62" s="15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6"/>
      <c r="B63" s="6"/>
      <c r="C63" s="6"/>
      <c r="D63" s="6"/>
      <c r="E63" s="6"/>
      <c r="F63" s="6"/>
      <c r="G63" s="153"/>
      <c r="H63" s="15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6"/>
      <c r="B64" s="6"/>
      <c r="C64" s="6"/>
      <c r="D64" s="6"/>
      <c r="E64" s="6"/>
      <c r="F64" s="6"/>
      <c r="G64" s="153"/>
      <c r="H64" s="15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6"/>
      <c r="B65" s="6"/>
      <c r="C65" s="6"/>
      <c r="D65" s="6"/>
      <c r="E65" s="6"/>
      <c r="F65" s="6"/>
      <c r="G65" s="153"/>
      <c r="H65" s="15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6"/>
      <c r="B66" s="6"/>
      <c r="C66" s="6"/>
      <c r="D66" s="6"/>
      <c r="E66" s="6"/>
      <c r="F66" s="6"/>
      <c r="G66" s="153"/>
      <c r="H66" s="15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6"/>
      <c r="B67" s="6"/>
      <c r="C67" s="6"/>
      <c r="D67" s="6"/>
      <c r="E67" s="6"/>
      <c r="F67" s="7"/>
      <c r="G67" s="157"/>
      <c r="H67" s="15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6"/>
      <c r="B68" s="6"/>
      <c r="C68" s="6"/>
      <c r="D68" s="6"/>
      <c r="E68" s="6"/>
      <c r="F68" s="6"/>
      <c r="G68" s="153"/>
      <c r="H68" s="15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6"/>
      <c r="B69" s="6"/>
      <c r="C69" s="6"/>
      <c r="D69" s="6"/>
      <c r="E69" s="6"/>
      <c r="F69" s="6"/>
      <c r="G69" s="153"/>
      <c r="H69" s="15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6"/>
      <c r="B70" s="6"/>
      <c r="C70" s="6"/>
      <c r="D70" s="6"/>
      <c r="E70" s="6"/>
      <c r="F70" s="6"/>
      <c r="G70" s="153"/>
      <c r="H70" s="15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6"/>
      <c r="B71" s="6"/>
      <c r="C71" s="6"/>
      <c r="D71" s="6"/>
      <c r="E71" s="6"/>
      <c r="F71" s="6"/>
      <c r="G71" s="153"/>
      <c r="H71" s="15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6"/>
      <c r="B72" s="6"/>
      <c r="C72" s="6"/>
      <c r="D72" s="6"/>
      <c r="E72" s="6"/>
      <c r="F72" s="6"/>
      <c r="G72" s="153"/>
      <c r="H72" s="15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6"/>
      <c r="B73" s="6"/>
      <c r="C73" s="6"/>
      <c r="D73" s="6"/>
      <c r="E73" s="6"/>
      <c r="F73" s="6"/>
      <c r="G73" s="153"/>
      <c r="H73" s="15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6"/>
      <c r="B74" s="6"/>
      <c r="C74" s="6"/>
      <c r="D74" s="6"/>
      <c r="E74" s="6"/>
      <c r="F74" s="7"/>
      <c r="G74" s="157"/>
      <c r="H74" s="15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6"/>
      <c r="B75" s="6"/>
      <c r="C75" s="6"/>
      <c r="D75" s="6"/>
      <c r="E75" s="6"/>
      <c r="F75" s="6"/>
      <c r="G75" s="153"/>
      <c r="H75" s="15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6"/>
      <c r="B76" s="6"/>
      <c r="C76" s="6"/>
      <c r="D76" s="6"/>
      <c r="E76" s="6"/>
      <c r="F76" s="6"/>
      <c r="G76" s="153"/>
      <c r="H76" s="15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6"/>
      <c r="B77" s="6"/>
      <c r="C77" s="6"/>
      <c r="D77" s="6"/>
      <c r="E77" s="6"/>
      <c r="F77" s="6"/>
      <c r="G77" s="153"/>
      <c r="H77" s="15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6"/>
      <c r="B78" s="6"/>
      <c r="C78" s="6"/>
      <c r="D78" s="6"/>
      <c r="E78" s="6"/>
      <c r="F78" s="6"/>
      <c r="G78" s="153"/>
      <c r="H78" s="15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6"/>
      <c r="B79" s="6"/>
      <c r="C79" s="6"/>
      <c r="D79" s="6"/>
      <c r="E79" s="6"/>
      <c r="F79" s="6"/>
      <c r="G79" s="153"/>
      <c r="H79" s="153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6"/>
      <c r="B80" s="6"/>
      <c r="C80" s="6"/>
      <c r="D80" s="6"/>
      <c r="E80" s="6"/>
      <c r="F80" s="6"/>
      <c r="G80" s="153"/>
      <c r="H80" s="15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6"/>
      <c r="B81" s="6"/>
      <c r="C81" s="6"/>
      <c r="D81" s="6"/>
      <c r="E81" s="6"/>
      <c r="F81" s="7"/>
      <c r="G81" s="157"/>
      <c r="H81" s="15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6"/>
      <c r="B82" s="6"/>
      <c r="C82" s="6"/>
      <c r="D82" s="6"/>
      <c r="E82" s="6"/>
      <c r="F82" s="6"/>
      <c r="G82" s="153"/>
      <c r="H82" s="153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6"/>
      <c r="B83" s="6"/>
      <c r="C83" s="6"/>
      <c r="D83" s="6"/>
      <c r="E83" s="6"/>
      <c r="F83" s="6"/>
      <c r="G83" s="153"/>
      <c r="H83" s="153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6"/>
      <c r="B84" s="6"/>
      <c r="C84" s="6"/>
      <c r="D84" s="6"/>
      <c r="E84" s="6"/>
      <c r="F84" s="6"/>
      <c r="G84" s="153"/>
      <c r="H84" s="153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6"/>
      <c r="B85" s="6"/>
      <c r="C85" s="6"/>
      <c r="D85" s="6"/>
      <c r="E85" s="6"/>
      <c r="F85" s="6"/>
      <c r="G85" s="153"/>
      <c r="H85" s="153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6"/>
      <c r="B86" s="6"/>
      <c r="C86" s="6"/>
      <c r="D86" s="6"/>
      <c r="E86" s="6"/>
      <c r="F86" s="6"/>
      <c r="G86" s="153"/>
      <c r="H86" s="153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6"/>
      <c r="B87" s="6"/>
      <c r="C87" s="6"/>
      <c r="D87" s="6"/>
      <c r="E87" s="6"/>
      <c r="F87" s="6"/>
      <c r="G87" s="153"/>
      <c r="H87" s="153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6"/>
      <c r="B88" s="6"/>
      <c r="C88" s="6"/>
      <c r="D88" s="6"/>
      <c r="E88" s="6"/>
      <c r="F88" s="6"/>
      <c r="G88" s="153"/>
      <c r="H88" s="153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157"/>
      <c r="H89" s="15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157"/>
      <c r="H90" s="15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157"/>
      <c r="H91" s="15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157"/>
      <c r="H92" s="15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157"/>
      <c r="H93" s="15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157"/>
      <c r="H94" s="15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157"/>
      <c r="H95" s="15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157"/>
      <c r="H96" s="15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157"/>
      <c r="H97" s="15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157"/>
      <c r="H98" s="15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157"/>
      <c r="H99" s="15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157"/>
      <c r="H100" s="15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157"/>
      <c r="H101" s="15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157"/>
      <c r="H102" s="15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157"/>
      <c r="H103" s="15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157"/>
      <c r="H104" s="15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157"/>
      <c r="H105" s="15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157"/>
      <c r="H106" s="15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157"/>
      <c r="H107" s="15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157"/>
      <c r="H108" s="15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157"/>
      <c r="H109" s="15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157"/>
      <c r="H110" s="15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157"/>
      <c r="H111" s="15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157"/>
      <c r="H112" s="15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157"/>
      <c r="H113" s="15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157"/>
      <c r="H114" s="15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157"/>
      <c r="H115" s="15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157"/>
      <c r="H116" s="15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157"/>
      <c r="H117" s="15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157"/>
      <c r="H118" s="15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157"/>
      <c r="H119" s="15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157"/>
      <c r="H120" s="15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157"/>
      <c r="H121" s="15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157"/>
      <c r="H122" s="15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157"/>
      <c r="H123" s="15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157"/>
      <c r="H124" s="15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157"/>
      <c r="H125" s="15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157"/>
      <c r="H126" s="15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157"/>
      <c r="H127" s="15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157"/>
      <c r="H128" s="15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157"/>
      <c r="H129" s="15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157"/>
      <c r="H130" s="15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157"/>
      <c r="H131" s="15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157"/>
      <c r="H132" s="15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157"/>
      <c r="H133" s="15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157"/>
      <c r="H134" s="15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157"/>
      <c r="H135" s="15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157"/>
      <c r="H136" s="15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157"/>
      <c r="H137" s="15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157"/>
      <c r="H138" s="15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157"/>
      <c r="H139" s="15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157"/>
      <c r="H140" s="15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157"/>
      <c r="H141" s="15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157"/>
      <c r="H142" s="15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157"/>
      <c r="H143" s="15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157"/>
      <c r="H144" s="15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157"/>
      <c r="H145" s="15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157"/>
      <c r="H146" s="15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157"/>
      <c r="H147" s="15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157"/>
      <c r="H148" s="15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157"/>
      <c r="H149" s="15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157"/>
      <c r="H150" s="15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157"/>
      <c r="H151" s="15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157"/>
      <c r="H152" s="15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157"/>
      <c r="H153" s="15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157"/>
      <c r="H154" s="15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157"/>
      <c r="H155" s="15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157"/>
      <c r="H156" s="15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157"/>
      <c r="H157" s="15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157"/>
      <c r="H158" s="15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157"/>
      <c r="H159" s="15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157"/>
      <c r="H160" s="15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157"/>
      <c r="H161" s="15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157"/>
      <c r="H162" s="15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157"/>
      <c r="H163" s="15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157"/>
      <c r="H164" s="15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157"/>
      <c r="H165" s="15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157"/>
      <c r="H166" s="15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157"/>
      <c r="H167" s="15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157"/>
      <c r="H168" s="15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157"/>
      <c r="H169" s="15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157"/>
      <c r="H170" s="15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157"/>
      <c r="H171" s="15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157"/>
      <c r="H172" s="15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157"/>
      <c r="H173" s="15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157"/>
      <c r="H174" s="15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157"/>
      <c r="H175" s="15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157"/>
      <c r="H176" s="15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157"/>
      <c r="H177" s="15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157"/>
      <c r="H178" s="15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157"/>
      <c r="H179" s="15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157"/>
      <c r="H180" s="15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157"/>
      <c r="H181" s="15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157"/>
      <c r="H182" s="15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157"/>
      <c r="H183" s="15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157"/>
      <c r="H184" s="15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157"/>
      <c r="H185" s="15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157"/>
      <c r="H186" s="15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157"/>
      <c r="H187" s="15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157"/>
      <c r="H188" s="15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157"/>
      <c r="H189" s="15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157"/>
      <c r="H190" s="15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157"/>
      <c r="H191" s="15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157"/>
      <c r="H192" s="15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157"/>
      <c r="H193" s="15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157"/>
      <c r="H194" s="15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157"/>
      <c r="H195" s="15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157"/>
      <c r="H196" s="15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157"/>
      <c r="H197" s="15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157"/>
      <c r="H198" s="15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157"/>
      <c r="H199" s="15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157"/>
      <c r="H200" s="15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157"/>
      <c r="H201" s="15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157"/>
      <c r="H202" s="15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157"/>
      <c r="H203" s="15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157"/>
      <c r="H204" s="15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157"/>
      <c r="H205" s="15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157"/>
      <c r="H206" s="15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157"/>
      <c r="H207" s="15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157"/>
      <c r="H208" s="15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157"/>
      <c r="H209" s="15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157"/>
      <c r="H210" s="15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157"/>
      <c r="H211" s="15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157"/>
      <c r="H212" s="15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157"/>
      <c r="H213" s="15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157"/>
      <c r="H214" s="15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157"/>
      <c r="H215" s="15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157"/>
      <c r="H216" s="15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157"/>
      <c r="H217" s="15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157"/>
      <c r="H218" s="15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157"/>
      <c r="H219" s="15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157"/>
      <c r="H220" s="15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157"/>
      <c r="H221" s="15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157"/>
      <c r="H222" s="15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157"/>
      <c r="H223" s="15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157"/>
      <c r="H224" s="15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157"/>
      <c r="H225" s="15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157"/>
      <c r="H226" s="15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157"/>
      <c r="H227" s="15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157"/>
      <c r="H228" s="15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157"/>
      <c r="H229" s="15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157"/>
      <c r="H230" s="15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157"/>
      <c r="H231" s="15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157"/>
      <c r="H232" s="15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157"/>
      <c r="H233" s="15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157"/>
      <c r="H234" s="15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157"/>
      <c r="H235" s="15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157"/>
      <c r="H236" s="15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157"/>
      <c r="H237" s="15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157"/>
      <c r="H238" s="15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157"/>
      <c r="H239" s="15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157"/>
      <c r="H240" s="15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157"/>
      <c r="H241" s="15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157"/>
      <c r="H242" s="15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157"/>
      <c r="H243" s="15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157"/>
      <c r="H244" s="15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157"/>
      <c r="H245" s="15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157"/>
      <c r="H246" s="15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157"/>
      <c r="H247" s="15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157"/>
      <c r="H248" s="15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157"/>
      <c r="H249" s="15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157"/>
      <c r="H250" s="15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157"/>
      <c r="H251" s="15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157"/>
      <c r="H252" s="15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157"/>
      <c r="H253" s="15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157"/>
      <c r="H254" s="15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157"/>
      <c r="H255" s="15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157"/>
      <c r="H256" s="15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157"/>
      <c r="H257" s="15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157"/>
      <c r="H258" s="15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157"/>
      <c r="H259" s="15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157"/>
      <c r="H260" s="15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157"/>
      <c r="H261" s="15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157"/>
      <c r="H262" s="15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157"/>
      <c r="H263" s="15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157"/>
      <c r="H264" s="15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157"/>
      <c r="H265" s="15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157"/>
      <c r="H266" s="15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157"/>
      <c r="H267" s="15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157"/>
      <c r="H268" s="15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157"/>
      <c r="H269" s="15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157"/>
      <c r="H270" s="15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157"/>
      <c r="H271" s="15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157"/>
      <c r="H272" s="15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157"/>
      <c r="H273" s="15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157"/>
      <c r="H274" s="15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157"/>
      <c r="H275" s="15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157"/>
      <c r="H276" s="15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157"/>
      <c r="H277" s="15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157"/>
      <c r="H278" s="15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157"/>
      <c r="H279" s="15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157"/>
      <c r="H280" s="15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157"/>
      <c r="H281" s="15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157"/>
      <c r="H282" s="15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157"/>
      <c r="H283" s="15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157"/>
      <c r="H284" s="15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157"/>
      <c r="H285" s="15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157"/>
      <c r="H286" s="15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157"/>
      <c r="H287" s="15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157"/>
      <c r="H288" s="15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157"/>
      <c r="H289" s="15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157"/>
      <c r="H290" s="15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157"/>
      <c r="H291" s="15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157"/>
      <c r="H292" s="15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157"/>
      <c r="H293" s="15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157"/>
      <c r="H294" s="15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157"/>
      <c r="H295" s="15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157"/>
      <c r="H296" s="15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157"/>
      <c r="H297" s="15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157"/>
      <c r="H298" s="15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157"/>
      <c r="H299" s="15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157"/>
      <c r="H300" s="15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157"/>
      <c r="H301" s="15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157"/>
      <c r="H302" s="15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157"/>
      <c r="H303" s="15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157"/>
      <c r="H304" s="15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157"/>
      <c r="H305" s="15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157"/>
      <c r="H306" s="15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157"/>
      <c r="H307" s="15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157"/>
      <c r="H308" s="15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157"/>
      <c r="H309" s="15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157"/>
      <c r="H310" s="15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157"/>
      <c r="H311" s="15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157"/>
      <c r="H312" s="15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157"/>
      <c r="H313" s="15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157"/>
      <c r="H314" s="15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157"/>
      <c r="H315" s="15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157"/>
      <c r="H316" s="15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157"/>
      <c r="H317" s="15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157"/>
      <c r="H318" s="15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157"/>
      <c r="H319" s="15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157"/>
      <c r="H320" s="15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157"/>
      <c r="H321" s="15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157"/>
      <c r="H322" s="15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157"/>
      <c r="H323" s="15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157"/>
      <c r="H324" s="15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157"/>
      <c r="H325" s="15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157"/>
      <c r="H326" s="15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157"/>
      <c r="H327" s="15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157"/>
      <c r="H328" s="15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157"/>
      <c r="H329" s="15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157"/>
      <c r="H330" s="15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157"/>
      <c r="H331" s="15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157"/>
      <c r="H332" s="15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157"/>
      <c r="H333" s="15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157"/>
      <c r="H334" s="15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157"/>
      <c r="H335" s="15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157"/>
      <c r="H336" s="15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157"/>
      <c r="H337" s="15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157"/>
      <c r="H338" s="15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157"/>
      <c r="H339" s="15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157"/>
      <c r="H340" s="15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157"/>
      <c r="H341" s="15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157"/>
      <c r="H342" s="15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157"/>
      <c r="H343" s="15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157"/>
      <c r="H344" s="15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157"/>
      <c r="H345" s="15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157"/>
      <c r="H346" s="15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157"/>
      <c r="H347" s="15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157"/>
      <c r="H348" s="15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157"/>
      <c r="H349" s="15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157"/>
      <c r="H350" s="15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157"/>
      <c r="H351" s="15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157"/>
      <c r="H352" s="15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157"/>
      <c r="H353" s="15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157"/>
      <c r="H354" s="15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157"/>
      <c r="H355" s="15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157"/>
      <c r="H356" s="15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157"/>
      <c r="H357" s="15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157"/>
      <c r="H358" s="15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157"/>
      <c r="H359" s="15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157"/>
      <c r="H360" s="15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157"/>
      <c r="H361" s="15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157"/>
      <c r="H362" s="15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157"/>
      <c r="H363" s="15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157"/>
      <c r="H364" s="15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157"/>
      <c r="H365" s="15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157"/>
      <c r="H366" s="15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157"/>
      <c r="H367" s="15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157"/>
      <c r="H368" s="15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157"/>
      <c r="H369" s="15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157"/>
      <c r="H370" s="15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157"/>
      <c r="H371" s="15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157"/>
      <c r="H372" s="15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157"/>
      <c r="H373" s="15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157"/>
      <c r="H374" s="15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157"/>
      <c r="H375" s="15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157"/>
      <c r="H376" s="15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157"/>
      <c r="H377" s="15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157"/>
      <c r="H378" s="15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157"/>
      <c r="H379" s="15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157"/>
      <c r="H380" s="15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157"/>
      <c r="H381" s="15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157"/>
      <c r="H382" s="15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157"/>
      <c r="H383" s="15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157"/>
      <c r="H384" s="15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157"/>
      <c r="H385" s="15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157"/>
      <c r="H386" s="15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157"/>
      <c r="H387" s="15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157"/>
      <c r="H388" s="15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157"/>
      <c r="H389" s="15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157"/>
      <c r="H390" s="15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157"/>
      <c r="H391" s="15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157"/>
      <c r="H392" s="15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157"/>
      <c r="H393" s="15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157"/>
      <c r="H394" s="15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157"/>
      <c r="H395" s="15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157"/>
      <c r="H396" s="15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157"/>
      <c r="H397" s="15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157"/>
      <c r="H398" s="15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157"/>
      <c r="H399" s="15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157"/>
      <c r="H400" s="15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157"/>
      <c r="H401" s="15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157"/>
      <c r="H402" s="15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157"/>
      <c r="H403" s="15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157"/>
      <c r="H404" s="15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157"/>
      <c r="H405" s="15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157"/>
      <c r="H406" s="15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157"/>
      <c r="H407" s="15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157"/>
      <c r="H408" s="15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157"/>
      <c r="H409" s="15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157"/>
      <c r="H410" s="15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157"/>
      <c r="H411" s="15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157"/>
      <c r="H412" s="15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157"/>
      <c r="H413" s="15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157"/>
      <c r="H414" s="15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157"/>
      <c r="H415" s="15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157"/>
      <c r="H416" s="15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157"/>
      <c r="H417" s="15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157"/>
      <c r="H418" s="15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157"/>
      <c r="H419" s="15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157"/>
      <c r="H420" s="15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157"/>
      <c r="H421" s="15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157"/>
      <c r="H422" s="15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157"/>
      <c r="H423" s="15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157"/>
      <c r="H424" s="15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157"/>
      <c r="H425" s="15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157"/>
      <c r="H426" s="15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157"/>
      <c r="H427" s="15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157"/>
      <c r="H428" s="15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157"/>
      <c r="H429" s="15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157"/>
      <c r="H430" s="15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157"/>
      <c r="H431" s="15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157"/>
      <c r="H432" s="15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157"/>
      <c r="H433" s="15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157"/>
      <c r="H434" s="15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157"/>
      <c r="H435" s="15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157"/>
      <c r="H436" s="15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157"/>
      <c r="H437" s="15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157"/>
      <c r="H438" s="15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157"/>
      <c r="H439" s="15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157"/>
      <c r="H440" s="15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157"/>
      <c r="H441" s="15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157"/>
      <c r="H442" s="15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157"/>
      <c r="H443" s="15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157"/>
      <c r="H444" s="15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157"/>
      <c r="H445" s="15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157"/>
      <c r="H446" s="15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157"/>
      <c r="H447" s="15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157"/>
      <c r="H448" s="15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157"/>
      <c r="H449" s="15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157"/>
      <c r="H450" s="15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157"/>
      <c r="H451" s="15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157"/>
      <c r="H452" s="15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157"/>
      <c r="H453" s="15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157"/>
      <c r="H454" s="15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157"/>
      <c r="H455" s="15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157"/>
      <c r="H456" s="15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157"/>
      <c r="H457" s="15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157"/>
      <c r="H458" s="15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157"/>
      <c r="H459" s="15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157"/>
      <c r="H460" s="15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157"/>
      <c r="H461" s="15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157"/>
      <c r="H462" s="15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157"/>
      <c r="H463" s="15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157"/>
      <c r="H464" s="15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157"/>
      <c r="H465" s="15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157"/>
      <c r="H466" s="15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157"/>
      <c r="H467" s="15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157"/>
      <c r="H468" s="15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157"/>
      <c r="H469" s="15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157"/>
      <c r="H470" s="15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157"/>
      <c r="H471" s="15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157"/>
      <c r="H472" s="15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157"/>
      <c r="H473" s="15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157"/>
      <c r="H474" s="15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157"/>
      <c r="H475" s="15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157"/>
      <c r="H476" s="15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157"/>
      <c r="H477" s="15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157"/>
      <c r="H478" s="15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157"/>
      <c r="H479" s="15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157"/>
      <c r="H480" s="15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157"/>
      <c r="H481" s="15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157"/>
      <c r="H482" s="15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157"/>
      <c r="H483" s="15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157"/>
      <c r="H484" s="15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157"/>
      <c r="H485" s="15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157"/>
      <c r="H486" s="15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157"/>
      <c r="H487" s="15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157"/>
      <c r="H488" s="15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157"/>
      <c r="H489" s="15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157"/>
      <c r="H490" s="15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157"/>
      <c r="H491" s="15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157"/>
      <c r="H492" s="15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157"/>
      <c r="H493" s="15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157"/>
      <c r="H494" s="15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157"/>
      <c r="H495" s="15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157"/>
      <c r="H496" s="15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157"/>
      <c r="H497" s="15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157"/>
      <c r="H498" s="15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157"/>
      <c r="H499" s="15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157"/>
      <c r="H500" s="15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157"/>
      <c r="H501" s="15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157"/>
      <c r="H502" s="15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157"/>
      <c r="H503" s="15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157"/>
      <c r="H504" s="15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157"/>
      <c r="H505" s="15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157"/>
      <c r="H506" s="15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157"/>
      <c r="H507" s="15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157"/>
      <c r="H508" s="15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157"/>
      <c r="H509" s="15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157"/>
      <c r="H510" s="15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157"/>
      <c r="H511" s="15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157"/>
      <c r="H512" s="15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157"/>
      <c r="H513" s="15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157"/>
      <c r="H514" s="15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157"/>
      <c r="H515" s="15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157"/>
      <c r="H516" s="15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157"/>
      <c r="H517" s="15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157"/>
      <c r="H518" s="15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157"/>
      <c r="H519" s="15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157"/>
      <c r="H520" s="15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157"/>
      <c r="H521" s="15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157"/>
      <c r="H522" s="15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157"/>
      <c r="H523" s="15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157"/>
      <c r="H524" s="15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157"/>
      <c r="H525" s="15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157"/>
      <c r="H526" s="15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157"/>
      <c r="H527" s="15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157"/>
      <c r="H528" s="15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157"/>
      <c r="H529" s="15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157"/>
      <c r="H530" s="15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157"/>
      <c r="H531" s="15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157"/>
      <c r="H532" s="15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157"/>
      <c r="H533" s="15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157"/>
      <c r="H534" s="15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157"/>
      <c r="H535" s="15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157"/>
      <c r="H536" s="15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157"/>
      <c r="H537" s="15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157"/>
      <c r="H538" s="15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157"/>
      <c r="H539" s="15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157"/>
      <c r="H540" s="15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157"/>
      <c r="H541" s="15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157"/>
      <c r="H542" s="15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157"/>
      <c r="H543" s="15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157"/>
      <c r="H544" s="15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157"/>
      <c r="H545" s="15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157"/>
      <c r="H546" s="15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157"/>
      <c r="H547" s="15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157"/>
      <c r="H548" s="15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157"/>
      <c r="H549" s="15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157"/>
      <c r="H550" s="15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157"/>
      <c r="H551" s="15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157"/>
      <c r="H552" s="15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157"/>
      <c r="H553" s="15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157"/>
      <c r="H554" s="15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157"/>
      <c r="H555" s="15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157"/>
      <c r="H556" s="15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157"/>
      <c r="H557" s="15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157"/>
      <c r="H558" s="15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157"/>
      <c r="H559" s="15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157"/>
      <c r="H560" s="15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157"/>
      <c r="H561" s="15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157"/>
      <c r="H562" s="15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157"/>
      <c r="H563" s="15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157"/>
      <c r="H564" s="15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157"/>
      <c r="H565" s="15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157"/>
      <c r="H566" s="15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157"/>
      <c r="H567" s="15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157"/>
      <c r="H568" s="15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157"/>
      <c r="H569" s="15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157"/>
      <c r="H570" s="15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157"/>
      <c r="H571" s="15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157"/>
      <c r="H572" s="15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157"/>
      <c r="H573" s="15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157"/>
      <c r="H574" s="15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157"/>
      <c r="H575" s="15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157"/>
      <c r="H576" s="15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157"/>
      <c r="H577" s="15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157"/>
      <c r="H578" s="15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157"/>
      <c r="H579" s="15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157"/>
      <c r="H580" s="15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157"/>
      <c r="H581" s="15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157"/>
      <c r="H582" s="15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157"/>
      <c r="H583" s="15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157"/>
      <c r="H584" s="15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157"/>
      <c r="H585" s="15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157"/>
      <c r="H586" s="15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157"/>
      <c r="H587" s="15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157"/>
      <c r="H588" s="15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157"/>
      <c r="H589" s="15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157"/>
      <c r="H590" s="15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157"/>
      <c r="H591" s="15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157"/>
      <c r="H592" s="15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157"/>
      <c r="H593" s="15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157"/>
      <c r="H594" s="15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157"/>
      <c r="H595" s="15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157"/>
      <c r="H596" s="15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157"/>
      <c r="H597" s="15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157"/>
      <c r="H598" s="15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157"/>
      <c r="H599" s="15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157"/>
      <c r="H600" s="15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157"/>
      <c r="H601" s="15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157"/>
      <c r="H602" s="15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157"/>
      <c r="H603" s="15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157"/>
      <c r="H604" s="15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157"/>
      <c r="H605" s="15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157"/>
      <c r="H606" s="15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157"/>
      <c r="H607" s="15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157"/>
      <c r="H608" s="15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157"/>
      <c r="H609" s="15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157"/>
      <c r="H610" s="15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157"/>
      <c r="H611" s="15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157"/>
      <c r="H612" s="15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157"/>
      <c r="H613" s="15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157"/>
      <c r="H614" s="15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157"/>
      <c r="H615" s="15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157"/>
      <c r="H616" s="15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157"/>
      <c r="H617" s="15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157"/>
      <c r="H618" s="15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157"/>
      <c r="H619" s="15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157"/>
      <c r="H620" s="15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157"/>
      <c r="H621" s="15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157"/>
      <c r="H622" s="15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157"/>
      <c r="H623" s="15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157"/>
      <c r="H624" s="15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157"/>
      <c r="H625" s="15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157"/>
      <c r="H626" s="15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157"/>
      <c r="H627" s="15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157"/>
      <c r="H628" s="15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157"/>
      <c r="H629" s="15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157"/>
      <c r="H630" s="15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157"/>
      <c r="H631" s="15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157"/>
      <c r="H632" s="15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157"/>
      <c r="H633" s="15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157"/>
      <c r="H634" s="15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157"/>
      <c r="H635" s="15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157"/>
      <c r="H636" s="15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157"/>
      <c r="H637" s="15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157"/>
      <c r="H638" s="15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157"/>
      <c r="H639" s="15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157"/>
      <c r="H640" s="15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157"/>
      <c r="H641" s="15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157"/>
      <c r="H642" s="15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157"/>
      <c r="H643" s="15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157"/>
      <c r="H644" s="15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157"/>
      <c r="H645" s="15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157"/>
      <c r="H646" s="15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157"/>
      <c r="H647" s="15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157"/>
      <c r="H648" s="15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157"/>
      <c r="H649" s="15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157"/>
      <c r="H650" s="15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157"/>
      <c r="H651" s="15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157"/>
      <c r="H652" s="15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157"/>
      <c r="H653" s="15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157"/>
      <c r="H654" s="15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157"/>
      <c r="H655" s="15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157"/>
      <c r="H656" s="15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157"/>
      <c r="H657" s="15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157"/>
      <c r="H658" s="15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157"/>
      <c r="H659" s="15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157"/>
      <c r="H660" s="15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157"/>
      <c r="H661" s="15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157"/>
      <c r="H662" s="15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157"/>
      <c r="H663" s="15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157"/>
      <c r="H664" s="15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157"/>
      <c r="H665" s="15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157"/>
      <c r="H666" s="15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157"/>
      <c r="H667" s="15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157"/>
      <c r="H668" s="15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157"/>
      <c r="H669" s="15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157"/>
      <c r="H670" s="15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157"/>
      <c r="H671" s="15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157"/>
      <c r="H672" s="15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157"/>
      <c r="H673" s="15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157"/>
      <c r="H674" s="15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157"/>
      <c r="H675" s="15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157"/>
      <c r="H676" s="15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157"/>
      <c r="H677" s="15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157"/>
      <c r="H678" s="15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157"/>
      <c r="H679" s="15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157"/>
      <c r="H680" s="15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157"/>
      <c r="H681" s="15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157"/>
      <c r="H682" s="15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157"/>
      <c r="H683" s="15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157"/>
      <c r="H684" s="15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157"/>
      <c r="H685" s="15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157"/>
      <c r="H686" s="15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157"/>
      <c r="H687" s="15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157"/>
      <c r="H688" s="15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157"/>
      <c r="H689" s="15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157"/>
      <c r="H690" s="15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157"/>
      <c r="H691" s="15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157"/>
      <c r="H692" s="15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157"/>
      <c r="H693" s="15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157"/>
      <c r="H694" s="15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157"/>
      <c r="H695" s="15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157"/>
      <c r="H696" s="15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157"/>
      <c r="H697" s="15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157"/>
      <c r="H698" s="15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157"/>
      <c r="H699" s="15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157"/>
      <c r="H700" s="15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157"/>
      <c r="H701" s="15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157"/>
      <c r="H702" s="15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157"/>
      <c r="H703" s="15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157"/>
      <c r="H704" s="15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157"/>
      <c r="H705" s="15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157"/>
      <c r="H706" s="15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157"/>
      <c r="H707" s="15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157"/>
      <c r="H708" s="15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157"/>
      <c r="H709" s="15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157"/>
      <c r="H710" s="15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157"/>
      <c r="H711" s="15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157"/>
      <c r="H712" s="15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157"/>
      <c r="H713" s="15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157"/>
      <c r="H714" s="15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157"/>
      <c r="H715" s="15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157"/>
      <c r="H716" s="15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157"/>
      <c r="H717" s="15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157"/>
      <c r="H718" s="15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157"/>
      <c r="H719" s="15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157"/>
      <c r="H720" s="15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157"/>
      <c r="H721" s="15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157"/>
      <c r="H722" s="15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157"/>
      <c r="H723" s="15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157"/>
      <c r="H724" s="15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157"/>
      <c r="H725" s="15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157"/>
      <c r="H726" s="15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157"/>
      <c r="H727" s="15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157"/>
      <c r="H728" s="15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157"/>
      <c r="H729" s="15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157"/>
      <c r="H730" s="15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157"/>
      <c r="H731" s="15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157"/>
      <c r="H732" s="15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157"/>
      <c r="H733" s="15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157"/>
      <c r="H734" s="15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157"/>
      <c r="H735" s="15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157"/>
      <c r="H736" s="15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157"/>
      <c r="H737" s="15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157"/>
      <c r="H738" s="15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157"/>
      <c r="H739" s="15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157"/>
      <c r="H740" s="15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157"/>
      <c r="H741" s="15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157"/>
      <c r="H742" s="15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157"/>
      <c r="H743" s="15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157"/>
      <c r="H744" s="15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157"/>
      <c r="H745" s="15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157"/>
      <c r="H746" s="15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157"/>
      <c r="H747" s="15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157"/>
      <c r="H748" s="15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157"/>
      <c r="H749" s="15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157"/>
      <c r="H750" s="15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157"/>
      <c r="H751" s="15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157"/>
      <c r="H752" s="15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157"/>
      <c r="H753" s="15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157"/>
      <c r="H754" s="15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157"/>
      <c r="H755" s="15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157"/>
      <c r="H756" s="15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157"/>
      <c r="H757" s="15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157"/>
      <c r="H758" s="15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157"/>
      <c r="H759" s="15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157"/>
      <c r="H760" s="15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157"/>
      <c r="H761" s="15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157"/>
      <c r="H762" s="15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157"/>
      <c r="H763" s="15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157"/>
      <c r="H764" s="15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157"/>
      <c r="H765" s="15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157"/>
      <c r="H766" s="15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157"/>
      <c r="H767" s="15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157"/>
      <c r="H768" s="15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157"/>
      <c r="H769" s="15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157"/>
      <c r="H770" s="15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157"/>
      <c r="H771" s="15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157"/>
      <c r="H772" s="15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157"/>
      <c r="H773" s="15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157"/>
      <c r="H774" s="15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157"/>
      <c r="H775" s="15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157"/>
      <c r="H776" s="15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157"/>
      <c r="H777" s="15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157"/>
      <c r="H778" s="15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157"/>
      <c r="H779" s="15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157"/>
      <c r="H780" s="15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157"/>
      <c r="H781" s="15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157"/>
      <c r="H782" s="15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157"/>
      <c r="H783" s="15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157"/>
      <c r="H784" s="15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157"/>
      <c r="H785" s="15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157"/>
      <c r="H786" s="15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157"/>
      <c r="H787" s="15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157"/>
      <c r="H788" s="15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157"/>
      <c r="H789" s="15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157"/>
      <c r="H790" s="15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157"/>
      <c r="H791" s="15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157"/>
      <c r="H792" s="15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157"/>
      <c r="H793" s="15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157"/>
      <c r="H794" s="15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157"/>
      <c r="H795" s="15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157"/>
      <c r="H796" s="15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157"/>
      <c r="H797" s="15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157"/>
      <c r="H798" s="15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157"/>
      <c r="H799" s="15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157"/>
      <c r="H800" s="15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157"/>
      <c r="H801" s="15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157"/>
      <c r="H802" s="15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157"/>
      <c r="H803" s="15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157"/>
      <c r="H804" s="15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157"/>
      <c r="H805" s="15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157"/>
      <c r="H806" s="15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157"/>
      <c r="H807" s="15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157"/>
      <c r="H808" s="15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157"/>
      <c r="H809" s="15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157"/>
      <c r="H810" s="15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157"/>
      <c r="H811" s="15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157"/>
      <c r="H812" s="15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157"/>
      <c r="H813" s="15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157"/>
      <c r="H814" s="15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157"/>
      <c r="H815" s="15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157"/>
      <c r="H816" s="15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157"/>
      <c r="H817" s="15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157"/>
      <c r="H818" s="15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157"/>
      <c r="H819" s="15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157"/>
      <c r="H820" s="15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157"/>
      <c r="H821" s="15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157"/>
      <c r="H822" s="15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157"/>
      <c r="H823" s="15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157"/>
      <c r="H824" s="15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157"/>
      <c r="H825" s="15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157"/>
      <c r="H826" s="15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157"/>
      <c r="H827" s="15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157"/>
      <c r="H828" s="15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157"/>
      <c r="H829" s="15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157"/>
      <c r="H830" s="15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157"/>
      <c r="H831" s="15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157"/>
      <c r="H832" s="15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157"/>
      <c r="H833" s="15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157"/>
      <c r="H834" s="15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157"/>
      <c r="H835" s="15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157"/>
      <c r="H836" s="15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157"/>
      <c r="H837" s="15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157"/>
      <c r="H838" s="15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157"/>
      <c r="H839" s="15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157"/>
      <c r="H840" s="15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157"/>
      <c r="H841" s="15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157"/>
      <c r="H842" s="15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157"/>
      <c r="H843" s="15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157"/>
      <c r="H844" s="15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157"/>
      <c r="H845" s="15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157"/>
      <c r="H846" s="15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157"/>
      <c r="H847" s="15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157"/>
      <c r="H848" s="15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157"/>
      <c r="H849" s="15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157"/>
      <c r="H850" s="15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157"/>
      <c r="H851" s="15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157"/>
      <c r="H852" s="15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157"/>
      <c r="H853" s="15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157"/>
      <c r="H854" s="15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157"/>
      <c r="H855" s="15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157"/>
      <c r="H856" s="15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157"/>
      <c r="H857" s="15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157"/>
      <c r="H858" s="15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157"/>
      <c r="H859" s="15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157"/>
      <c r="H860" s="15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157"/>
      <c r="H861" s="15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157"/>
      <c r="H862" s="15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157"/>
      <c r="H863" s="15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157"/>
      <c r="H864" s="15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157"/>
      <c r="H865" s="15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157"/>
      <c r="H866" s="15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157"/>
      <c r="H867" s="15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157"/>
      <c r="H868" s="15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157"/>
      <c r="H869" s="15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157"/>
      <c r="H870" s="15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157"/>
      <c r="H871" s="15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157"/>
      <c r="H872" s="15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157"/>
      <c r="H873" s="15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157"/>
      <c r="H874" s="15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157"/>
      <c r="H875" s="15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157"/>
      <c r="H876" s="15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157"/>
      <c r="H877" s="15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157"/>
      <c r="H878" s="15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157"/>
      <c r="H879" s="15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157"/>
      <c r="H880" s="15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157"/>
      <c r="H881" s="15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157"/>
      <c r="H882" s="15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157"/>
      <c r="H883" s="15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157"/>
      <c r="H884" s="15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157"/>
      <c r="H885" s="15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157"/>
      <c r="H886" s="15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157"/>
      <c r="H887" s="15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157"/>
      <c r="H888" s="15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157"/>
      <c r="H889" s="15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157"/>
      <c r="H890" s="15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157"/>
      <c r="H891" s="15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157"/>
      <c r="H892" s="15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157"/>
      <c r="H893" s="15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157"/>
      <c r="H894" s="15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157"/>
      <c r="H895" s="15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157"/>
      <c r="H896" s="15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157"/>
      <c r="H897" s="15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157"/>
      <c r="H898" s="15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157"/>
      <c r="H899" s="15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157"/>
      <c r="H900" s="15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157"/>
      <c r="H901" s="15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157"/>
      <c r="H902" s="15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157"/>
      <c r="H903" s="15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157"/>
      <c r="H904" s="15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157"/>
      <c r="H905" s="15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157"/>
      <c r="H906" s="15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157"/>
      <c r="H907" s="15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157"/>
      <c r="H908" s="15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157"/>
      <c r="H909" s="15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157"/>
      <c r="H910" s="15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157"/>
      <c r="H911" s="15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157"/>
      <c r="H912" s="15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157"/>
      <c r="H913" s="15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157"/>
      <c r="H914" s="15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157"/>
      <c r="H915" s="15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157"/>
      <c r="H916" s="15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157"/>
      <c r="H917" s="15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157"/>
      <c r="H918" s="15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157"/>
      <c r="H919" s="15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157"/>
      <c r="H920" s="15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157"/>
      <c r="H921" s="15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157"/>
      <c r="H922" s="15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157"/>
      <c r="H923" s="15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157"/>
      <c r="H924" s="15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157"/>
      <c r="H925" s="15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157"/>
      <c r="H926" s="15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157"/>
      <c r="H927" s="15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157"/>
      <c r="H928" s="15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157"/>
      <c r="H929" s="15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157"/>
      <c r="H930" s="15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157"/>
      <c r="H931" s="15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157"/>
      <c r="H932" s="15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157"/>
      <c r="H933" s="15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157"/>
      <c r="H934" s="15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157"/>
      <c r="H935" s="15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157"/>
      <c r="H936" s="15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157"/>
      <c r="H937" s="15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157"/>
      <c r="H938" s="15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157"/>
      <c r="H939" s="15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157"/>
      <c r="H940" s="15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157"/>
      <c r="H941" s="15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157"/>
      <c r="H942" s="15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157"/>
      <c r="H943" s="15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157"/>
      <c r="H944" s="15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157"/>
      <c r="H945" s="15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157"/>
      <c r="H946" s="15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157"/>
      <c r="H947" s="15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157"/>
      <c r="H948" s="15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157"/>
      <c r="H949" s="15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157"/>
      <c r="H950" s="15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157"/>
      <c r="H951" s="15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157"/>
      <c r="H952" s="15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157"/>
      <c r="H953" s="15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157"/>
      <c r="H954" s="15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157"/>
      <c r="H955" s="15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157"/>
      <c r="H956" s="15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157"/>
      <c r="H957" s="15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157"/>
      <c r="H958" s="15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157"/>
      <c r="H959" s="15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157"/>
      <c r="H960" s="15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157"/>
      <c r="H961" s="15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157"/>
      <c r="H962" s="15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157"/>
      <c r="H963" s="15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157"/>
      <c r="H964" s="15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157"/>
      <c r="H965" s="15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157"/>
      <c r="H966" s="15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157"/>
      <c r="H967" s="15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157"/>
      <c r="H968" s="15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157"/>
      <c r="H969" s="15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157"/>
      <c r="H970" s="15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157"/>
      <c r="H971" s="15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157"/>
      <c r="H972" s="15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157"/>
      <c r="H973" s="15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157"/>
      <c r="H974" s="15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157"/>
      <c r="H975" s="15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157"/>
      <c r="H976" s="15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157"/>
      <c r="H977" s="15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157"/>
      <c r="H978" s="15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157"/>
      <c r="H979" s="15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157"/>
      <c r="H980" s="15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157"/>
      <c r="H981" s="15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157"/>
      <c r="H982" s="15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157"/>
      <c r="H983" s="15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157"/>
      <c r="H984" s="15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157"/>
      <c r="H985" s="15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157"/>
      <c r="H986" s="15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157"/>
      <c r="H987" s="15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157"/>
      <c r="H988" s="15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157"/>
      <c r="H989" s="15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157"/>
      <c r="H990" s="15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157"/>
      <c r="H991" s="15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157"/>
      <c r="H992" s="15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157"/>
      <c r="H993" s="15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  <col customWidth="1" min="2" max="2" width="43.71"/>
    <col customWidth="1" min="3" max="3" width="9.43"/>
    <col customWidth="1" min="4" max="4" width="18.71"/>
    <col customWidth="1" min="6" max="6" width="27.57"/>
    <col customWidth="1" min="7" max="7" width="31.29"/>
    <col customWidth="1" min="8" max="8" width="19.0"/>
    <col customWidth="1" min="11" max="11" width="19.14"/>
  </cols>
  <sheetData>
    <row r="1">
      <c r="A1" s="4" t="s">
        <v>399</v>
      </c>
      <c r="B1" s="186" t="s">
        <v>400</v>
      </c>
    </row>
    <row r="2">
      <c r="A2" s="4" t="s">
        <v>401</v>
      </c>
    </row>
    <row r="3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402</v>
      </c>
      <c r="J3" s="1" t="s">
        <v>9</v>
      </c>
      <c r="K3" s="1" t="s">
        <v>10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A4" s="187" t="s">
        <v>120</v>
      </c>
      <c r="B4" s="187" t="s">
        <v>121</v>
      </c>
      <c r="C4" s="187">
        <v>100.0</v>
      </c>
      <c r="D4" s="187" t="s">
        <v>40</v>
      </c>
      <c r="E4" s="187" t="s">
        <v>133</v>
      </c>
      <c r="F4" s="187" t="s">
        <v>126</v>
      </c>
      <c r="G4" s="187" t="s">
        <v>126</v>
      </c>
      <c r="H4" s="187" t="s">
        <v>403</v>
      </c>
      <c r="I4" s="187"/>
      <c r="J4" s="187">
        <f t="shared" ref="J4:J12" si="1">len(H4)</f>
        <v>11</v>
      </c>
      <c r="K4" s="187">
        <f>C4</f>
        <v>100</v>
      </c>
      <c r="L4" s="187" t="s">
        <v>40</v>
      </c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</row>
    <row r="5">
      <c r="A5" s="4" t="s">
        <v>120</v>
      </c>
      <c r="B5" s="4" t="s">
        <v>132</v>
      </c>
      <c r="C5" s="4">
        <v>43.0</v>
      </c>
      <c r="D5" s="4" t="s">
        <v>40</v>
      </c>
      <c r="E5" s="4" t="s">
        <v>133</v>
      </c>
      <c r="F5" s="4" t="s">
        <v>136</v>
      </c>
      <c r="G5" s="4" t="s">
        <v>136</v>
      </c>
      <c r="H5" s="4" t="s">
        <v>135</v>
      </c>
      <c r="I5" s="4"/>
      <c r="J5" s="4">
        <f t="shared" si="1"/>
        <v>11</v>
      </c>
      <c r="K5" s="9">
        <f>C5+C6</f>
        <v>52</v>
      </c>
    </row>
    <row r="6">
      <c r="A6" s="4" t="s">
        <v>120</v>
      </c>
      <c r="B6" s="20" t="s">
        <v>146</v>
      </c>
      <c r="C6" s="4">
        <v>9.0</v>
      </c>
      <c r="D6" s="4" t="s">
        <v>40</v>
      </c>
      <c r="E6" s="4" t="s">
        <v>133</v>
      </c>
      <c r="F6" s="4" t="s">
        <v>136</v>
      </c>
      <c r="G6" s="4" t="s">
        <v>136</v>
      </c>
      <c r="H6" s="4" t="s">
        <v>135</v>
      </c>
      <c r="I6" s="4"/>
      <c r="J6" s="4">
        <f t="shared" si="1"/>
        <v>11</v>
      </c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</row>
    <row r="7">
      <c r="A7" s="187" t="s">
        <v>120</v>
      </c>
      <c r="B7" s="187" t="s">
        <v>165</v>
      </c>
      <c r="C7" s="187">
        <v>1.0</v>
      </c>
      <c r="D7" s="187" t="s">
        <v>40</v>
      </c>
      <c r="E7" s="187" t="s">
        <v>133</v>
      </c>
      <c r="F7" s="187" t="s">
        <v>140</v>
      </c>
      <c r="G7" s="187" t="s">
        <v>140</v>
      </c>
      <c r="H7" s="187" t="s">
        <v>139</v>
      </c>
      <c r="I7" s="187"/>
      <c r="J7" s="4">
        <f t="shared" si="1"/>
        <v>11</v>
      </c>
      <c r="K7" s="189">
        <f>C7+C8+C9</f>
        <v>30</v>
      </c>
      <c r="L7" s="188"/>
    </row>
    <row r="8">
      <c r="A8" s="187" t="s">
        <v>120</v>
      </c>
      <c r="B8" s="187" t="s">
        <v>192</v>
      </c>
      <c r="C8" s="187">
        <v>28.0</v>
      </c>
      <c r="D8" s="187" t="s">
        <v>40</v>
      </c>
      <c r="E8" s="187" t="s">
        <v>133</v>
      </c>
      <c r="F8" s="187" t="s">
        <v>140</v>
      </c>
      <c r="G8" s="187" t="s">
        <v>140</v>
      </c>
      <c r="H8" s="187" t="s">
        <v>139</v>
      </c>
      <c r="I8" s="187"/>
      <c r="J8" s="4">
        <f t="shared" si="1"/>
        <v>11</v>
      </c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</row>
    <row r="9">
      <c r="A9" s="187" t="s">
        <v>120</v>
      </c>
      <c r="B9" s="187" t="s">
        <v>195</v>
      </c>
      <c r="C9" s="187">
        <v>1.0</v>
      </c>
      <c r="D9" s="187" t="s">
        <v>40</v>
      </c>
      <c r="E9" s="187" t="s">
        <v>133</v>
      </c>
      <c r="F9" s="187" t="s">
        <v>169</v>
      </c>
      <c r="G9" s="187" t="s">
        <v>169</v>
      </c>
      <c r="H9" s="187" t="s">
        <v>172</v>
      </c>
      <c r="I9" s="187"/>
      <c r="J9" s="187">
        <f t="shared" si="1"/>
        <v>11</v>
      </c>
      <c r="L9" s="187" t="s">
        <v>40</v>
      </c>
    </row>
    <row r="10">
      <c r="A10" s="4" t="s">
        <v>120</v>
      </c>
      <c r="B10" s="4" t="s">
        <v>177</v>
      </c>
      <c r="C10" s="4">
        <v>1.0</v>
      </c>
      <c r="D10" s="4" t="s">
        <v>40</v>
      </c>
      <c r="E10" s="4" t="s">
        <v>133</v>
      </c>
      <c r="F10" s="4" t="s">
        <v>169</v>
      </c>
      <c r="G10" s="4" t="s">
        <v>169</v>
      </c>
      <c r="H10" s="4" t="s">
        <v>172</v>
      </c>
      <c r="I10" s="4"/>
      <c r="J10" s="4">
        <f t="shared" si="1"/>
        <v>11</v>
      </c>
      <c r="K10" s="9">
        <f>C10+C11+C12</f>
        <v>30</v>
      </c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</row>
    <row r="11">
      <c r="A11" s="4" t="s">
        <v>120</v>
      </c>
      <c r="B11" s="4" t="s">
        <v>197</v>
      </c>
      <c r="C11" s="4">
        <v>27.0</v>
      </c>
      <c r="D11" s="4" t="s">
        <v>40</v>
      </c>
      <c r="E11" s="4" t="s">
        <v>133</v>
      </c>
      <c r="F11" s="4" t="s">
        <v>169</v>
      </c>
      <c r="G11" s="4" t="s">
        <v>169</v>
      </c>
      <c r="H11" s="4" t="s">
        <v>172</v>
      </c>
      <c r="I11" s="4"/>
      <c r="J11" s="4">
        <f t="shared" si="1"/>
        <v>11</v>
      </c>
    </row>
    <row r="12">
      <c r="A12" s="4" t="s">
        <v>120</v>
      </c>
      <c r="B12" s="4" t="s">
        <v>185</v>
      </c>
      <c r="C12" s="4">
        <v>2.0</v>
      </c>
      <c r="D12" s="4" t="s">
        <v>40</v>
      </c>
      <c r="E12" s="4" t="s">
        <v>133</v>
      </c>
      <c r="F12" s="4" t="s">
        <v>169</v>
      </c>
      <c r="G12" s="4" t="s">
        <v>169</v>
      </c>
      <c r="H12" s="4" t="s">
        <v>172</v>
      </c>
      <c r="I12" s="4"/>
      <c r="J12" s="4">
        <f t="shared" si="1"/>
        <v>11</v>
      </c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</row>
    <row r="13">
      <c r="A13" s="4" t="s">
        <v>120</v>
      </c>
      <c r="B13" s="4" t="s">
        <v>404</v>
      </c>
      <c r="C13" s="4">
        <v>2.0</v>
      </c>
      <c r="D13" s="4" t="s">
        <v>40</v>
      </c>
      <c r="E13" s="4" t="s">
        <v>133</v>
      </c>
      <c r="F13" s="4"/>
      <c r="G13" s="4"/>
      <c r="I13" s="4"/>
      <c r="J13" s="4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</row>
    <row r="14">
      <c r="A14" s="187" t="s">
        <v>405</v>
      </c>
      <c r="B14" s="187" t="s">
        <v>202</v>
      </c>
      <c r="C14" s="187">
        <v>15.0</v>
      </c>
      <c r="D14" s="4" t="s">
        <v>40</v>
      </c>
      <c r="E14" s="187" t="s">
        <v>38</v>
      </c>
      <c r="F14" s="187" t="s">
        <v>205</v>
      </c>
      <c r="G14" s="187" t="s">
        <v>205</v>
      </c>
      <c r="H14" s="187" t="s">
        <v>406</v>
      </c>
      <c r="I14" s="187"/>
      <c r="J14" s="4">
        <f t="shared" ref="J14:J19" si="2">len(H14)</f>
        <v>12</v>
      </c>
      <c r="K14" s="188">
        <f t="shared" ref="K14:K15" si="3">C14</f>
        <v>15</v>
      </c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</row>
    <row r="15">
      <c r="A15" s="187" t="s">
        <v>405</v>
      </c>
      <c r="B15" s="187" t="s">
        <v>208</v>
      </c>
      <c r="C15" s="187">
        <v>40.0</v>
      </c>
      <c r="D15" s="4" t="s">
        <v>40</v>
      </c>
      <c r="E15" s="187" t="s">
        <v>38</v>
      </c>
      <c r="F15" s="187" t="s">
        <v>209</v>
      </c>
      <c r="G15" s="187" t="s">
        <v>209</v>
      </c>
      <c r="H15" s="187" t="s">
        <v>407</v>
      </c>
      <c r="I15" s="187"/>
      <c r="J15" s="4">
        <f t="shared" si="2"/>
        <v>14</v>
      </c>
      <c r="K15" s="188">
        <f t="shared" si="3"/>
        <v>40</v>
      </c>
      <c r="L15" s="188"/>
    </row>
    <row r="16">
      <c r="A16" s="187" t="s">
        <v>405</v>
      </c>
      <c r="B16" s="187" t="s">
        <v>408</v>
      </c>
      <c r="C16" s="187">
        <v>6.0</v>
      </c>
      <c r="D16" s="4" t="s">
        <v>40</v>
      </c>
      <c r="E16" s="187" t="s">
        <v>38</v>
      </c>
      <c r="F16" s="187" t="s">
        <v>409</v>
      </c>
      <c r="G16" s="187" t="s">
        <v>215</v>
      </c>
      <c r="H16" s="187" t="s">
        <v>410</v>
      </c>
      <c r="I16" s="187"/>
      <c r="J16" s="4">
        <f t="shared" si="2"/>
        <v>9</v>
      </c>
      <c r="K16" s="189">
        <f>sum(C16:C19)</f>
        <v>18</v>
      </c>
      <c r="L16" s="188"/>
    </row>
    <row r="17">
      <c r="A17" s="187" t="s">
        <v>405</v>
      </c>
      <c r="B17" s="187" t="s">
        <v>218</v>
      </c>
      <c r="C17" s="187">
        <v>3.0</v>
      </c>
      <c r="D17" s="4" t="s">
        <v>40</v>
      </c>
      <c r="E17" s="187" t="s">
        <v>38</v>
      </c>
      <c r="F17" s="187" t="s">
        <v>409</v>
      </c>
      <c r="G17" s="187" t="s">
        <v>219</v>
      </c>
      <c r="H17" s="187" t="s">
        <v>410</v>
      </c>
      <c r="I17" s="187"/>
      <c r="J17" s="4">
        <f t="shared" si="2"/>
        <v>9</v>
      </c>
      <c r="L17" s="188"/>
    </row>
    <row r="18">
      <c r="A18" s="187" t="s">
        <v>405</v>
      </c>
      <c r="B18" s="187" t="s">
        <v>220</v>
      </c>
      <c r="C18" s="187">
        <v>6.0</v>
      </c>
      <c r="D18" s="4" t="s">
        <v>40</v>
      </c>
      <c r="E18" s="187" t="s">
        <v>38</v>
      </c>
      <c r="F18" s="187" t="s">
        <v>409</v>
      </c>
      <c r="G18" s="187" t="s">
        <v>222</v>
      </c>
      <c r="H18" s="187" t="s">
        <v>410</v>
      </c>
      <c r="I18" s="187"/>
      <c r="J18" s="4">
        <f t="shared" si="2"/>
        <v>9</v>
      </c>
      <c r="L18" s="188"/>
    </row>
    <row r="19">
      <c r="A19" s="187" t="s">
        <v>405</v>
      </c>
      <c r="B19" s="187" t="s">
        <v>223</v>
      </c>
      <c r="C19" s="187">
        <v>3.0</v>
      </c>
      <c r="D19" s="4" t="s">
        <v>40</v>
      </c>
      <c r="E19" s="187" t="s">
        <v>38</v>
      </c>
      <c r="F19" s="187" t="s">
        <v>409</v>
      </c>
      <c r="G19" s="187" t="s">
        <v>224</v>
      </c>
      <c r="H19" s="187" t="s">
        <v>410</v>
      </c>
      <c r="I19" s="187"/>
      <c r="J19" s="4">
        <f t="shared" si="2"/>
        <v>9</v>
      </c>
      <c r="L19" s="188"/>
    </row>
    <row r="20">
      <c r="A20" s="187" t="s">
        <v>405</v>
      </c>
      <c r="B20" s="187" t="s">
        <v>362</v>
      </c>
      <c r="C20" s="187">
        <v>37.0</v>
      </c>
      <c r="D20" s="4" t="s">
        <v>40</v>
      </c>
      <c r="E20" s="187" t="s">
        <v>38</v>
      </c>
      <c r="F20" s="187"/>
      <c r="G20" s="187"/>
      <c r="H20" s="188"/>
      <c r="I20" s="187"/>
      <c r="J20" s="187"/>
      <c r="K20" s="188"/>
      <c r="L20" s="188"/>
    </row>
    <row r="21">
      <c r="A21" s="4" t="s">
        <v>411</v>
      </c>
      <c r="B21" s="4" t="s">
        <v>19</v>
      </c>
      <c r="C21" s="4">
        <v>96.0</v>
      </c>
      <c r="D21" s="4" t="s">
        <v>20</v>
      </c>
      <c r="E21" s="4" t="s">
        <v>21</v>
      </c>
      <c r="F21" s="4" t="s">
        <v>412</v>
      </c>
      <c r="G21" s="4" t="s">
        <v>23</v>
      </c>
      <c r="H21" s="4" t="s">
        <v>413</v>
      </c>
      <c r="I21" s="4"/>
      <c r="J21" s="4">
        <f t="shared" ref="J21:J33" si="4">len(H21)</f>
        <v>9</v>
      </c>
      <c r="K21" s="4">
        <f t="shared" ref="K21:K23" si="5">C21</f>
        <v>96</v>
      </c>
      <c r="L21" s="4" t="s">
        <v>20</v>
      </c>
    </row>
    <row r="22">
      <c r="A22" s="187" t="s">
        <v>411</v>
      </c>
      <c r="B22" s="187" t="s">
        <v>51</v>
      </c>
      <c r="C22" s="187">
        <v>41.0</v>
      </c>
      <c r="D22" s="187" t="s">
        <v>20</v>
      </c>
      <c r="E22" s="187" t="s">
        <v>21</v>
      </c>
      <c r="F22" s="187" t="s">
        <v>56</v>
      </c>
      <c r="G22" s="187" t="s">
        <v>56</v>
      </c>
      <c r="H22" s="187" t="s">
        <v>58</v>
      </c>
      <c r="I22" s="187"/>
      <c r="J22" s="187">
        <f t="shared" si="4"/>
        <v>7</v>
      </c>
      <c r="K22" s="187">
        <f t="shared" si="5"/>
        <v>41</v>
      </c>
      <c r="L22" s="187" t="s">
        <v>20</v>
      </c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</row>
    <row r="23">
      <c r="A23" s="4" t="s">
        <v>411</v>
      </c>
      <c r="B23" s="4" t="s">
        <v>62</v>
      </c>
      <c r="C23" s="4">
        <v>19.0</v>
      </c>
      <c r="D23" s="4" t="s">
        <v>20</v>
      </c>
      <c r="E23" s="4" t="s">
        <v>21</v>
      </c>
      <c r="F23" s="4" t="s">
        <v>63</v>
      </c>
      <c r="G23" s="4" t="s">
        <v>63</v>
      </c>
      <c r="H23" s="4" t="s">
        <v>414</v>
      </c>
      <c r="I23" s="4"/>
      <c r="J23" s="4">
        <f t="shared" si="4"/>
        <v>12</v>
      </c>
      <c r="K23" s="4">
        <f t="shared" si="5"/>
        <v>19</v>
      </c>
      <c r="L23" s="4" t="s">
        <v>20</v>
      </c>
    </row>
    <row r="24">
      <c r="A24" s="187" t="s">
        <v>411</v>
      </c>
      <c r="B24" s="187" t="s">
        <v>89</v>
      </c>
      <c r="C24" s="187">
        <v>102.0</v>
      </c>
      <c r="D24" s="187" t="s">
        <v>20</v>
      </c>
      <c r="E24" s="187" t="s">
        <v>21</v>
      </c>
      <c r="F24" s="187" t="s">
        <v>66</v>
      </c>
      <c r="G24" s="187" t="s">
        <v>66</v>
      </c>
      <c r="H24" s="187" t="s">
        <v>65</v>
      </c>
      <c r="I24" s="187"/>
      <c r="J24" s="187">
        <f t="shared" si="4"/>
        <v>11</v>
      </c>
      <c r="K24" s="187">
        <f>sum(C24:C26)</f>
        <v>154</v>
      </c>
      <c r="L24" s="187" t="s">
        <v>20</v>
      </c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</row>
    <row r="25">
      <c r="A25" s="187" t="s">
        <v>411</v>
      </c>
      <c r="B25" s="187" t="s">
        <v>95</v>
      </c>
      <c r="C25" s="187">
        <v>22.0</v>
      </c>
      <c r="D25" s="187" t="s">
        <v>20</v>
      </c>
      <c r="E25" s="187" t="s">
        <v>21</v>
      </c>
      <c r="F25" s="187" t="s">
        <v>66</v>
      </c>
      <c r="G25" s="190" t="s">
        <v>98</v>
      </c>
      <c r="H25" s="187" t="s">
        <v>65</v>
      </c>
      <c r="I25" s="187"/>
      <c r="J25" s="187">
        <f t="shared" si="4"/>
        <v>11</v>
      </c>
      <c r="K25" s="187"/>
      <c r="L25" s="187" t="s">
        <v>20</v>
      </c>
    </row>
    <row r="26">
      <c r="A26" s="187" t="s">
        <v>411</v>
      </c>
      <c r="B26" s="187" t="s">
        <v>113</v>
      </c>
      <c r="C26" s="187">
        <v>30.0</v>
      </c>
      <c r="D26" s="187" t="s">
        <v>20</v>
      </c>
      <c r="E26" s="187" t="s">
        <v>21</v>
      </c>
      <c r="F26" s="187" t="s">
        <v>66</v>
      </c>
      <c r="G26" s="190" t="s">
        <v>117</v>
      </c>
      <c r="H26" s="187" t="s">
        <v>65</v>
      </c>
      <c r="I26" s="187"/>
      <c r="J26" s="187">
        <f t="shared" si="4"/>
        <v>11</v>
      </c>
      <c r="K26" s="187"/>
      <c r="L26" s="187" t="s">
        <v>20</v>
      </c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</row>
    <row r="27">
      <c r="A27" s="4" t="s">
        <v>239</v>
      </c>
      <c r="B27" s="4" t="s">
        <v>240</v>
      </c>
      <c r="C27" s="4">
        <v>2.0</v>
      </c>
      <c r="D27" s="4" t="s">
        <v>52</v>
      </c>
      <c r="E27" s="4" t="s">
        <v>49</v>
      </c>
      <c r="F27" s="4" t="s">
        <v>28</v>
      </c>
      <c r="G27" s="191" t="s">
        <v>415</v>
      </c>
      <c r="H27" s="4" t="s">
        <v>50</v>
      </c>
      <c r="I27" s="4"/>
      <c r="J27" s="4">
        <f t="shared" si="4"/>
        <v>14</v>
      </c>
      <c r="K27" s="4">
        <f>sum(C27:C33)</f>
        <v>201</v>
      </c>
      <c r="L27" s="4" t="s">
        <v>52</v>
      </c>
    </row>
    <row r="28">
      <c r="A28" s="4" t="s">
        <v>239</v>
      </c>
      <c r="B28" s="4" t="s">
        <v>243</v>
      </c>
      <c r="C28" s="4">
        <v>2.0</v>
      </c>
      <c r="D28" s="4" t="s">
        <v>52</v>
      </c>
      <c r="E28" s="4" t="s">
        <v>49</v>
      </c>
      <c r="F28" s="4" t="s">
        <v>28</v>
      </c>
      <c r="H28" s="4" t="s">
        <v>50</v>
      </c>
      <c r="I28" s="4"/>
      <c r="J28" s="4">
        <f t="shared" si="4"/>
        <v>14</v>
      </c>
      <c r="K28" s="4"/>
      <c r="L28" s="4" t="s">
        <v>52</v>
      </c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</row>
    <row r="29">
      <c r="A29" s="4" t="s">
        <v>239</v>
      </c>
      <c r="B29" s="4" t="s">
        <v>247</v>
      </c>
      <c r="C29" s="4">
        <v>181.0</v>
      </c>
      <c r="D29" s="4" t="s">
        <v>52</v>
      </c>
      <c r="E29" s="4" t="s">
        <v>49</v>
      </c>
      <c r="F29" s="4" t="s">
        <v>28</v>
      </c>
      <c r="H29" s="4" t="s">
        <v>50</v>
      </c>
      <c r="I29" s="4"/>
      <c r="J29" s="4">
        <f t="shared" si="4"/>
        <v>14</v>
      </c>
      <c r="K29" s="4"/>
      <c r="L29" s="4" t="s">
        <v>52</v>
      </c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</row>
    <row r="30">
      <c r="A30" s="4" t="s">
        <v>239</v>
      </c>
      <c r="B30" s="4" t="s">
        <v>249</v>
      </c>
      <c r="C30" s="4">
        <v>1.0</v>
      </c>
      <c r="D30" s="4" t="s">
        <v>52</v>
      </c>
      <c r="E30" s="4" t="s">
        <v>49</v>
      </c>
      <c r="F30" s="4" t="s">
        <v>28</v>
      </c>
      <c r="H30" s="4" t="s">
        <v>50</v>
      </c>
      <c r="I30" s="4"/>
      <c r="J30" s="4">
        <f t="shared" si="4"/>
        <v>14</v>
      </c>
      <c r="K30" s="4"/>
      <c r="L30" s="4" t="s">
        <v>52</v>
      </c>
    </row>
    <row r="31">
      <c r="A31" s="4" t="s">
        <v>239</v>
      </c>
      <c r="B31" s="4" t="s">
        <v>251</v>
      </c>
      <c r="C31" s="4">
        <v>3.0</v>
      </c>
      <c r="D31" s="4" t="s">
        <v>52</v>
      </c>
      <c r="E31" s="4" t="s">
        <v>49</v>
      </c>
      <c r="F31" s="4" t="s">
        <v>28</v>
      </c>
      <c r="H31" s="4" t="s">
        <v>50</v>
      </c>
      <c r="I31" s="4"/>
      <c r="J31" s="4">
        <f t="shared" si="4"/>
        <v>14</v>
      </c>
      <c r="K31" s="4"/>
      <c r="L31" s="4" t="s">
        <v>52</v>
      </c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</row>
    <row r="32">
      <c r="A32" s="4" t="s">
        <v>239</v>
      </c>
      <c r="B32" s="4" t="s">
        <v>255</v>
      </c>
      <c r="C32" s="4">
        <v>1.0</v>
      </c>
      <c r="D32" s="4" t="s">
        <v>52</v>
      </c>
      <c r="E32" s="4" t="s">
        <v>49</v>
      </c>
      <c r="F32" s="4" t="s">
        <v>28</v>
      </c>
      <c r="H32" s="4" t="s">
        <v>50</v>
      </c>
      <c r="I32" s="4"/>
      <c r="J32" s="4">
        <f t="shared" si="4"/>
        <v>14</v>
      </c>
      <c r="K32" s="4"/>
      <c r="L32" s="4" t="s">
        <v>52</v>
      </c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</row>
    <row r="33">
      <c r="A33" s="4" t="s">
        <v>239</v>
      </c>
      <c r="B33" s="4" t="s">
        <v>257</v>
      </c>
      <c r="C33" s="4">
        <v>11.0</v>
      </c>
      <c r="D33" s="4" t="s">
        <v>52</v>
      </c>
      <c r="E33" s="4" t="s">
        <v>49</v>
      </c>
      <c r="F33" s="4" t="s">
        <v>28</v>
      </c>
      <c r="H33" s="4" t="s">
        <v>50</v>
      </c>
      <c r="I33" s="4"/>
      <c r="J33" s="4">
        <f t="shared" si="4"/>
        <v>14</v>
      </c>
      <c r="K33" s="4"/>
      <c r="L33" s="4" t="s">
        <v>52</v>
      </c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</row>
    <row r="34">
      <c r="A34" s="187" t="s">
        <v>239</v>
      </c>
      <c r="B34" s="187" t="s">
        <v>362</v>
      </c>
      <c r="C34" s="187">
        <v>15.0</v>
      </c>
      <c r="D34" s="187" t="s">
        <v>52</v>
      </c>
      <c r="E34" s="187" t="s">
        <v>49</v>
      </c>
      <c r="F34" s="188"/>
      <c r="G34" s="188"/>
      <c r="H34" s="188"/>
      <c r="I34" s="187"/>
      <c r="J34" s="187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</row>
    <row r="35">
      <c r="A35" s="4" t="s">
        <v>258</v>
      </c>
      <c r="B35" s="4" t="s">
        <v>259</v>
      </c>
      <c r="C35" s="4">
        <v>18.0</v>
      </c>
      <c r="D35" s="4" t="s">
        <v>52</v>
      </c>
      <c r="E35" s="4" t="s">
        <v>72</v>
      </c>
      <c r="F35" s="4" t="s">
        <v>74</v>
      </c>
      <c r="G35" s="4" t="s">
        <v>260</v>
      </c>
      <c r="H35" s="4" t="s">
        <v>73</v>
      </c>
      <c r="I35" s="4"/>
      <c r="J35" s="4">
        <f t="shared" ref="J35:J97" si="6">len(H35)</f>
        <v>10</v>
      </c>
      <c r="K35" s="4">
        <f>C35</f>
        <v>18</v>
      </c>
      <c r="L35" s="4" t="s">
        <v>52</v>
      </c>
    </row>
    <row r="36">
      <c r="A36" s="187" t="s">
        <v>258</v>
      </c>
      <c r="B36" s="187" t="s">
        <v>262</v>
      </c>
      <c r="C36" s="187">
        <v>2.0</v>
      </c>
      <c r="D36" s="187" t="s">
        <v>52</v>
      </c>
      <c r="E36" s="187" t="s">
        <v>200</v>
      </c>
      <c r="F36" s="187" t="s">
        <v>28</v>
      </c>
      <c r="G36" s="187" t="s">
        <v>28</v>
      </c>
      <c r="H36" s="187" t="s">
        <v>416</v>
      </c>
      <c r="I36" s="187"/>
      <c r="J36" s="187">
        <f t="shared" si="6"/>
        <v>12</v>
      </c>
      <c r="K36" s="187"/>
      <c r="L36" s="187" t="s">
        <v>52</v>
      </c>
    </row>
    <row r="37">
      <c r="A37" s="187" t="s">
        <v>265</v>
      </c>
      <c r="B37" s="187" t="s">
        <v>262</v>
      </c>
      <c r="C37" s="187">
        <v>92.0</v>
      </c>
      <c r="D37" s="187" t="s">
        <v>27</v>
      </c>
      <c r="E37" s="187" t="s">
        <v>84</v>
      </c>
      <c r="F37" s="187" t="s">
        <v>28</v>
      </c>
      <c r="G37" s="187" t="s">
        <v>28</v>
      </c>
      <c r="H37" s="187" t="s">
        <v>85</v>
      </c>
      <c r="I37" s="187"/>
      <c r="J37" s="187">
        <f t="shared" si="6"/>
        <v>11</v>
      </c>
      <c r="K37" s="187">
        <f>C37</f>
        <v>92</v>
      </c>
      <c r="L37" s="187" t="s">
        <v>27</v>
      </c>
    </row>
    <row r="38">
      <c r="A38" s="187" t="s">
        <v>267</v>
      </c>
      <c r="B38" s="187" t="s">
        <v>268</v>
      </c>
      <c r="C38" s="187">
        <v>4.0</v>
      </c>
      <c r="D38" s="187" t="s">
        <v>27</v>
      </c>
      <c r="E38" s="187" t="s">
        <v>25</v>
      </c>
      <c r="F38" s="187" t="s">
        <v>28</v>
      </c>
      <c r="G38" s="187" t="s">
        <v>269</v>
      </c>
      <c r="H38" s="187" t="s">
        <v>26</v>
      </c>
      <c r="I38" s="187"/>
      <c r="J38" s="187">
        <f t="shared" si="6"/>
        <v>15</v>
      </c>
      <c r="K38" s="187">
        <f>sum(C38:C39)</f>
        <v>12</v>
      </c>
      <c r="L38" s="187" t="s">
        <v>27</v>
      </c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</row>
    <row r="39">
      <c r="A39" s="187" t="s">
        <v>267</v>
      </c>
      <c r="B39" s="187" t="s">
        <v>270</v>
      </c>
      <c r="C39" s="187">
        <v>8.0</v>
      </c>
      <c r="D39" s="187" t="s">
        <v>27</v>
      </c>
      <c r="E39" s="187" t="s">
        <v>25</v>
      </c>
      <c r="F39" s="187" t="s">
        <v>28</v>
      </c>
      <c r="G39" s="187" t="s">
        <v>354</v>
      </c>
      <c r="H39" s="187" t="s">
        <v>26</v>
      </c>
      <c r="I39" s="187"/>
      <c r="J39" s="187">
        <f t="shared" si="6"/>
        <v>15</v>
      </c>
      <c r="K39" s="187"/>
      <c r="L39" s="187" t="s">
        <v>27</v>
      </c>
    </row>
    <row r="40">
      <c r="A40" s="4" t="s">
        <v>272</v>
      </c>
      <c r="B40" s="4" t="s">
        <v>259</v>
      </c>
      <c r="C40" s="4">
        <v>57.0</v>
      </c>
      <c r="D40" s="4" t="s">
        <v>40</v>
      </c>
      <c r="E40" s="4" t="s">
        <v>90</v>
      </c>
      <c r="F40" s="4" t="s">
        <v>74</v>
      </c>
      <c r="G40" s="4" t="s">
        <v>74</v>
      </c>
      <c r="H40" s="4" t="s">
        <v>91</v>
      </c>
      <c r="I40" s="4"/>
      <c r="J40" s="4">
        <f t="shared" si="6"/>
        <v>8</v>
      </c>
      <c r="K40" s="4"/>
      <c r="L40" s="4" t="s">
        <v>27</v>
      </c>
    </row>
    <row r="41">
      <c r="A41" s="187" t="s">
        <v>273</v>
      </c>
      <c r="B41" s="187" t="s">
        <v>274</v>
      </c>
      <c r="C41" s="187">
        <v>34.0</v>
      </c>
      <c r="D41" s="187" t="s">
        <v>40</v>
      </c>
      <c r="E41" s="187" t="s">
        <v>96</v>
      </c>
      <c r="F41" s="187" t="s">
        <v>28</v>
      </c>
      <c r="G41" s="187" t="s">
        <v>354</v>
      </c>
      <c r="H41" s="187" t="s">
        <v>97</v>
      </c>
      <c r="I41" s="187"/>
      <c r="J41" s="187">
        <f t="shared" si="6"/>
        <v>14</v>
      </c>
      <c r="K41" s="187">
        <f>sum(C41:C43)</f>
        <v>218</v>
      </c>
      <c r="L41" s="187" t="s">
        <v>40</v>
      </c>
    </row>
    <row r="42">
      <c r="A42" s="187" t="s">
        <v>273</v>
      </c>
      <c r="B42" s="187" t="s">
        <v>278</v>
      </c>
      <c r="C42" s="187">
        <v>135.0</v>
      </c>
      <c r="D42" s="187" t="s">
        <v>40</v>
      </c>
      <c r="E42" s="187" t="s">
        <v>96</v>
      </c>
      <c r="F42" s="187" t="s">
        <v>28</v>
      </c>
      <c r="G42" s="187" t="s">
        <v>417</v>
      </c>
      <c r="H42" s="187" t="s">
        <v>97</v>
      </c>
      <c r="I42" s="187"/>
      <c r="J42" s="187">
        <f t="shared" si="6"/>
        <v>14</v>
      </c>
      <c r="K42" s="187"/>
      <c r="L42" s="187" t="s">
        <v>40</v>
      </c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</row>
    <row r="43">
      <c r="A43" s="187" t="s">
        <v>273</v>
      </c>
      <c r="B43" s="187" t="s">
        <v>280</v>
      </c>
      <c r="C43" s="187">
        <v>49.0</v>
      </c>
      <c r="D43" s="187" t="s">
        <v>40</v>
      </c>
      <c r="E43" s="187" t="s">
        <v>96</v>
      </c>
      <c r="F43" s="187" t="s">
        <v>28</v>
      </c>
      <c r="G43" s="187" t="s">
        <v>418</v>
      </c>
      <c r="H43" s="187" t="s">
        <v>97</v>
      </c>
      <c r="I43" s="187"/>
      <c r="J43" s="187">
        <f t="shared" si="6"/>
        <v>14</v>
      </c>
      <c r="K43" s="187"/>
      <c r="L43" s="187" t="s">
        <v>40</v>
      </c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</row>
    <row r="44">
      <c r="A44" s="4" t="s">
        <v>284</v>
      </c>
      <c r="B44" s="4" t="s">
        <v>262</v>
      </c>
      <c r="C44" s="4">
        <v>35.0</v>
      </c>
      <c r="D44" s="4" t="s">
        <v>27</v>
      </c>
      <c r="E44" s="4" t="s">
        <v>78</v>
      </c>
      <c r="F44" s="4" t="s">
        <v>28</v>
      </c>
      <c r="G44" s="4" t="s">
        <v>28</v>
      </c>
      <c r="H44" s="4" t="s">
        <v>79</v>
      </c>
      <c r="I44" s="4"/>
      <c r="J44" s="4">
        <f t="shared" si="6"/>
        <v>16</v>
      </c>
      <c r="K44" s="4">
        <f>sum(C44:C45)+sum(C80:C81)</f>
        <v>62</v>
      </c>
      <c r="L44" s="4" t="s">
        <v>27</v>
      </c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</row>
    <row r="45">
      <c r="A45" s="4" t="s">
        <v>284</v>
      </c>
      <c r="B45" s="4" t="s">
        <v>243</v>
      </c>
      <c r="C45" s="4">
        <v>11.0</v>
      </c>
      <c r="D45" s="4" t="s">
        <v>27</v>
      </c>
      <c r="E45" s="4" t="s">
        <v>78</v>
      </c>
      <c r="F45" s="4" t="s">
        <v>28</v>
      </c>
      <c r="G45" s="4" t="s">
        <v>285</v>
      </c>
      <c r="H45" s="4" t="s">
        <v>79</v>
      </c>
      <c r="I45" s="4"/>
      <c r="J45" s="4">
        <f t="shared" si="6"/>
        <v>16</v>
      </c>
      <c r="K45" s="4"/>
      <c r="L45" s="4" t="s">
        <v>27</v>
      </c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</row>
    <row r="46">
      <c r="A46" s="187" t="s">
        <v>286</v>
      </c>
      <c r="B46" s="187" t="s">
        <v>268</v>
      </c>
      <c r="C46" s="187">
        <v>23.0</v>
      </c>
      <c r="D46" s="187" t="s">
        <v>27</v>
      </c>
      <c r="E46" s="187" t="s">
        <v>25</v>
      </c>
      <c r="F46" s="187" t="s">
        <v>28</v>
      </c>
      <c r="G46" s="187" t="s">
        <v>269</v>
      </c>
      <c r="H46" s="187" t="s">
        <v>26</v>
      </c>
      <c r="I46" s="187"/>
      <c r="J46" s="187">
        <f t="shared" si="6"/>
        <v>15</v>
      </c>
      <c r="K46" s="187"/>
      <c r="L46" s="187" t="s">
        <v>27</v>
      </c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</row>
    <row r="47">
      <c r="A47" s="4" t="s">
        <v>286</v>
      </c>
      <c r="B47" s="4" t="s">
        <v>287</v>
      </c>
      <c r="C47" s="4">
        <v>328.0</v>
      </c>
      <c r="D47" s="4" t="s">
        <v>27</v>
      </c>
      <c r="E47" s="4" t="s">
        <v>102</v>
      </c>
      <c r="F47" s="4" t="s">
        <v>28</v>
      </c>
      <c r="G47" s="4" t="s">
        <v>288</v>
      </c>
      <c r="H47" s="4" t="s">
        <v>103</v>
      </c>
      <c r="I47" s="4"/>
      <c r="J47" s="4">
        <f t="shared" si="6"/>
        <v>13</v>
      </c>
      <c r="K47" s="4">
        <f>sum(C47:C48)</f>
        <v>336</v>
      </c>
      <c r="L47" s="4" t="s">
        <v>27</v>
      </c>
    </row>
    <row r="48">
      <c r="A48" s="4" t="s">
        <v>286</v>
      </c>
      <c r="B48" s="4" t="s">
        <v>290</v>
      </c>
      <c r="C48" s="4">
        <v>8.0</v>
      </c>
      <c r="D48" s="4" t="s">
        <v>27</v>
      </c>
      <c r="E48" s="4" t="s">
        <v>102</v>
      </c>
      <c r="F48" s="4" t="s">
        <v>28</v>
      </c>
      <c r="G48" s="4" t="s">
        <v>419</v>
      </c>
      <c r="H48" s="4" t="s">
        <v>103</v>
      </c>
      <c r="I48" s="4"/>
      <c r="J48" s="4">
        <f t="shared" si="6"/>
        <v>13</v>
      </c>
      <c r="K48" s="4"/>
      <c r="L48" s="4" t="s">
        <v>27</v>
      </c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</row>
    <row r="49">
      <c r="A49" s="4" t="s">
        <v>286</v>
      </c>
      <c r="B49" s="4" t="s">
        <v>293</v>
      </c>
      <c r="C49" s="4">
        <v>1.0</v>
      </c>
      <c r="D49" s="4" t="s">
        <v>27</v>
      </c>
      <c r="E49" s="4" t="s">
        <v>102</v>
      </c>
      <c r="F49" s="4" t="s">
        <v>28</v>
      </c>
      <c r="G49" s="172" t="s">
        <v>420</v>
      </c>
      <c r="H49" s="4" t="s">
        <v>103</v>
      </c>
      <c r="I49" s="4"/>
      <c r="J49" s="4">
        <f t="shared" si="6"/>
        <v>13</v>
      </c>
      <c r="L49" s="4" t="s">
        <v>27</v>
      </c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</row>
    <row r="50">
      <c r="A50" s="187" t="s">
        <v>295</v>
      </c>
      <c r="B50" s="187" t="s">
        <v>274</v>
      </c>
      <c r="C50" s="187">
        <v>2.0</v>
      </c>
      <c r="D50" s="187" t="s">
        <v>27</v>
      </c>
      <c r="E50" s="187" t="s">
        <v>107</v>
      </c>
      <c r="F50" s="187" t="s">
        <v>28</v>
      </c>
      <c r="G50" s="187" t="s">
        <v>354</v>
      </c>
      <c r="H50" s="187" t="s">
        <v>108</v>
      </c>
      <c r="I50" s="187"/>
      <c r="J50" s="187">
        <f t="shared" si="6"/>
        <v>12</v>
      </c>
      <c r="K50" s="187">
        <f>sum(C50:C54)</f>
        <v>42</v>
      </c>
      <c r="L50" s="187" t="s">
        <v>27</v>
      </c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</row>
    <row r="51">
      <c r="A51" s="187" t="s">
        <v>295</v>
      </c>
      <c r="B51" s="187" t="s">
        <v>262</v>
      </c>
      <c r="C51" s="187">
        <v>24.0</v>
      </c>
      <c r="D51" s="187" t="s">
        <v>27</v>
      </c>
      <c r="E51" s="187" t="s">
        <v>107</v>
      </c>
      <c r="F51" s="187" t="s">
        <v>28</v>
      </c>
      <c r="G51" s="187" t="s">
        <v>28</v>
      </c>
      <c r="H51" s="187" t="s">
        <v>108</v>
      </c>
      <c r="I51" s="187"/>
      <c r="J51" s="187">
        <f t="shared" si="6"/>
        <v>12</v>
      </c>
      <c r="K51" s="187"/>
      <c r="L51" s="187" t="s">
        <v>27</v>
      </c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</row>
    <row r="52">
      <c r="A52" s="187" t="s">
        <v>295</v>
      </c>
      <c r="B52" s="187" t="s">
        <v>299</v>
      </c>
      <c r="C52" s="187">
        <v>2.0</v>
      </c>
      <c r="D52" s="187" t="s">
        <v>27</v>
      </c>
      <c r="E52" s="187" t="s">
        <v>107</v>
      </c>
      <c r="F52" s="187" t="s">
        <v>28</v>
      </c>
      <c r="G52" s="192" t="s">
        <v>28</v>
      </c>
      <c r="H52" s="187" t="s">
        <v>108</v>
      </c>
      <c r="I52" s="187"/>
      <c r="J52" s="187">
        <f t="shared" si="6"/>
        <v>12</v>
      </c>
      <c r="K52" s="187"/>
      <c r="L52" s="187" t="s">
        <v>27</v>
      </c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</row>
    <row r="53">
      <c r="A53" s="187" t="s">
        <v>295</v>
      </c>
      <c r="B53" s="187" t="s">
        <v>297</v>
      </c>
      <c r="C53" s="187">
        <v>12.0</v>
      </c>
      <c r="D53" s="187" t="s">
        <v>27</v>
      </c>
      <c r="E53" s="187" t="s">
        <v>107</v>
      </c>
      <c r="F53" s="187" t="s">
        <v>28</v>
      </c>
      <c r="G53" s="187" t="s">
        <v>421</v>
      </c>
      <c r="H53" s="187" t="s">
        <v>108</v>
      </c>
      <c r="I53" s="187"/>
      <c r="J53" s="187">
        <f t="shared" si="6"/>
        <v>12</v>
      </c>
      <c r="K53" s="187"/>
      <c r="L53" s="187" t="s">
        <v>27</v>
      </c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</row>
    <row r="54">
      <c r="A54" s="187" t="s">
        <v>295</v>
      </c>
      <c r="B54" s="187" t="s">
        <v>243</v>
      </c>
      <c r="C54" s="187">
        <v>2.0</v>
      </c>
      <c r="D54" s="187" t="s">
        <v>27</v>
      </c>
      <c r="E54" s="187" t="s">
        <v>107</v>
      </c>
      <c r="F54" s="187" t="s">
        <v>28</v>
      </c>
      <c r="G54" s="187" t="s">
        <v>285</v>
      </c>
      <c r="H54" s="187" t="s">
        <v>108</v>
      </c>
      <c r="I54" s="187"/>
      <c r="J54" s="187">
        <f t="shared" si="6"/>
        <v>12</v>
      </c>
      <c r="K54" s="187"/>
      <c r="L54" s="187" t="s">
        <v>27</v>
      </c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</row>
    <row r="55">
      <c r="A55" s="4" t="s">
        <v>295</v>
      </c>
      <c r="B55" s="4" t="s">
        <v>259</v>
      </c>
      <c r="C55" s="4">
        <v>47.0</v>
      </c>
      <c r="D55" s="4" t="s">
        <v>27</v>
      </c>
      <c r="E55" s="4" t="s">
        <v>107</v>
      </c>
      <c r="F55" s="4" t="s">
        <v>74</v>
      </c>
      <c r="G55" s="4" t="s">
        <v>74</v>
      </c>
      <c r="H55" s="4" t="s">
        <v>112</v>
      </c>
      <c r="I55" s="4"/>
      <c r="J55" s="4">
        <f t="shared" si="6"/>
        <v>8</v>
      </c>
      <c r="K55" s="4">
        <f>sum(C55:C56)</f>
        <v>48</v>
      </c>
      <c r="L55" s="4" t="s">
        <v>27</v>
      </c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</row>
    <row r="56">
      <c r="A56" s="169" t="s">
        <v>295</v>
      </c>
      <c r="B56" s="169" t="s">
        <v>301</v>
      </c>
      <c r="C56" s="169">
        <v>1.0</v>
      </c>
      <c r="D56" s="169" t="s">
        <v>27</v>
      </c>
      <c r="E56" s="169" t="s">
        <v>107</v>
      </c>
      <c r="F56" s="4" t="s">
        <v>74</v>
      </c>
      <c r="G56" s="4" t="s">
        <v>302</v>
      </c>
      <c r="H56" s="4" t="s">
        <v>112</v>
      </c>
      <c r="I56" s="169" t="str">
        <f>IFERROR(__xludf.DUMMYFUNCTION("unique(H4:H97)"),"Myeloid-CLL")</f>
        <v>Myeloid-CLL</v>
      </c>
      <c r="J56" s="169">
        <f t="shared" si="6"/>
        <v>8</v>
      </c>
      <c r="K56" s="169"/>
      <c r="L56" s="169" t="s">
        <v>27</v>
      </c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</row>
    <row r="57">
      <c r="A57" s="187" t="s">
        <v>303</v>
      </c>
      <c r="B57" s="187" t="s">
        <v>304</v>
      </c>
      <c r="C57" s="187">
        <v>2.0</v>
      </c>
      <c r="D57" s="187" t="s">
        <v>40</v>
      </c>
      <c r="E57" s="187" t="s">
        <v>118</v>
      </c>
      <c r="F57" s="187" t="s">
        <v>122</v>
      </c>
      <c r="G57" s="187" t="s">
        <v>422</v>
      </c>
      <c r="H57" s="187" t="s">
        <v>119</v>
      </c>
      <c r="I57" s="187" t="str">
        <f>IFERROR(__xludf.DUMMYFUNCTION("""COMPUTED_VALUE"""),"Myeloid-AML")</f>
        <v>Myeloid-AML</v>
      </c>
      <c r="J57" s="187">
        <f t="shared" si="6"/>
        <v>14</v>
      </c>
      <c r="K57" s="187">
        <f>sum(C57:C64)</f>
        <v>107</v>
      </c>
      <c r="L57" s="187" t="s">
        <v>40</v>
      </c>
    </row>
    <row r="58">
      <c r="A58" s="187" t="s">
        <v>303</v>
      </c>
      <c r="B58" s="187" t="s">
        <v>308</v>
      </c>
      <c r="C58" s="187">
        <v>1.0</v>
      </c>
      <c r="D58" s="187" t="s">
        <v>40</v>
      </c>
      <c r="E58" s="187" t="s">
        <v>118</v>
      </c>
      <c r="F58" s="187" t="s">
        <v>122</v>
      </c>
      <c r="G58" s="187" t="s">
        <v>423</v>
      </c>
      <c r="H58" s="187" t="s">
        <v>119</v>
      </c>
      <c r="I58" s="187" t="str">
        <f>IFERROR(__xludf.DUMMYFUNCTION("""COMPUTED_VALUE"""),"Myeloid-MPN")</f>
        <v>Myeloid-MPN</v>
      </c>
      <c r="J58" s="187">
        <f t="shared" si="6"/>
        <v>14</v>
      </c>
      <c r="K58" s="187"/>
      <c r="L58" s="187" t="s">
        <v>40</v>
      </c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</row>
    <row r="59">
      <c r="A59" s="187" t="s">
        <v>303</v>
      </c>
      <c r="B59" s="187" t="s">
        <v>312</v>
      </c>
      <c r="C59" s="187">
        <v>48.0</v>
      </c>
      <c r="D59" s="187" t="s">
        <v>40</v>
      </c>
      <c r="E59" s="187" t="s">
        <v>118</v>
      </c>
      <c r="F59" s="187" t="s">
        <v>122</v>
      </c>
      <c r="G59" s="187" t="s">
        <v>423</v>
      </c>
      <c r="H59" s="187" t="s">
        <v>119</v>
      </c>
      <c r="I59" s="187" t="str">
        <f>IFERROR(__xludf.DUMMYFUNCTION("""COMPUTED_VALUE"""),"Myeloid-MDS")</f>
        <v>Myeloid-MDS</v>
      </c>
      <c r="J59" s="187">
        <f t="shared" si="6"/>
        <v>14</v>
      </c>
      <c r="K59" s="187"/>
      <c r="L59" s="187" t="s">
        <v>40</v>
      </c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</row>
    <row r="60">
      <c r="A60" s="187" t="s">
        <v>303</v>
      </c>
      <c r="B60" s="187" t="s">
        <v>313</v>
      </c>
      <c r="C60" s="187">
        <v>17.0</v>
      </c>
      <c r="D60" s="187" t="s">
        <v>40</v>
      </c>
      <c r="E60" s="187" t="s">
        <v>118</v>
      </c>
      <c r="F60" s="187" t="s">
        <v>122</v>
      </c>
      <c r="G60" s="187" t="s">
        <v>314</v>
      </c>
      <c r="H60" s="187" t="s">
        <v>119</v>
      </c>
      <c r="I60" s="187" t="str">
        <f>IFERROR(__xludf.DUMMYFUNCTION("""COMPUTED_VALUE"""),"")</f>
        <v/>
      </c>
      <c r="J60" s="187">
        <f t="shared" si="6"/>
        <v>14</v>
      </c>
      <c r="K60" s="187"/>
      <c r="L60" s="187" t="s">
        <v>40</v>
      </c>
    </row>
    <row r="61">
      <c r="A61" s="187" t="s">
        <v>303</v>
      </c>
      <c r="B61" s="187" t="s">
        <v>315</v>
      </c>
      <c r="C61" s="187">
        <v>4.0</v>
      </c>
      <c r="D61" s="187" t="s">
        <v>40</v>
      </c>
      <c r="E61" s="187" t="s">
        <v>118</v>
      </c>
      <c r="F61" s="187" t="s">
        <v>122</v>
      </c>
      <c r="G61" s="187" t="s">
        <v>316</v>
      </c>
      <c r="H61" s="187" t="s">
        <v>119</v>
      </c>
      <c r="I61" s="187" t="str">
        <f>IFERROR(__xludf.DUMMYFUNCTION("""COMPUTED_VALUE"""),"Sarc-Leiomyo")</f>
        <v>Sarc-Leiomyo</v>
      </c>
      <c r="J61" s="187">
        <f t="shared" si="6"/>
        <v>14</v>
      </c>
      <c r="K61" s="187"/>
      <c r="L61" s="187" t="s">
        <v>40</v>
      </c>
    </row>
    <row r="62">
      <c r="A62" s="187" t="s">
        <v>303</v>
      </c>
      <c r="B62" s="187" t="s">
        <v>317</v>
      </c>
      <c r="C62" s="187">
        <v>27.0</v>
      </c>
      <c r="D62" s="187" t="s">
        <v>40</v>
      </c>
      <c r="E62" s="187" t="s">
        <v>118</v>
      </c>
      <c r="F62" s="187" t="s">
        <v>122</v>
      </c>
      <c r="G62" s="187" t="s">
        <v>316</v>
      </c>
      <c r="H62" s="187" t="s">
        <v>119</v>
      </c>
      <c r="I62" s="187" t="str">
        <f>IFERROR(__xludf.DUMMYFUNCTION("""COMPUTED_VALUE"""),"Sarc-Osteosarc")</f>
        <v>Sarc-Osteosarc</v>
      </c>
      <c r="J62" s="187">
        <f t="shared" si="6"/>
        <v>14</v>
      </c>
      <c r="K62" s="187"/>
      <c r="L62" s="187" t="s">
        <v>40</v>
      </c>
    </row>
    <row r="63">
      <c r="A63" s="187" t="s">
        <v>303</v>
      </c>
      <c r="B63" s="187" t="s">
        <v>319</v>
      </c>
      <c r="C63" s="187">
        <v>6.0</v>
      </c>
      <c r="D63" s="187" t="s">
        <v>40</v>
      </c>
      <c r="E63" s="187" t="s">
        <v>118</v>
      </c>
      <c r="F63" s="187" t="s">
        <v>122</v>
      </c>
      <c r="G63" s="187" t="s">
        <v>316</v>
      </c>
      <c r="H63" s="187" t="s">
        <v>119</v>
      </c>
      <c r="I63" s="187" t="str">
        <f>IFERROR(__xludf.DUMMYFUNCTION("""COMPUTED_VALUE"""),"Sarc-Misc")</f>
        <v>Sarc-Misc</v>
      </c>
      <c r="J63" s="187">
        <f t="shared" si="6"/>
        <v>14</v>
      </c>
      <c r="K63" s="187"/>
      <c r="L63" s="187" t="s">
        <v>40</v>
      </c>
    </row>
    <row r="64">
      <c r="A64" s="187" t="s">
        <v>303</v>
      </c>
      <c r="B64" s="187" t="s">
        <v>321</v>
      </c>
      <c r="C64" s="187">
        <v>2.0</v>
      </c>
      <c r="D64" s="187" t="s">
        <v>40</v>
      </c>
      <c r="E64" s="187" t="s">
        <v>118</v>
      </c>
      <c r="F64" s="187" t="s">
        <v>122</v>
      </c>
      <c r="G64" s="187" t="s">
        <v>322</v>
      </c>
      <c r="H64" s="187" t="s">
        <v>119</v>
      </c>
      <c r="I64" s="187" t="str">
        <f>IFERROR(__xludf.DUMMYFUNCTION("""COMPUTED_VALUE"""),"CNS-Astro")</f>
        <v>CNS-Astro</v>
      </c>
      <c r="J64" s="187">
        <f t="shared" si="6"/>
        <v>14</v>
      </c>
      <c r="K64" s="187"/>
      <c r="L64" s="187" t="s">
        <v>40</v>
      </c>
    </row>
    <row r="65">
      <c r="A65" s="4" t="s">
        <v>303</v>
      </c>
      <c r="B65" s="4" t="s">
        <v>323</v>
      </c>
      <c r="C65" s="4">
        <v>1.0</v>
      </c>
      <c r="D65" s="4" t="s">
        <v>40</v>
      </c>
      <c r="E65" s="4" t="s">
        <v>118</v>
      </c>
      <c r="F65" s="4" t="s">
        <v>200</v>
      </c>
      <c r="G65" s="11" t="s">
        <v>424</v>
      </c>
      <c r="H65" s="4" t="s">
        <v>200</v>
      </c>
      <c r="I65" s="4" t="str">
        <f>IFERROR(__xludf.DUMMYFUNCTION("""COMPUTED_VALUE"""),"CNS-GBM")</f>
        <v>CNS-GBM</v>
      </c>
      <c r="J65" s="4">
        <f t="shared" si="6"/>
        <v>4</v>
      </c>
      <c r="K65" s="4">
        <f>C65</f>
        <v>1</v>
      </c>
      <c r="L65" s="4" t="s">
        <v>40</v>
      </c>
    </row>
    <row r="66">
      <c r="A66" s="187" t="s">
        <v>325</v>
      </c>
      <c r="B66" s="187" t="s">
        <v>262</v>
      </c>
      <c r="C66" s="187">
        <v>11.0</v>
      </c>
      <c r="D66" s="187" t="s">
        <v>40</v>
      </c>
      <c r="E66" s="187" t="s">
        <v>144</v>
      </c>
      <c r="F66" s="187" t="s">
        <v>28</v>
      </c>
      <c r="G66" s="187" t="s">
        <v>28</v>
      </c>
      <c r="H66" s="187" t="s">
        <v>145</v>
      </c>
      <c r="I66" s="187" t="str">
        <f>IFERROR(__xludf.DUMMYFUNCTION("""COMPUTED_VALUE"""),"CNS-OligoDen")</f>
        <v>CNS-OligoDen</v>
      </c>
      <c r="J66" s="187">
        <f t="shared" si="6"/>
        <v>13</v>
      </c>
      <c r="K66" s="187">
        <f>sum(C66:C67)</f>
        <v>118</v>
      </c>
      <c r="L66" s="187" t="s">
        <v>40</v>
      </c>
    </row>
    <row r="67">
      <c r="A67" s="187" t="s">
        <v>325</v>
      </c>
      <c r="B67" s="187" t="s">
        <v>329</v>
      </c>
      <c r="C67" s="187">
        <v>107.0</v>
      </c>
      <c r="D67" s="187" t="s">
        <v>40</v>
      </c>
      <c r="E67" s="187" t="s">
        <v>144</v>
      </c>
      <c r="F67" s="187" t="s">
        <v>28</v>
      </c>
      <c r="G67" s="187" t="s">
        <v>330</v>
      </c>
      <c r="H67" s="187" t="s">
        <v>145</v>
      </c>
      <c r="I67" s="187" t="str">
        <f>IFERROR(__xludf.DUMMYFUNCTION("""COMPUTED_VALUE"""),"CNS-Medullo")</f>
        <v>CNS-Medullo</v>
      </c>
      <c r="J67" s="187">
        <f t="shared" si="6"/>
        <v>13</v>
      </c>
      <c r="K67" s="187"/>
      <c r="L67" s="187" t="s">
        <v>40</v>
      </c>
    </row>
    <row r="68">
      <c r="A68" s="4" t="s">
        <v>331</v>
      </c>
      <c r="B68" s="4" t="s">
        <v>332</v>
      </c>
      <c r="C68" s="4">
        <v>2.0</v>
      </c>
      <c r="D68" s="169" t="s">
        <v>27</v>
      </c>
      <c r="E68" s="4" t="s">
        <v>149</v>
      </c>
      <c r="F68" s="4" t="s">
        <v>28</v>
      </c>
      <c r="G68" s="4" t="s">
        <v>333</v>
      </c>
      <c r="H68" s="4" t="s">
        <v>150</v>
      </c>
      <c r="I68" s="4" t="str">
        <f>IFERROR(__xludf.DUMMYFUNCTION("""COMPUTED_VALUE"""),"Breast-AdenoCa")</f>
        <v>Breast-AdenoCa</v>
      </c>
      <c r="J68" s="4">
        <f t="shared" si="6"/>
        <v>12</v>
      </c>
      <c r="K68" s="4"/>
      <c r="L68" s="4" t="s">
        <v>27</v>
      </c>
    </row>
    <row r="69">
      <c r="A69" s="4" t="s">
        <v>331</v>
      </c>
      <c r="B69" s="4" t="s">
        <v>262</v>
      </c>
      <c r="C69" s="4">
        <v>19.0</v>
      </c>
      <c r="D69" s="169" t="s">
        <v>27</v>
      </c>
      <c r="E69" s="4" t="s">
        <v>149</v>
      </c>
      <c r="F69" s="4" t="s">
        <v>28</v>
      </c>
      <c r="G69" s="4" t="s">
        <v>28</v>
      </c>
      <c r="H69" s="4" t="s">
        <v>150</v>
      </c>
      <c r="I69" s="4" t="str">
        <f>IFERROR(__xludf.DUMMYFUNCTION("""COMPUTED_VALUE"""),"Cervix-SCC")</f>
        <v>Cervix-SCC</v>
      </c>
      <c r="J69" s="4">
        <f t="shared" si="6"/>
        <v>12</v>
      </c>
      <c r="K69" s="4"/>
      <c r="L69" s="4" t="s">
        <v>27</v>
      </c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</row>
    <row r="70">
      <c r="A70" s="4" t="s">
        <v>331</v>
      </c>
      <c r="B70" s="4" t="s">
        <v>334</v>
      </c>
      <c r="C70" s="4">
        <v>8.0</v>
      </c>
      <c r="D70" s="169" t="s">
        <v>27</v>
      </c>
      <c r="E70" s="4" t="s">
        <v>149</v>
      </c>
      <c r="F70" s="4" t="s">
        <v>28</v>
      </c>
      <c r="G70" s="193" t="s">
        <v>425</v>
      </c>
      <c r="H70" s="4" t="s">
        <v>150</v>
      </c>
      <c r="I70" s="4" t="str">
        <f>IFERROR(__xludf.DUMMYFUNCTION("""COMPUTED_VALUE"""),"Misc-AdenoCa")</f>
        <v>Misc-AdenoCa</v>
      </c>
      <c r="J70" s="4">
        <f t="shared" si="6"/>
        <v>12</v>
      </c>
      <c r="K70" s="4"/>
      <c r="L70" s="4" t="s">
        <v>27</v>
      </c>
    </row>
    <row r="71">
      <c r="A71" s="4" t="s">
        <v>331</v>
      </c>
      <c r="B71" s="4" t="s">
        <v>337</v>
      </c>
      <c r="C71" s="4">
        <v>1.0</v>
      </c>
      <c r="D71" s="169" t="s">
        <v>27</v>
      </c>
      <c r="E71" s="4" t="s">
        <v>149</v>
      </c>
      <c r="F71" s="4" t="s">
        <v>28</v>
      </c>
      <c r="G71" s="4" t="s">
        <v>285</v>
      </c>
      <c r="H71" s="4" t="s">
        <v>150</v>
      </c>
      <c r="I71" s="4" t="str">
        <f>IFERROR(__xludf.DUMMYFUNCTION("""COMPUTED_VALUE"""),"Eso-AdenoCa")</f>
        <v>Eso-AdenoCa</v>
      </c>
      <c r="J71" s="4">
        <f t="shared" si="6"/>
        <v>12</v>
      </c>
      <c r="K71" s="4"/>
      <c r="L71" s="4" t="s">
        <v>27</v>
      </c>
    </row>
    <row r="72">
      <c r="A72" s="4" t="s">
        <v>331</v>
      </c>
      <c r="B72" s="4" t="s">
        <v>243</v>
      </c>
      <c r="C72" s="4">
        <v>5.0</v>
      </c>
      <c r="D72" s="169" t="s">
        <v>27</v>
      </c>
      <c r="E72" s="4" t="s">
        <v>149</v>
      </c>
      <c r="F72" s="4" t="s">
        <v>28</v>
      </c>
      <c r="G72" s="4" t="s">
        <v>285</v>
      </c>
      <c r="H72" s="4" t="s">
        <v>150</v>
      </c>
      <c r="I72" s="4" t="str">
        <f>IFERROR(__xludf.DUMMYFUNCTION("""COMPUTED_VALUE"""),"Biliary-AdenoCA")</f>
        <v>Biliary-AdenoCA</v>
      </c>
      <c r="J72" s="4">
        <f t="shared" si="6"/>
        <v>12</v>
      </c>
      <c r="K72" s="4"/>
      <c r="L72" s="4" t="s">
        <v>27</v>
      </c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</row>
    <row r="73">
      <c r="A73" s="4" t="s">
        <v>331</v>
      </c>
      <c r="B73" s="4" t="s">
        <v>247</v>
      </c>
      <c r="C73" s="4">
        <v>197.0</v>
      </c>
      <c r="D73" s="169" t="s">
        <v>27</v>
      </c>
      <c r="E73" s="4" t="s">
        <v>149</v>
      </c>
      <c r="F73" s="4" t="s">
        <v>28</v>
      </c>
      <c r="G73" s="4" t="s">
        <v>28</v>
      </c>
      <c r="H73" s="4" t="s">
        <v>150</v>
      </c>
      <c r="I73" s="4" t="str">
        <f>IFERROR(__xludf.DUMMYFUNCTION("""COMPUTED_VALUE"""),"Head-SCC")</f>
        <v>Head-SCC</v>
      </c>
      <c r="J73" s="4">
        <f t="shared" si="6"/>
        <v>12</v>
      </c>
      <c r="K73" s="4"/>
      <c r="L73" s="4" t="s">
        <v>27</v>
      </c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</row>
    <row r="74">
      <c r="A74" s="4" t="s">
        <v>331</v>
      </c>
      <c r="B74" s="4" t="s">
        <v>339</v>
      </c>
      <c r="C74" s="4">
        <v>2.0</v>
      </c>
      <c r="D74" s="169" t="s">
        <v>27</v>
      </c>
      <c r="E74" s="4" t="s">
        <v>149</v>
      </c>
      <c r="F74" s="4" t="s">
        <v>28</v>
      </c>
      <c r="G74" s="4" t="s">
        <v>28</v>
      </c>
      <c r="H74" s="4" t="s">
        <v>150</v>
      </c>
      <c r="I74" s="4" t="str">
        <f>IFERROR(__xludf.DUMMYFUNCTION("""COMPUTED_VALUE"""),"Kidney-AdenoCA")</f>
        <v>Kidney-AdenoCA</v>
      </c>
      <c r="J74" s="4">
        <f t="shared" si="6"/>
        <v>12</v>
      </c>
      <c r="K74" s="4"/>
      <c r="L74" s="4" t="s">
        <v>27</v>
      </c>
    </row>
    <row r="75">
      <c r="A75" s="4" t="s">
        <v>331</v>
      </c>
      <c r="B75" s="4" t="s">
        <v>341</v>
      </c>
      <c r="C75" s="4">
        <v>5.0</v>
      </c>
      <c r="D75" s="169" t="s">
        <v>27</v>
      </c>
      <c r="E75" s="4" t="s">
        <v>149</v>
      </c>
      <c r="F75" s="4" t="s">
        <v>28</v>
      </c>
      <c r="G75" s="4" t="s">
        <v>342</v>
      </c>
      <c r="H75" s="4" t="s">
        <v>150</v>
      </c>
      <c r="I75" s="4" t="str">
        <f>IFERROR(__xludf.DUMMYFUNCTION("""COMPUTED_VALUE"""),"ColoRect-AdenoCA")</f>
        <v>ColoRect-AdenoCA</v>
      </c>
      <c r="J75" s="4">
        <f t="shared" si="6"/>
        <v>12</v>
      </c>
      <c r="K75" s="4"/>
      <c r="L75" s="4" t="s">
        <v>27</v>
      </c>
    </row>
    <row r="76">
      <c r="A76" s="4" t="s">
        <v>331</v>
      </c>
      <c r="B76" s="4" t="s">
        <v>362</v>
      </c>
      <c r="C76" s="4">
        <v>24.0</v>
      </c>
      <c r="D76" s="169" t="s">
        <v>27</v>
      </c>
      <c r="E76" s="4" t="s">
        <v>149</v>
      </c>
      <c r="I76" s="4" t="str">
        <f>IFERROR(__xludf.DUMMYFUNCTION("""COMPUTED_VALUE"""),"Liver-AdenoCA")</f>
        <v>Liver-AdenoCA</v>
      </c>
      <c r="J76" s="4">
        <f t="shared" si="6"/>
        <v>0</v>
      </c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</row>
    <row r="77">
      <c r="A77" s="187" t="s">
        <v>331</v>
      </c>
      <c r="B77" s="187" t="s">
        <v>343</v>
      </c>
      <c r="C77" s="187">
        <v>31.0</v>
      </c>
      <c r="D77" s="187" t="s">
        <v>20</v>
      </c>
      <c r="E77" s="187" t="s">
        <v>149</v>
      </c>
      <c r="F77" s="187" t="s">
        <v>155</v>
      </c>
      <c r="G77" s="187" t="s">
        <v>155</v>
      </c>
      <c r="H77" s="187" t="s">
        <v>154</v>
      </c>
      <c r="I77" s="187" t="str">
        <f>IFERROR(__xludf.DUMMYFUNCTION("""COMPUTED_VALUE"""),"Lung-AdenoCA")</f>
        <v>Lung-AdenoCA</v>
      </c>
      <c r="J77" s="187">
        <f t="shared" si="6"/>
        <v>14</v>
      </c>
      <c r="K77" s="187">
        <f>C77</f>
        <v>31</v>
      </c>
      <c r="L77" s="187" t="s">
        <v>20</v>
      </c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</row>
    <row r="78">
      <c r="A78" s="4" t="s">
        <v>346</v>
      </c>
      <c r="B78" s="4" t="s">
        <v>262</v>
      </c>
      <c r="C78" s="4">
        <v>278.0</v>
      </c>
      <c r="D78" s="4" t="s">
        <v>27</v>
      </c>
      <c r="E78" s="4" t="s">
        <v>158</v>
      </c>
      <c r="F78" s="4" t="s">
        <v>28</v>
      </c>
      <c r="G78" s="4" t="s">
        <v>28</v>
      </c>
      <c r="H78" s="4" t="s">
        <v>159</v>
      </c>
      <c r="I78" s="4" t="str">
        <f>IFERROR(__xludf.DUMMYFUNCTION("""COMPUTED_VALUE"""),"Lung-SCC")</f>
        <v>Lung-SCC</v>
      </c>
      <c r="J78" s="4">
        <f t="shared" si="6"/>
        <v>13</v>
      </c>
      <c r="K78" s="4">
        <f>sum(C78:C79)</f>
        <v>298</v>
      </c>
      <c r="L78" s="4" t="s">
        <v>27</v>
      </c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</row>
    <row r="79">
      <c r="A79" s="4" t="s">
        <v>346</v>
      </c>
      <c r="B79" s="4" t="s">
        <v>339</v>
      </c>
      <c r="C79" s="4">
        <v>20.0</v>
      </c>
      <c r="D79" s="4" t="s">
        <v>27</v>
      </c>
      <c r="E79" s="4" t="s">
        <v>158</v>
      </c>
      <c r="F79" s="4" t="s">
        <v>28</v>
      </c>
      <c r="G79" s="4" t="s">
        <v>28</v>
      </c>
      <c r="H79" s="4" t="s">
        <v>159</v>
      </c>
      <c r="I79" s="4" t="str">
        <f>IFERROR(__xludf.DUMMYFUNCTION("""COMPUTED_VALUE"""),"Lymph-Lymphoma")</f>
        <v>Lymph-Lymphoma</v>
      </c>
      <c r="J79" s="4">
        <f t="shared" si="6"/>
        <v>13</v>
      </c>
      <c r="K79" s="4"/>
      <c r="L79" s="4" t="s">
        <v>27</v>
      </c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</row>
    <row r="80">
      <c r="A80" s="187" t="s">
        <v>349</v>
      </c>
      <c r="B80" s="187" t="s">
        <v>262</v>
      </c>
      <c r="C80" s="187">
        <v>15.0</v>
      </c>
      <c r="D80" s="187" t="s">
        <v>27</v>
      </c>
      <c r="E80" s="187" t="s">
        <v>78</v>
      </c>
      <c r="F80" s="187" t="s">
        <v>28</v>
      </c>
      <c r="G80" s="187" t="s">
        <v>28</v>
      </c>
      <c r="H80" s="187" t="s">
        <v>79</v>
      </c>
      <c r="I80" s="187" t="str">
        <f>IFERROR(__xludf.DUMMYFUNCTION("""COMPUTED_VALUE"""),"Misc")</f>
        <v>Misc</v>
      </c>
      <c r="J80" s="187">
        <f t="shared" si="6"/>
        <v>16</v>
      </c>
      <c r="K80" s="187">
        <f>sum(C80:C81)+sum(C44:C45)</f>
        <v>62</v>
      </c>
      <c r="L80" s="187" t="s">
        <v>27</v>
      </c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</row>
    <row r="81">
      <c r="A81" s="187" t="s">
        <v>349</v>
      </c>
      <c r="B81" s="187" t="s">
        <v>243</v>
      </c>
      <c r="C81" s="187">
        <v>1.0</v>
      </c>
      <c r="D81" s="187" t="s">
        <v>27</v>
      </c>
      <c r="E81" s="187" t="s">
        <v>78</v>
      </c>
      <c r="F81" s="187" t="s">
        <v>28</v>
      </c>
      <c r="G81" s="187" t="s">
        <v>244</v>
      </c>
      <c r="H81" s="187" t="s">
        <v>79</v>
      </c>
      <c r="I81" s="187" t="str">
        <f>IFERROR(__xludf.DUMMYFUNCTION("""COMPUTED_VALUE"""),"Ovary-AdenoCA")</f>
        <v>Ovary-AdenoCA</v>
      </c>
      <c r="J81" s="187">
        <f t="shared" si="6"/>
        <v>16</v>
      </c>
      <c r="K81" s="187"/>
      <c r="L81" s="187" t="s">
        <v>27</v>
      </c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</row>
    <row r="82">
      <c r="A82" s="4" t="s">
        <v>350</v>
      </c>
      <c r="B82" s="4" t="s">
        <v>351</v>
      </c>
      <c r="C82" s="4">
        <v>70.0</v>
      </c>
      <c r="D82" s="4" t="s">
        <v>426</v>
      </c>
      <c r="E82" s="4" t="s">
        <v>163</v>
      </c>
      <c r="F82" s="4" t="s">
        <v>166</v>
      </c>
      <c r="G82" s="4" t="s">
        <v>352</v>
      </c>
      <c r="H82" s="4" t="s">
        <v>164</v>
      </c>
      <c r="I82" s="4" t="str">
        <f>IFERROR(__xludf.DUMMYFUNCTION("""COMPUTED_VALUE"""),"Panc-AdenoCA")</f>
        <v>Panc-AdenoCA</v>
      </c>
      <c r="J82" s="4">
        <f t="shared" si="6"/>
        <v>13</v>
      </c>
      <c r="K82" s="4">
        <f>C82</f>
        <v>70</v>
      </c>
      <c r="L82" s="4" t="s">
        <v>20</v>
      </c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</row>
    <row r="83">
      <c r="A83" s="4" t="s">
        <v>350</v>
      </c>
      <c r="B83" s="4" t="s">
        <v>362</v>
      </c>
      <c r="C83" s="4">
        <v>38.0</v>
      </c>
      <c r="D83" s="4" t="s">
        <v>52</v>
      </c>
      <c r="E83" s="4" t="s">
        <v>163</v>
      </c>
      <c r="I83" s="4" t="str">
        <f>IFERROR(__xludf.DUMMYFUNCTION("""COMPUTED_VALUE"""),"Panc-Endocrine")</f>
        <v>Panc-Endocrine</v>
      </c>
      <c r="J83" s="4">
        <f t="shared" si="6"/>
        <v>0</v>
      </c>
    </row>
    <row r="84">
      <c r="A84" s="187" t="s">
        <v>353</v>
      </c>
      <c r="B84" s="187" t="s">
        <v>274</v>
      </c>
      <c r="C84" s="187">
        <v>2.0</v>
      </c>
      <c r="D84" s="187" t="s">
        <v>27</v>
      </c>
      <c r="E84" s="187" t="s">
        <v>173</v>
      </c>
      <c r="F84" s="187" t="s">
        <v>28</v>
      </c>
      <c r="G84" s="187" t="s">
        <v>354</v>
      </c>
      <c r="H84" s="187" t="s">
        <v>174</v>
      </c>
      <c r="I84" s="187" t="str">
        <f>IFERROR(__xludf.DUMMYFUNCTION("""COMPUTED_VALUE"""),"Prost-AdenoCA")</f>
        <v>Prost-AdenoCA</v>
      </c>
      <c r="J84" s="187">
        <f t="shared" si="6"/>
        <v>15</v>
      </c>
      <c r="K84" s="187">
        <f>sum(C84:C89)</f>
        <v>35</v>
      </c>
      <c r="L84" s="187" t="s">
        <v>27</v>
      </c>
    </row>
    <row r="85">
      <c r="A85" s="187" t="s">
        <v>353</v>
      </c>
      <c r="B85" s="187" t="s">
        <v>262</v>
      </c>
      <c r="C85" s="187">
        <v>14.0</v>
      </c>
      <c r="D85" s="187" t="s">
        <v>27</v>
      </c>
      <c r="E85" s="187" t="s">
        <v>173</v>
      </c>
      <c r="F85" s="187" t="s">
        <v>28</v>
      </c>
      <c r="G85" s="187" t="s">
        <v>28</v>
      </c>
      <c r="H85" s="187" t="s">
        <v>174</v>
      </c>
      <c r="I85" s="187" t="str">
        <f>IFERROR(__xludf.DUMMYFUNCTION("""COMPUTED_VALUE"""),"Skin-Melanoma")</f>
        <v>Skin-Melanoma</v>
      </c>
      <c r="J85" s="187">
        <f t="shared" si="6"/>
        <v>15</v>
      </c>
      <c r="K85" s="187"/>
      <c r="L85" s="187" t="s">
        <v>27</v>
      </c>
    </row>
    <row r="86">
      <c r="A86" s="187" t="s">
        <v>353</v>
      </c>
      <c r="B86" s="187" t="s">
        <v>355</v>
      </c>
      <c r="C86" s="187">
        <v>4.0</v>
      </c>
      <c r="D86" s="187" t="s">
        <v>27</v>
      </c>
      <c r="E86" s="187" t="s">
        <v>173</v>
      </c>
      <c r="F86" s="187" t="s">
        <v>28</v>
      </c>
      <c r="G86" s="187" t="s">
        <v>427</v>
      </c>
      <c r="H86" s="187" t="s">
        <v>174</v>
      </c>
      <c r="I86" s="187" t="str">
        <f>IFERROR(__xludf.DUMMYFUNCTION("""COMPUTED_VALUE"""),"Stomach-AdenoCA")</f>
        <v>Stomach-AdenoCA</v>
      </c>
      <c r="J86" s="187">
        <f t="shared" si="6"/>
        <v>15</v>
      </c>
      <c r="K86" s="187"/>
      <c r="L86" s="187" t="s">
        <v>27</v>
      </c>
    </row>
    <row r="87">
      <c r="A87" s="187" t="s">
        <v>353</v>
      </c>
      <c r="B87" s="187" t="s">
        <v>358</v>
      </c>
      <c r="C87" s="187">
        <v>8.0</v>
      </c>
      <c r="D87" s="187" t="s">
        <v>27</v>
      </c>
      <c r="E87" s="187" t="s">
        <v>173</v>
      </c>
      <c r="F87" s="187" t="s">
        <v>28</v>
      </c>
      <c r="G87" s="187" t="s">
        <v>357</v>
      </c>
      <c r="H87" s="187" t="s">
        <v>174</v>
      </c>
      <c r="I87" s="187" t="str">
        <f>IFERROR(__xludf.DUMMYFUNCTION("""COMPUTED_VALUE"""),"Thyroid-AdenoCA")</f>
        <v>Thyroid-AdenoCA</v>
      </c>
      <c r="J87" s="187">
        <f t="shared" si="6"/>
        <v>15</v>
      </c>
      <c r="K87" s="187"/>
      <c r="L87" s="187" t="s">
        <v>27</v>
      </c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  <c r="AC87" s="188"/>
      <c r="AD87" s="188"/>
      <c r="AE87" s="188"/>
    </row>
    <row r="88">
      <c r="A88" s="187" t="s">
        <v>353</v>
      </c>
      <c r="B88" s="187" t="s">
        <v>360</v>
      </c>
      <c r="C88" s="187">
        <v>4.0</v>
      </c>
      <c r="D88" s="187" t="s">
        <v>27</v>
      </c>
      <c r="E88" s="187" t="s">
        <v>173</v>
      </c>
      <c r="F88" s="187" t="s">
        <v>28</v>
      </c>
      <c r="G88" s="187" t="s">
        <v>285</v>
      </c>
      <c r="H88" s="187" t="s">
        <v>174</v>
      </c>
      <c r="I88" s="187" t="str">
        <f>IFERROR(__xludf.DUMMYFUNCTION("""COMPUTED_VALUE"""),"Bladder-TCC")</f>
        <v>Bladder-TCC</v>
      </c>
      <c r="J88" s="187">
        <f t="shared" si="6"/>
        <v>15</v>
      </c>
      <c r="K88" s="187"/>
      <c r="L88" s="187" t="s">
        <v>27</v>
      </c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88"/>
      <c r="AB88" s="188"/>
      <c r="AC88" s="188"/>
      <c r="AD88" s="188"/>
      <c r="AE88" s="188"/>
    </row>
    <row r="89">
      <c r="A89" s="187" t="s">
        <v>353</v>
      </c>
      <c r="B89" s="187" t="s">
        <v>243</v>
      </c>
      <c r="C89" s="187">
        <v>3.0</v>
      </c>
      <c r="D89" s="187" t="s">
        <v>27</v>
      </c>
      <c r="E89" s="187" t="s">
        <v>173</v>
      </c>
      <c r="F89" s="187" t="s">
        <v>28</v>
      </c>
      <c r="G89" s="187" t="s">
        <v>285</v>
      </c>
      <c r="H89" s="187" t="s">
        <v>174</v>
      </c>
      <c r="I89" s="187" t="str">
        <f>IFERROR(__xludf.DUMMYFUNCTION("""COMPUTED_VALUE"""),"Uterus-AdenoCA")</f>
        <v>Uterus-AdenoCA</v>
      </c>
      <c r="J89" s="187">
        <f t="shared" si="6"/>
        <v>15</v>
      </c>
      <c r="K89" s="187"/>
      <c r="L89" s="187" t="s">
        <v>27</v>
      </c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  <c r="AA89" s="188"/>
      <c r="AB89" s="188"/>
      <c r="AC89" s="188"/>
      <c r="AD89" s="188"/>
      <c r="AE89" s="188"/>
    </row>
    <row r="90">
      <c r="A90" s="187" t="s">
        <v>353</v>
      </c>
      <c r="B90" s="187" t="s">
        <v>362</v>
      </c>
      <c r="C90" s="187">
        <v>4.0</v>
      </c>
      <c r="D90" s="187" t="s">
        <v>27</v>
      </c>
      <c r="E90" s="187" t="s">
        <v>173</v>
      </c>
      <c r="F90" s="188"/>
      <c r="G90" s="188"/>
      <c r="H90" s="188"/>
      <c r="I90" s="187"/>
      <c r="J90" s="187">
        <f t="shared" si="6"/>
        <v>0</v>
      </c>
      <c r="K90" s="188"/>
      <c r="L90" s="188"/>
    </row>
    <row r="91">
      <c r="A91" s="4" t="s">
        <v>363</v>
      </c>
      <c r="B91" s="4" t="s">
        <v>274</v>
      </c>
      <c r="C91" s="4">
        <v>31.0</v>
      </c>
      <c r="D91" s="4" t="s">
        <v>27</v>
      </c>
      <c r="E91" s="4" t="s">
        <v>178</v>
      </c>
      <c r="F91" s="4" t="s">
        <v>28</v>
      </c>
      <c r="G91" s="4" t="s">
        <v>354</v>
      </c>
      <c r="H91" s="4" t="s">
        <v>179</v>
      </c>
      <c r="I91" s="4"/>
      <c r="J91" s="4">
        <f t="shared" si="6"/>
        <v>15</v>
      </c>
      <c r="K91" s="4">
        <f>sum(C91:C93)</f>
        <v>50</v>
      </c>
      <c r="L91" s="4" t="s">
        <v>27</v>
      </c>
    </row>
    <row r="92">
      <c r="A92" s="4" t="s">
        <v>363</v>
      </c>
      <c r="B92" s="4" t="s">
        <v>366</v>
      </c>
      <c r="C92" s="4">
        <v>18.0</v>
      </c>
      <c r="D92" s="4" t="s">
        <v>27</v>
      </c>
      <c r="E92" s="4" t="s">
        <v>178</v>
      </c>
      <c r="F92" s="4" t="s">
        <v>28</v>
      </c>
      <c r="G92" s="4" t="s">
        <v>354</v>
      </c>
      <c r="H92" s="4" t="s">
        <v>179</v>
      </c>
      <c r="I92" s="4"/>
      <c r="J92" s="4">
        <f t="shared" si="6"/>
        <v>15</v>
      </c>
      <c r="K92" s="4"/>
      <c r="L92" s="4" t="s">
        <v>27</v>
      </c>
    </row>
    <row r="93">
      <c r="A93" s="4" t="s">
        <v>363</v>
      </c>
      <c r="B93" s="4" t="s">
        <v>368</v>
      </c>
      <c r="C93" s="4">
        <v>1.0</v>
      </c>
      <c r="D93" s="4" t="s">
        <v>27</v>
      </c>
      <c r="E93" s="4" t="s">
        <v>178</v>
      </c>
      <c r="F93" s="4" t="s">
        <v>28</v>
      </c>
      <c r="G93" s="4" t="s">
        <v>354</v>
      </c>
      <c r="H93" s="4" t="s">
        <v>179</v>
      </c>
      <c r="I93" s="4"/>
      <c r="J93" s="4">
        <f t="shared" si="6"/>
        <v>15</v>
      </c>
      <c r="K93" s="4"/>
      <c r="L93" s="4" t="s">
        <v>27</v>
      </c>
    </row>
    <row r="94">
      <c r="A94" s="187" t="s">
        <v>371</v>
      </c>
      <c r="B94" s="187" t="s">
        <v>372</v>
      </c>
      <c r="C94" s="187">
        <v>15.0</v>
      </c>
      <c r="D94" s="187" t="s">
        <v>27</v>
      </c>
      <c r="E94" s="187" t="s">
        <v>32</v>
      </c>
      <c r="F94" s="187" t="s">
        <v>34</v>
      </c>
      <c r="G94" s="187" t="s">
        <v>34</v>
      </c>
      <c r="H94" s="187" t="s">
        <v>33</v>
      </c>
      <c r="I94" s="187"/>
      <c r="J94" s="187">
        <f t="shared" si="6"/>
        <v>11</v>
      </c>
      <c r="K94" s="187">
        <f>sum(C94:C95)</f>
        <v>23</v>
      </c>
      <c r="L94" s="187" t="s">
        <v>27</v>
      </c>
    </row>
    <row r="95">
      <c r="A95" s="187" t="s">
        <v>371</v>
      </c>
      <c r="B95" s="187" t="s">
        <v>373</v>
      </c>
      <c r="C95" s="187">
        <v>8.0</v>
      </c>
      <c r="D95" s="187" t="s">
        <v>27</v>
      </c>
      <c r="E95" s="187" t="s">
        <v>32</v>
      </c>
      <c r="F95" s="187" t="s">
        <v>34</v>
      </c>
      <c r="G95" s="187" t="s">
        <v>374</v>
      </c>
      <c r="H95" s="187" t="s">
        <v>33</v>
      </c>
      <c r="I95" s="187"/>
      <c r="J95" s="187">
        <f t="shared" si="6"/>
        <v>11</v>
      </c>
      <c r="K95" s="187"/>
      <c r="L95" s="187" t="s">
        <v>27</v>
      </c>
    </row>
    <row r="96">
      <c r="A96" s="4" t="s">
        <v>375</v>
      </c>
      <c r="B96" s="4" t="s">
        <v>376</v>
      </c>
      <c r="C96" s="4">
        <v>31.0</v>
      </c>
      <c r="D96" s="4" t="s">
        <v>27</v>
      </c>
      <c r="E96" s="4" t="s">
        <v>184</v>
      </c>
      <c r="F96" s="4" t="s">
        <v>28</v>
      </c>
      <c r="G96" s="4" t="s">
        <v>377</v>
      </c>
      <c r="H96" s="4" t="s">
        <v>186</v>
      </c>
      <c r="I96" s="4"/>
      <c r="J96" s="4">
        <f t="shared" si="6"/>
        <v>14</v>
      </c>
      <c r="K96" s="4">
        <f>sum(C96:C97)</f>
        <v>51</v>
      </c>
      <c r="L96" s="4" t="s">
        <v>27</v>
      </c>
    </row>
    <row r="97">
      <c r="A97" s="4" t="s">
        <v>375</v>
      </c>
      <c r="B97" s="4" t="s">
        <v>329</v>
      </c>
      <c r="C97" s="4">
        <v>20.0</v>
      </c>
      <c r="D97" s="4" t="s">
        <v>27</v>
      </c>
      <c r="E97" s="4" t="s">
        <v>184</v>
      </c>
      <c r="F97" s="4" t="s">
        <v>28</v>
      </c>
      <c r="G97" s="4" t="s">
        <v>330</v>
      </c>
      <c r="H97" s="4" t="s">
        <v>186</v>
      </c>
      <c r="I97" s="4"/>
      <c r="J97" s="4">
        <f t="shared" si="6"/>
        <v>14</v>
      </c>
      <c r="K97" s="4"/>
      <c r="L97" s="4" t="s">
        <v>27</v>
      </c>
    </row>
    <row r="99">
      <c r="B99" s="8" t="s">
        <v>380</v>
      </c>
      <c r="C99">
        <f>sum(C4:C97)</f>
        <v>2850</v>
      </c>
    </row>
    <row r="100">
      <c r="B100" s="8" t="s">
        <v>388</v>
      </c>
      <c r="C100">
        <f>C90+C83+C76+C34+C20+C13</f>
        <v>120</v>
      </c>
    </row>
  </sheetData>
  <mergeCells count="5">
    <mergeCell ref="G27:G33"/>
    <mergeCell ref="K5:K6"/>
    <mergeCell ref="K7:K9"/>
    <mergeCell ref="K10:K12"/>
    <mergeCell ref="K16:K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71"/>
    <col customWidth="1" min="2" max="2" width="58.57"/>
    <col customWidth="1" min="3" max="3" width="9.43"/>
    <col customWidth="1" min="4" max="4" width="18.71"/>
    <col customWidth="1" min="6" max="6" width="35.71"/>
    <col customWidth="1" min="7" max="7" width="31.29"/>
    <col customWidth="1" min="8" max="8" width="19.0"/>
    <col customWidth="1" min="10" max="10" width="19.14"/>
  </cols>
  <sheetData>
    <row r="1">
      <c r="A1" s="186" t="s">
        <v>400</v>
      </c>
      <c r="H1" s="4"/>
    </row>
    <row r="2">
      <c r="A2" s="4"/>
    </row>
    <row r="3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 t="s">
        <v>411</v>
      </c>
      <c r="B4" s="4" t="s">
        <v>19</v>
      </c>
      <c r="C4" s="4">
        <v>96.0</v>
      </c>
      <c r="D4" s="4" t="s">
        <v>20</v>
      </c>
      <c r="E4" s="4" t="s">
        <v>21</v>
      </c>
      <c r="F4" s="4" t="s">
        <v>22</v>
      </c>
      <c r="G4" s="4" t="s">
        <v>23</v>
      </c>
      <c r="H4" s="4" t="s">
        <v>24</v>
      </c>
      <c r="I4" s="4">
        <f t="shared" ref="I4:I18" si="1">len(H4)</f>
        <v>13</v>
      </c>
      <c r="J4" s="1">
        <f t="shared" ref="J4:J5" si="2">C4</f>
        <v>96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187" t="s">
        <v>411</v>
      </c>
      <c r="B5" s="187" t="s">
        <v>51</v>
      </c>
      <c r="C5" s="187">
        <v>41.0</v>
      </c>
      <c r="D5" s="187" t="s">
        <v>20</v>
      </c>
      <c r="E5" s="187" t="s">
        <v>21</v>
      </c>
      <c r="F5" s="187" t="s">
        <v>54</v>
      </c>
      <c r="G5" s="187" t="s">
        <v>56</v>
      </c>
      <c r="H5" s="187" t="s">
        <v>58</v>
      </c>
      <c r="I5" s="187">
        <f t="shared" si="1"/>
        <v>7</v>
      </c>
      <c r="J5" s="187">
        <f t="shared" si="2"/>
        <v>41</v>
      </c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</row>
    <row r="6">
      <c r="A6" s="4" t="s">
        <v>411</v>
      </c>
      <c r="B6" s="4" t="s">
        <v>62</v>
      </c>
      <c r="C6" s="4">
        <v>19.0</v>
      </c>
      <c r="D6" s="4" t="s">
        <v>20</v>
      </c>
      <c r="E6" s="4" t="s">
        <v>21</v>
      </c>
      <c r="F6" s="4" t="s">
        <v>54</v>
      </c>
      <c r="G6" s="4" t="s">
        <v>63</v>
      </c>
      <c r="H6" s="4" t="s">
        <v>64</v>
      </c>
      <c r="I6" s="4">
        <f t="shared" si="1"/>
        <v>9</v>
      </c>
      <c r="J6" s="9">
        <f>C6+C7</f>
        <v>121</v>
      </c>
    </row>
    <row r="7">
      <c r="A7" s="187" t="s">
        <v>411</v>
      </c>
      <c r="B7" s="187" t="s">
        <v>89</v>
      </c>
      <c r="C7" s="187">
        <v>102.0</v>
      </c>
      <c r="D7" s="187" t="s">
        <v>20</v>
      </c>
      <c r="E7" s="187" t="s">
        <v>21</v>
      </c>
      <c r="F7" s="187" t="s">
        <v>66</v>
      </c>
      <c r="G7" s="187" t="s">
        <v>66</v>
      </c>
      <c r="H7" s="187" t="s">
        <v>65</v>
      </c>
      <c r="I7" s="187">
        <f t="shared" si="1"/>
        <v>11</v>
      </c>
      <c r="J7" s="189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</row>
    <row r="8">
      <c r="A8" s="187" t="s">
        <v>411</v>
      </c>
      <c r="B8" s="187" t="s">
        <v>95</v>
      </c>
      <c r="C8" s="187">
        <v>22.0</v>
      </c>
      <c r="D8" s="187" t="s">
        <v>20</v>
      </c>
      <c r="E8" s="187" t="s">
        <v>21</v>
      </c>
      <c r="F8" s="187" t="s">
        <v>66</v>
      </c>
      <c r="G8" s="190" t="s">
        <v>98</v>
      </c>
      <c r="H8" s="187" t="s">
        <v>65</v>
      </c>
      <c r="I8" s="187">
        <f t="shared" si="1"/>
        <v>11</v>
      </c>
      <c r="J8" s="189">
        <f>C8+C9+C17</f>
        <v>53</v>
      </c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</row>
    <row r="9">
      <c r="A9" s="187" t="s">
        <v>411</v>
      </c>
      <c r="B9" s="187" t="s">
        <v>113</v>
      </c>
      <c r="C9" s="187">
        <v>30.0</v>
      </c>
      <c r="D9" s="187" t="s">
        <v>20</v>
      </c>
      <c r="E9" s="187" t="s">
        <v>21</v>
      </c>
      <c r="F9" s="187" t="s">
        <v>66</v>
      </c>
      <c r="G9" s="190" t="s">
        <v>117</v>
      </c>
      <c r="H9" s="187" t="s">
        <v>65</v>
      </c>
      <c r="I9" s="187">
        <f t="shared" si="1"/>
        <v>11</v>
      </c>
      <c r="J9" s="189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</row>
    <row r="10">
      <c r="A10" s="4" t="s">
        <v>120</v>
      </c>
      <c r="B10" s="4" t="s">
        <v>121</v>
      </c>
      <c r="C10" s="4">
        <v>100.0</v>
      </c>
      <c r="D10" s="4" t="s">
        <v>40</v>
      </c>
      <c r="E10" s="4" t="s">
        <v>118</v>
      </c>
      <c r="F10" s="4" t="s">
        <v>428</v>
      </c>
      <c r="G10" s="4" t="s">
        <v>126</v>
      </c>
      <c r="H10" s="4" t="s">
        <v>311</v>
      </c>
      <c r="I10" s="4">
        <f t="shared" si="1"/>
        <v>10</v>
      </c>
      <c r="J10" s="4">
        <f>C10</f>
        <v>100</v>
      </c>
    </row>
    <row r="11">
      <c r="A11" s="187" t="s">
        <v>120</v>
      </c>
      <c r="B11" s="187" t="s">
        <v>132</v>
      </c>
      <c r="C11" s="187">
        <v>43.0</v>
      </c>
      <c r="D11" s="187" t="s">
        <v>40</v>
      </c>
      <c r="E11" s="187" t="s">
        <v>133</v>
      </c>
      <c r="F11" s="187" t="s">
        <v>136</v>
      </c>
      <c r="G11" s="187" t="s">
        <v>136</v>
      </c>
      <c r="H11" s="187" t="s">
        <v>135</v>
      </c>
      <c r="I11" s="187">
        <f t="shared" si="1"/>
        <v>11</v>
      </c>
      <c r="J11" s="189">
        <f>C11+C12</f>
        <v>52</v>
      </c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>
      <c r="A12" s="187" t="s">
        <v>120</v>
      </c>
      <c r="B12" s="194" t="s">
        <v>146</v>
      </c>
      <c r="C12" s="187">
        <v>9.0</v>
      </c>
      <c r="D12" s="187" t="s">
        <v>40</v>
      </c>
      <c r="E12" s="187" t="s">
        <v>133</v>
      </c>
      <c r="F12" s="187" t="s">
        <v>136</v>
      </c>
      <c r="G12" s="187" t="s">
        <v>136</v>
      </c>
      <c r="H12" s="187" t="s">
        <v>135</v>
      </c>
      <c r="I12" s="187">
        <f t="shared" si="1"/>
        <v>11</v>
      </c>
      <c r="J12" s="189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>
      <c r="A13" s="4" t="s">
        <v>120</v>
      </c>
      <c r="B13" s="4" t="s">
        <v>165</v>
      </c>
      <c r="C13" s="4">
        <v>1.0</v>
      </c>
      <c r="D13" s="4" t="s">
        <v>40</v>
      </c>
      <c r="E13" s="4" t="s">
        <v>133</v>
      </c>
      <c r="F13" s="4" t="s">
        <v>394</v>
      </c>
      <c r="G13" s="4" t="s">
        <v>171</v>
      </c>
      <c r="H13" s="4" t="s">
        <v>393</v>
      </c>
      <c r="I13" s="4">
        <f t="shared" si="1"/>
        <v>15</v>
      </c>
      <c r="J13" s="9">
        <f>C13+C16+C17</f>
        <v>30</v>
      </c>
    </row>
    <row r="14">
      <c r="A14" s="4" t="s">
        <v>120</v>
      </c>
      <c r="B14" s="4" t="s">
        <v>177</v>
      </c>
      <c r="C14" s="4">
        <v>1.0</v>
      </c>
      <c r="D14" s="4" t="s">
        <v>40</v>
      </c>
      <c r="E14" s="4" t="s">
        <v>133</v>
      </c>
      <c r="F14" s="4" t="s">
        <v>140</v>
      </c>
      <c r="G14" s="4" t="s">
        <v>180</v>
      </c>
      <c r="H14" s="4" t="s">
        <v>139</v>
      </c>
      <c r="I14" s="4">
        <f t="shared" si="1"/>
        <v>11</v>
      </c>
      <c r="J14" s="9">
        <f>C14+C18+C15</f>
        <v>30</v>
      </c>
    </row>
    <row r="15">
      <c r="A15" s="4" t="s">
        <v>120</v>
      </c>
      <c r="B15" s="4" t="s">
        <v>185</v>
      </c>
      <c r="C15" s="4">
        <v>2.0</v>
      </c>
      <c r="D15" s="4" t="s">
        <v>40</v>
      </c>
      <c r="E15" s="4" t="s">
        <v>133</v>
      </c>
      <c r="F15" s="4" t="s">
        <v>169</v>
      </c>
      <c r="G15" s="4" t="s">
        <v>188</v>
      </c>
      <c r="H15" s="4" t="s">
        <v>172</v>
      </c>
      <c r="I15" s="4">
        <f t="shared" si="1"/>
        <v>11</v>
      </c>
      <c r="J15" s="9"/>
    </row>
    <row r="16">
      <c r="A16" s="187" t="s">
        <v>120</v>
      </c>
      <c r="B16" s="187" t="s">
        <v>192</v>
      </c>
      <c r="C16" s="187">
        <v>28.0</v>
      </c>
      <c r="D16" s="187" t="s">
        <v>40</v>
      </c>
      <c r="E16" s="187" t="s">
        <v>133</v>
      </c>
      <c r="F16" s="187" t="s">
        <v>140</v>
      </c>
      <c r="G16" s="187" t="s">
        <v>194</v>
      </c>
      <c r="H16" s="187" t="s">
        <v>139</v>
      </c>
      <c r="I16" s="187">
        <f t="shared" si="1"/>
        <v>11</v>
      </c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</row>
    <row r="17">
      <c r="A17" s="187" t="s">
        <v>120</v>
      </c>
      <c r="B17" s="187" t="s">
        <v>195</v>
      </c>
      <c r="C17" s="187">
        <v>1.0</v>
      </c>
      <c r="D17" s="187" t="s">
        <v>40</v>
      </c>
      <c r="E17" s="187" t="s">
        <v>133</v>
      </c>
      <c r="F17" s="187" t="s">
        <v>140</v>
      </c>
      <c r="G17" s="187" t="s">
        <v>196</v>
      </c>
      <c r="H17" s="187" t="s">
        <v>139</v>
      </c>
      <c r="I17" s="187">
        <f t="shared" si="1"/>
        <v>11</v>
      </c>
      <c r="J17" s="189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>
      <c r="A18" s="187" t="s">
        <v>120</v>
      </c>
      <c r="B18" s="187" t="s">
        <v>197</v>
      </c>
      <c r="C18" s="187">
        <v>27.0</v>
      </c>
      <c r="D18" s="187" t="s">
        <v>40</v>
      </c>
      <c r="E18" s="187" t="s">
        <v>133</v>
      </c>
      <c r="F18" s="187" t="s">
        <v>140</v>
      </c>
      <c r="G18" s="187" t="s">
        <v>199</v>
      </c>
      <c r="H18" s="187" t="s">
        <v>139</v>
      </c>
      <c r="I18" s="187">
        <f t="shared" si="1"/>
        <v>11</v>
      </c>
      <c r="J18" s="189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</row>
    <row r="19">
      <c r="A19" s="195" t="s">
        <v>120</v>
      </c>
      <c r="B19" s="195" t="s">
        <v>404</v>
      </c>
      <c r="C19" s="195">
        <v>2.0</v>
      </c>
      <c r="D19" s="195" t="s">
        <v>40</v>
      </c>
      <c r="E19" s="195" t="s">
        <v>133</v>
      </c>
      <c r="F19" s="195"/>
      <c r="G19" s="195"/>
      <c r="H19" s="196"/>
      <c r="I19" s="195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</row>
    <row r="20">
      <c r="A20" s="187" t="s">
        <v>405</v>
      </c>
      <c r="B20" s="187" t="s">
        <v>202</v>
      </c>
      <c r="C20" s="187">
        <v>15.0</v>
      </c>
      <c r="D20" s="187" t="s">
        <v>40</v>
      </c>
      <c r="E20" s="187" t="s">
        <v>38</v>
      </c>
      <c r="F20" s="187" t="s">
        <v>41</v>
      </c>
      <c r="G20" s="187" t="s">
        <v>205</v>
      </c>
      <c r="H20" s="187" t="s">
        <v>39</v>
      </c>
      <c r="I20" s="187">
        <f t="shared" ref="I20:I25" si="3">len(H20)</f>
        <v>12</v>
      </c>
      <c r="J20" s="188">
        <f t="shared" ref="J20:J21" si="4">C20</f>
        <v>15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</row>
    <row r="21">
      <c r="A21" s="4" t="s">
        <v>405</v>
      </c>
      <c r="B21" s="4" t="s">
        <v>208</v>
      </c>
      <c r="C21" s="4">
        <v>40.0</v>
      </c>
      <c r="D21" s="4" t="s">
        <v>40</v>
      </c>
      <c r="E21" s="4" t="s">
        <v>38</v>
      </c>
      <c r="F21" s="4" t="s">
        <v>46</v>
      </c>
      <c r="G21" s="4" t="s">
        <v>209</v>
      </c>
      <c r="H21" s="4" t="s">
        <v>45</v>
      </c>
      <c r="I21" s="4">
        <f t="shared" si="3"/>
        <v>14</v>
      </c>
      <c r="J21">
        <f t="shared" si="4"/>
        <v>40</v>
      </c>
    </row>
    <row r="22">
      <c r="A22" s="187" t="s">
        <v>405</v>
      </c>
      <c r="B22" s="187" t="s">
        <v>408</v>
      </c>
      <c r="C22" s="187">
        <v>6.0</v>
      </c>
      <c r="D22" s="187" t="s">
        <v>40</v>
      </c>
      <c r="E22" s="187" t="s">
        <v>38</v>
      </c>
      <c r="F22" s="187" t="s">
        <v>204</v>
      </c>
      <c r="G22" s="187" t="s">
        <v>215</v>
      </c>
      <c r="H22" s="187" t="s">
        <v>203</v>
      </c>
      <c r="I22" s="187">
        <f t="shared" si="3"/>
        <v>9</v>
      </c>
      <c r="J22" s="189">
        <f>sum(C22:C25)</f>
        <v>18</v>
      </c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</row>
    <row r="23">
      <c r="A23" s="187" t="s">
        <v>405</v>
      </c>
      <c r="B23" s="187" t="s">
        <v>218</v>
      </c>
      <c r="C23" s="187">
        <v>3.0</v>
      </c>
      <c r="D23" s="187" t="s">
        <v>40</v>
      </c>
      <c r="E23" s="187" t="s">
        <v>38</v>
      </c>
      <c r="F23" s="187" t="s">
        <v>204</v>
      </c>
      <c r="G23" s="187" t="s">
        <v>219</v>
      </c>
      <c r="H23" s="187" t="s">
        <v>203</v>
      </c>
      <c r="I23" s="187">
        <f t="shared" si="3"/>
        <v>9</v>
      </c>
      <c r="J23" s="189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</row>
    <row r="24">
      <c r="A24" s="187" t="s">
        <v>405</v>
      </c>
      <c r="B24" s="187" t="s">
        <v>220</v>
      </c>
      <c r="C24" s="187">
        <v>6.0</v>
      </c>
      <c r="D24" s="187" t="s">
        <v>40</v>
      </c>
      <c r="E24" s="187" t="s">
        <v>38</v>
      </c>
      <c r="F24" s="187" t="s">
        <v>207</v>
      </c>
      <c r="G24" s="187" t="s">
        <v>222</v>
      </c>
      <c r="H24" s="187" t="s">
        <v>206</v>
      </c>
      <c r="I24" s="187">
        <f t="shared" si="3"/>
        <v>10</v>
      </c>
      <c r="J24" s="189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</row>
    <row r="25">
      <c r="A25" s="187" t="s">
        <v>405</v>
      </c>
      <c r="B25" s="187" t="s">
        <v>223</v>
      </c>
      <c r="C25" s="187">
        <v>3.0</v>
      </c>
      <c r="D25" s="187" t="s">
        <v>40</v>
      </c>
      <c r="E25" s="187" t="s">
        <v>38</v>
      </c>
      <c r="F25" s="187" t="s">
        <v>207</v>
      </c>
      <c r="G25" s="187" t="s">
        <v>224</v>
      </c>
      <c r="H25" s="187" t="s">
        <v>206</v>
      </c>
      <c r="I25" s="187">
        <f t="shared" si="3"/>
        <v>10</v>
      </c>
      <c r="J25" s="189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</row>
    <row r="26">
      <c r="A26" s="195" t="s">
        <v>405</v>
      </c>
      <c r="B26" s="195" t="s">
        <v>362</v>
      </c>
      <c r="C26" s="195">
        <v>37.0</v>
      </c>
      <c r="D26" s="195" t="s">
        <v>40</v>
      </c>
      <c r="E26" s="195" t="s">
        <v>38</v>
      </c>
      <c r="F26" s="195"/>
      <c r="G26" s="195"/>
      <c r="H26" s="196"/>
      <c r="I26" s="195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</row>
    <row r="27">
      <c r="A27" s="187" t="s">
        <v>239</v>
      </c>
      <c r="B27" s="187" t="s">
        <v>240</v>
      </c>
      <c r="C27" s="187">
        <v>2.0</v>
      </c>
      <c r="D27" s="187" t="s">
        <v>52</v>
      </c>
      <c r="E27" s="187" t="s">
        <v>49</v>
      </c>
      <c r="F27" s="187" t="s">
        <v>241</v>
      </c>
      <c r="G27" s="187" t="s">
        <v>241</v>
      </c>
      <c r="H27" s="187" t="s">
        <v>261</v>
      </c>
      <c r="I27" s="187">
        <f t="shared" ref="I27:I33" si="5">len(H27)</f>
        <v>16</v>
      </c>
      <c r="J27" s="187">
        <f>sum(C27:C33)</f>
        <v>201</v>
      </c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</row>
    <row r="28">
      <c r="A28" s="187" t="s">
        <v>239</v>
      </c>
      <c r="B28" s="187" t="s">
        <v>243</v>
      </c>
      <c r="C28" s="187">
        <v>2.0</v>
      </c>
      <c r="D28" s="187" t="s">
        <v>52</v>
      </c>
      <c r="E28" s="187" t="s">
        <v>49</v>
      </c>
      <c r="F28" s="187" t="s">
        <v>28</v>
      </c>
      <c r="G28" s="187" t="s">
        <v>244</v>
      </c>
      <c r="H28" s="187" t="s">
        <v>50</v>
      </c>
      <c r="I28" s="187">
        <f t="shared" si="5"/>
        <v>14</v>
      </c>
      <c r="J28" s="187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</row>
    <row r="29">
      <c r="A29" s="187" t="s">
        <v>239</v>
      </c>
      <c r="B29" s="187" t="s">
        <v>247</v>
      </c>
      <c r="C29" s="187">
        <v>181.0</v>
      </c>
      <c r="D29" s="187" t="s">
        <v>52</v>
      </c>
      <c r="E29" s="187" t="s">
        <v>49</v>
      </c>
      <c r="F29" s="187" t="s">
        <v>28</v>
      </c>
      <c r="G29" s="187" t="s">
        <v>248</v>
      </c>
      <c r="H29" s="187" t="s">
        <v>50</v>
      </c>
      <c r="I29" s="187">
        <f t="shared" si="5"/>
        <v>14</v>
      </c>
      <c r="J29" s="187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</row>
    <row r="30">
      <c r="A30" s="187" t="s">
        <v>239</v>
      </c>
      <c r="B30" s="187" t="s">
        <v>249</v>
      </c>
      <c r="C30" s="187">
        <v>1.0</v>
      </c>
      <c r="D30" s="187" t="s">
        <v>52</v>
      </c>
      <c r="E30" s="187" t="s">
        <v>49</v>
      </c>
      <c r="F30" s="187" t="s">
        <v>28</v>
      </c>
      <c r="G30" s="187" t="s">
        <v>250</v>
      </c>
      <c r="H30" s="187" t="s">
        <v>50</v>
      </c>
      <c r="I30" s="187">
        <f t="shared" si="5"/>
        <v>14</v>
      </c>
      <c r="J30" s="187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</row>
    <row r="31">
      <c r="A31" s="187" t="s">
        <v>239</v>
      </c>
      <c r="B31" s="187" t="s">
        <v>251</v>
      </c>
      <c r="C31" s="187">
        <v>3.0</v>
      </c>
      <c r="D31" s="187" t="s">
        <v>52</v>
      </c>
      <c r="E31" s="187" t="s">
        <v>49</v>
      </c>
      <c r="F31" s="187" t="s">
        <v>252</v>
      </c>
      <c r="G31" s="187" t="s">
        <v>253</v>
      </c>
      <c r="H31" s="187" t="s">
        <v>254</v>
      </c>
      <c r="I31" s="187">
        <f t="shared" si="5"/>
        <v>11</v>
      </c>
      <c r="J31" s="187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</row>
    <row r="32">
      <c r="A32" s="187" t="s">
        <v>239</v>
      </c>
      <c r="B32" s="187" t="s">
        <v>255</v>
      </c>
      <c r="C32" s="187">
        <v>1.0</v>
      </c>
      <c r="D32" s="187" t="s">
        <v>52</v>
      </c>
      <c r="E32" s="187" t="s">
        <v>49</v>
      </c>
      <c r="F32" s="187" t="s">
        <v>28</v>
      </c>
      <c r="G32" s="187" t="s">
        <v>256</v>
      </c>
      <c r="H32" s="187" t="s">
        <v>50</v>
      </c>
      <c r="I32" s="187">
        <f t="shared" si="5"/>
        <v>14</v>
      </c>
      <c r="J32" s="187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7" t="s">
        <v>239</v>
      </c>
      <c r="B33" s="187" t="s">
        <v>257</v>
      </c>
      <c r="C33" s="187">
        <v>11.0</v>
      </c>
      <c r="D33" s="187" t="s">
        <v>52</v>
      </c>
      <c r="E33" s="187" t="s">
        <v>49</v>
      </c>
      <c r="F33" s="187" t="s">
        <v>241</v>
      </c>
      <c r="G33" s="187" t="s">
        <v>241</v>
      </c>
      <c r="H33" s="187" t="s">
        <v>261</v>
      </c>
      <c r="I33" s="187">
        <f t="shared" si="5"/>
        <v>16</v>
      </c>
      <c r="J33" s="187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</row>
    <row r="34">
      <c r="A34" s="195" t="s">
        <v>239</v>
      </c>
      <c r="B34" s="195" t="s">
        <v>362</v>
      </c>
      <c r="C34" s="195">
        <v>15.0</v>
      </c>
      <c r="D34" s="195" t="s">
        <v>52</v>
      </c>
      <c r="E34" s="195" t="s">
        <v>49</v>
      </c>
      <c r="F34" s="196"/>
      <c r="G34" s="196"/>
      <c r="H34" s="196"/>
      <c r="I34" s="195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</row>
    <row r="35">
      <c r="A35" s="4" t="s">
        <v>258</v>
      </c>
      <c r="B35" s="4" t="s">
        <v>259</v>
      </c>
      <c r="C35" s="4">
        <v>18.0</v>
      </c>
      <c r="D35" s="4" t="s">
        <v>40</v>
      </c>
      <c r="E35" s="4" t="s">
        <v>72</v>
      </c>
      <c r="F35" s="4" t="s">
        <v>74</v>
      </c>
      <c r="G35" s="4" t="s">
        <v>260</v>
      </c>
      <c r="H35" s="4" t="s">
        <v>73</v>
      </c>
      <c r="I35" s="4">
        <f t="shared" ref="I35:I97" si="6">len(H35)</f>
        <v>10</v>
      </c>
      <c r="J35" s="4">
        <f>C35</f>
        <v>18</v>
      </c>
    </row>
    <row r="36">
      <c r="A36" s="187" t="s">
        <v>258</v>
      </c>
      <c r="B36" s="187" t="s">
        <v>262</v>
      </c>
      <c r="C36" s="187">
        <v>2.0</v>
      </c>
      <c r="D36" s="187" t="s">
        <v>40</v>
      </c>
      <c r="E36" s="187" t="s">
        <v>72</v>
      </c>
      <c r="F36" s="187" t="s">
        <v>28</v>
      </c>
      <c r="G36" s="187" t="s">
        <v>28</v>
      </c>
      <c r="H36" s="187" t="s">
        <v>263</v>
      </c>
      <c r="I36" s="187">
        <f t="shared" si="6"/>
        <v>14</v>
      </c>
      <c r="J36" s="187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</row>
    <row r="37">
      <c r="A37" s="4" t="s">
        <v>265</v>
      </c>
      <c r="B37" s="4" t="s">
        <v>262</v>
      </c>
      <c r="C37" s="4">
        <v>92.0</v>
      </c>
      <c r="D37" s="4" t="s">
        <v>27</v>
      </c>
      <c r="E37" s="4" t="s">
        <v>84</v>
      </c>
      <c r="F37" s="4" t="s">
        <v>28</v>
      </c>
      <c r="G37" s="4" t="s">
        <v>28</v>
      </c>
      <c r="H37" s="4" t="s">
        <v>85</v>
      </c>
      <c r="I37" s="4">
        <f t="shared" si="6"/>
        <v>11</v>
      </c>
      <c r="J37" s="4">
        <f>C37</f>
        <v>92</v>
      </c>
    </row>
    <row r="38">
      <c r="A38" s="187" t="s">
        <v>267</v>
      </c>
      <c r="B38" s="187" t="s">
        <v>268</v>
      </c>
      <c r="C38" s="187">
        <v>4.0</v>
      </c>
      <c r="D38" s="187" t="s">
        <v>27</v>
      </c>
      <c r="E38" s="187" t="s">
        <v>25</v>
      </c>
      <c r="F38" s="187" t="s">
        <v>28</v>
      </c>
      <c r="G38" s="187" t="s">
        <v>269</v>
      </c>
      <c r="H38" s="187" t="s">
        <v>26</v>
      </c>
      <c r="I38" s="187">
        <f t="shared" si="6"/>
        <v>15</v>
      </c>
      <c r="J38" s="187">
        <f>sum(C38:C39)</f>
        <v>12</v>
      </c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</row>
    <row r="39">
      <c r="A39" s="187" t="s">
        <v>267</v>
      </c>
      <c r="B39" s="187" t="s">
        <v>270</v>
      </c>
      <c r="C39" s="187">
        <v>8.0</v>
      </c>
      <c r="D39" s="187" t="s">
        <v>27</v>
      </c>
      <c r="E39" s="187" t="s">
        <v>25</v>
      </c>
      <c r="F39" s="187" t="s">
        <v>28</v>
      </c>
      <c r="G39" s="187" t="s">
        <v>271</v>
      </c>
      <c r="H39" s="187" t="s">
        <v>26</v>
      </c>
      <c r="I39" s="187">
        <f t="shared" si="6"/>
        <v>15</v>
      </c>
      <c r="J39" s="187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</row>
    <row r="40">
      <c r="A40" s="4" t="s">
        <v>272</v>
      </c>
      <c r="B40" s="4" t="s">
        <v>259</v>
      </c>
      <c r="C40" s="4">
        <v>57.0</v>
      </c>
      <c r="D40" s="4" t="s">
        <v>40</v>
      </c>
      <c r="E40" s="4" t="s">
        <v>90</v>
      </c>
      <c r="F40" s="4" t="s">
        <v>74</v>
      </c>
      <c r="G40" s="4" t="s">
        <v>74</v>
      </c>
      <c r="H40" s="4" t="s">
        <v>91</v>
      </c>
      <c r="I40" s="4">
        <f t="shared" si="6"/>
        <v>8</v>
      </c>
      <c r="J40" s="4"/>
    </row>
    <row r="41">
      <c r="A41" s="187" t="s">
        <v>273</v>
      </c>
      <c r="B41" s="187" t="s">
        <v>274</v>
      </c>
      <c r="C41" s="187">
        <v>34.0</v>
      </c>
      <c r="D41" s="187" t="s">
        <v>40</v>
      </c>
      <c r="E41" s="187" t="s">
        <v>96</v>
      </c>
      <c r="F41" s="187" t="s">
        <v>275</v>
      </c>
      <c r="G41" s="187" t="s">
        <v>276</v>
      </c>
      <c r="H41" s="187" t="s">
        <v>429</v>
      </c>
      <c r="I41" s="187">
        <f t="shared" si="6"/>
        <v>11</v>
      </c>
      <c r="J41" s="187">
        <f>sum(C41:C43)</f>
        <v>218</v>
      </c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</row>
    <row r="42">
      <c r="A42" s="187" t="s">
        <v>273</v>
      </c>
      <c r="B42" s="187" t="s">
        <v>278</v>
      </c>
      <c r="C42" s="187">
        <v>135.0</v>
      </c>
      <c r="D42" s="187" t="s">
        <v>40</v>
      </c>
      <c r="E42" s="187" t="s">
        <v>96</v>
      </c>
      <c r="F42" s="187" t="s">
        <v>275</v>
      </c>
      <c r="G42" s="187" t="s">
        <v>279</v>
      </c>
      <c r="H42" s="187" t="s">
        <v>430</v>
      </c>
      <c r="I42" s="187">
        <f t="shared" si="6"/>
        <v>12</v>
      </c>
      <c r="J42" s="187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</row>
    <row r="43">
      <c r="A43" s="187" t="s">
        <v>273</v>
      </c>
      <c r="B43" s="187" t="s">
        <v>280</v>
      </c>
      <c r="C43" s="187">
        <v>49.0</v>
      </c>
      <c r="D43" s="187" t="s">
        <v>40</v>
      </c>
      <c r="E43" s="187" t="s">
        <v>96</v>
      </c>
      <c r="F43" s="187" t="s">
        <v>281</v>
      </c>
      <c r="G43" s="187" t="s">
        <v>282</v>
      </c>
      <c r="H43" s="187" t="s">
        <v>283</v>
      </c>
      <c r="I43" s="187">
        <f t="shared" si="6"/>
        <v>12</v>
      </c>
      <c r="J43" s="187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</row>
    <row r="44">
      <c r="A44" s="4" t="s">
        <v>284</v>
      </c>
      <c r="B44" s="4" t="s">
        <v>262</v>
      </c>
      <c r="C44" s="4">
        <v>35.0</v>
      </c>
      <c r="D44" s="4" t="s">
        <v>27</v>
      </c>
      <c r="E44" s="4" t="s">
        <v>78</v>
      </c>
      <c r="F44" s="4" t="s">
        <v>28</v>
      </c>
      <c r="G44" s="4" t="s">
        <v>28</v>
      </c>
      <c r="H44" s="4" t="s">
        <v>79</v>
      </c>
      <c r="I44" s="4">
        <f t="shared" si="6"/>
        <v>16</v>
      </c>
      <c r="J44" s="4">
        <f>sum(C44:C45)+sum(C80:C81)</f>
        <v>62</v>
      </c>
    </row>
    <row r="45">
      <c r="A45" s="4" t="s">
        <v>284</v>
      </c>
      <c r="B45" s="4" t="s">
        <v>243</v>
      </c>
      <c r="C45" s="4">
        <v>11.0</v>
      </c>
      <c r="D45" s="4" t="s">
        <v>27</v>
      </c>
      <c r="E45" s="4" t="s">
        <v>78</v>
      </c>
      <c r="F45" s="4" t="s">
        <v>28</v>
      </c>
      <c r="G45" s="4" t="s">
        <v>285</v>
      </c>
      <c r="H45" s="4" t="s">
        <v>79</v>
      </c>
      <c r="I45" s="4">
        <f t="shared" si="6"/>
        <v>16</v>
      </c>
      <c r="J45" s="4"/>
    </row>
    <row r="46">
      <c r="A46" s="187" t="s">
        <v>286</v>
      </c>
      <c r="B46" s="187" t="s">
        <v>268</v>
      </c>
      <c r="C46" s="187">
        <v>23.0</v>
      </c>
      <c r="D46" s="187" t="s">
        <v>27</v>
      </c>
      <c r="E46" s="187" t="s">
        <v>25</v>
      </c>
      <c r="F46" s="187" t="s">
        <v>28</v>
      </c>
      <c r="G46" s="187" t="s">
        <v>269</v>
      </c>
      <c r="H46" s="187" t="s">
        <v>26</v>
      </c>
      <c r="I46" s="187">
        <f t="shared" si="6"/>
        <v>15</v>
      </c>
      <c r="J46" s="187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</row>
    <row r="47">
      <c r="A47" s="4" t="s">
        <v>286</v>
      </c>
      <c r="B47" s="4" t="s">
        <v>287</v>
      </c>
      <c r="C47" s="4">
        <v>328.0</v>
      </c>
      <c r="D47" s="4" t="s">
        <v>27</v>
      </c>
      <c r="E47" s="4" t="s">
        <v>102</v>
      </c>
      <c r="F47" s="4" t="s">
        <v>288</v>
      </c>
      <c r="G47" s="4" t="s">
        <v>288</v>
      </c>
      <c r="H47" s="4" t="s">
        <v>289</v>
      </c>
      <c r="I47" s="4">
        <f t="shared" si="6"/>
        <v>9</v>
      </c>
      <c r="J47" s="4">
        <f>sum(C47:C48)</f>
        <v>336</v>
      </c>
    </row>
    <row r="48">
      <c r="A48" s="4" t="s">
        <v>286</v>
      </c>
      <c r="B48" s="4" t="s">
        <v>290</v>
      </c>
      <c r="C48" s="4">
        <v>8.0</v>
      </c>
      <c r="D48" s="4" t="s">
        <v>27</v>
      </c>
      <c r="E48" s="4" t="s">
        <v>102</v>
      </c>
      <c r="F48" s="4" t="s">
        <v>288</v>
      </c>
      <c r="G48" s="4" t="s">
        <v>291</v>
      </c>
      <c r="H48" s="4" t="s">
        <v>289</v>
      </c>
      <c r="I48" s="4">
        <f t="shared" si="6"/>
        <v>9</v>
      </c>
      <c r="J48" s="4"/>
    </row>
    <row r="49">
      <c r="A49" s="4" t="s">
        <v>286</v>
      </c>
      <c r="B49" s="4" t="s">
        <v>293</v>
      </c>
      <c r="C49" s="4">
        <v>1.0</v>
      </c>
      <c r="D49" s="4" t="s">
        <v>27</v>
      </c>
      <c r="E49" s="4" t="s">
        <v>102</v>
      </c>
      <c r="F49" s="4" t="s">
        <v>288</v>
      </c>
      <c r="G49" s="172" t="s">
        <v>294</v>
      </c>
      <c r="H49" s="4" t="s">
        <v>289</v>
      </c>
      <c r="I49" s="4">
        <f t="shared" si="6"/>
        <v>9</v>
      </c>
    </row>
    <row r="50">
      <c r="A50" s="187" t="s">
        <v>295</v>
      </c>
      <c r="B50" s="187" t="s">
        <v>274</v>
      </c>
      <c r="C50" s="187">
        <v>2.0</v>
      </c>
      <c r="D50" s="187" t="s">
        <v>27</v>
      </c>
      <c r="E50" s="187" t="s">
        <v>107</v>
      </c>
      <c r="F50" s="187" t="s">
        <v>28</v>
      </c>
      <c r="G50" s="187" t="s">
        <v>296</v>
      </c>
      <c r="H50" s="187" t="s">
        <v>108</v>
      </c>
      <c r="I50" s="187">
        <f t="shared" si="6"/>
        <v>12</v>
      </c>
      <c r="J50" s="187">
        <f>sum(C50:C53)</f>
        <v>40</v>
      </c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</row>
    <row r="51">
      <c r="A51" s="187" t="s">
        <v>295</v>
      </c>
      <c r="B51" s="187" t="s">
        <v>262</v>
      </c>
      <c r="C51" s="187">
        <v>24.0</v>
      </c>
      <c r="D51" s="187" t="s">
        <v>27</v>
      </c>
      <c r="E51" s="187" t="s">
        <v>107</v>
      </c>
      <c r="F51" s="187" t="s">
        <v>28</v>
      </c>
      <c r="G51" s="187" t="s">
        <v>296</v>
      </c>
      <c r="H51" s="187" t="s">
        <v>108</v>
      </c>
      <c r="I51" s="187">
        <f t="shared" si="6"/>
        <v>12</v>
      </c>
      <c r="J51" s="187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</row>
    <row r="52">
      <c r="A52" s="187" t="s">
        <v>295</v>
      </c>
      <c r="B52" s="187" t="s">
        <v>297</v>
      </c>
      <c r="C52" s="187">
        <v>12.0</v>
      </c>
      <c r="D52" s="187" t="s">
        <v>27</v>
      </c>
      <c r="E52" s="187" t="s">
        <v>107</v>
      </c>
      <c r="F52" s="187" t="s">
        <v>28</v>
      </c>
      <c r="G52" s="187" t="s">
        <v>296</v>
      </c>
      <c r="H52" s="187" t="s">
        <v>108</v>
      </c>
      <c r="I52" s="187">
        <f t="shared" si="6"/>
        <v>12</v>
      </c>
      <c r="J52" s="187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</row>
    <row r="53">
      <c r="A53" s="187" t="s">
        <v>295</v>
      </c>
      <c r="B53" s="187" t="s">
        <v>243</v>
      </c>
      <c r="C53" s="187">
        <v>2.0</v>
      </c>
      <c r="D53" s="187" t="s">
        <v>27</v>
      </c>
      <c r="E53" s="187" t="s">
        <v>107</v>
      </c>
      <c r="F53" s="187" t="s">
        <v>28</v>
      </c>
      <c r="G53" s="187" t="s">
        <v>298</v>
      </c>
      <c r="H53" s="187" t="s">
        <v>108</v>
      </c>
      <c r="I53" s="187">
        <f t="shared" si="6"/>
        <v>12</v>
      </c>
      <c r="J53" s="187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</row>
    <row r="54">
      <c r="A54" s="187" t="s">
        <v>295</v>
      </c>
      <c r="B54" s="187" t="s">
        <v>299</v>
      </c>
      <c r="C54" s="187">
        <v>2.0</v>
      </c>
      <c r="D54" s="187" t="s">
        <v>27</v>
      </c>
      <c r="E54" s="187" t="s">
        <v>107</v>
      </c>
      <c r="F54" s="187" t="s">
        <v>28</v>
      </c>
      <c r="G54" s="192" t="s">
        <v>300</v>
      </c>
      <c r="H54" s="187" t="s">
        <v>108</v>
      </c>
      <c r="I54" s="187">
        <f t="shared" si="6"/>
        <v>12</v>
      </c>
      <c r="J54" s="187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</row>
    <row r="55">
      <c r="A55" s="4" t="s">
        <v>295</v>
      </c>
      <c r="B55" s="4" t="s">
        <v>259</v>
      </c>
      <c r="C55" s="4">
        <v>47.0</v>
      </c>
      <c r="D55" s="4" t="s">
        <v>27</v>
      </c>
      <c r="E55" s="4" t="s">
        <v>107</v>
      </c>
      <c r="F55" s="4" t="s">
        <v>74</v>
      </c>
      <c r="G55" s="4" t="s">
        <v>74</v>
      </c>
      <c r="H55" s="4" t="s">
        <v>112</v>
      </c>
      <c r="I55" s="4">
        <f t="shared" si="6"/>
        <v>8</v>
      </c>
      <c r="J55" s="4">
        <f>sum(C55:C56)</f>
        <v>48</v>
      </c>
    </row>
    <row r="56">
      <c r="A56" s="169" t="s">
        <v>295</v>
      </c>
      <c r="B56" s="169" t="s">
        <v>301</v>
      </c>
      <c r="C56" s="169">
        <v>1.0</v>
      </c>
      <c r="D56" s="169" t="s">
        <v>27</v>
      </c>
      <c r="E56" s="169" t="s">
        <v>107</v>
      </c>
      <c r="F56" s="4" t="s">
        <v>74</v>
      </c>
      <c r="G56" s="4" t="s">
        <v>302</v>
      </c>
      <c r="H56" s="4" t="s">
        <v>112</v>
      </c>
      <c r="I56" s="169">
        <f t="shared" si="6"/>
        <v>8</v>
      </c>
      <c r="J56" s="169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</row>
    <row r="57">
      <c r="A57" s="187" t="s">
        <v>303</v>
      </c>
      <c r="B57" s="187" t="s">
        <v>304</v>
      </c>
      <c r="C57" s="187">
        <v>2.0</v>
      </c>
      <c r="D57" s="187" t="s">
        <v>40</v>
      </c>
      <c r="E57" s="187" t="s">
        <v>118</v>
      </c>
      <c r="F57" s="187" t="s">
        <v>305</v>
      </c>
      <c r="G57" s="187" t="s">
        <v>306</v>
      </c>
      <c r="H57" s="187" t="s">
        <v>307</v>
      </c>
      <c r="I57" s="187">
        <f t="shared" si="6"/>
        <v>9</v>
      </c>
      <c r="J57" s="187">
        <f>sum(C57:C64)</f>
        <v>107</v>
      </c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</row>
    <row r="58">
      <c r="A58" s="187" t="s">
        <v>303</v>
      </c>
      <c r="B58" s="187" t="s">
        <v>308</v>
      </c>
      <c r="C58" s="187">
        <v>1.0</v>
      </c>
      <c r="D58" s="187" t="s">
        <v>40</v>
      </c>
      <c r="E58" s="187" t="s">
        <v>118</v>
      </c>
      <c r="F58" s="187" t="s">
        <v>309</v>
      </c>
      <c r="G58" s="187" t="s">
        <v>431</v>
      </c>
      <c r="H58" s="187" t="s">
        <v>311</v>
      </c>
      <c r="I58" s="187">
        <f t="shared" si="6"/>
        <v>10</v>
      </c>
      <c r="J58" s="187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</row>
    <row r="59">
      <c r="A59" s="187" t="s">
        <v>303</v>
      </c>
      <c r="B59" s="187" t="s">
        <v>312</v>
      </c>
      <c r="C59" s="187">
        <v>48.0</v>
      </c>
      <c r="D59" s="187" t="s">
        <v>40</v>
      </c>
      <c r="E59" s="187" t="s">
        <v>118</v>
      </c>
      <c r="F59" s="187" t="s">
        <v>309</v>
      </c>
      <c r="G59" s="187" t="s">
        <v>431</v>
      </c>
      <c r="H59" s="187" t="s">
        <v>311</v>
      </c>
      <c r="I59" s="187">
        <f t="shared" si="6"/>
        <v>10</v>
      </c>
      <c r="J59" s="187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</row>
    <row r="60">
      <c r="A60" s="187" t="s">
        <v>303</v>
      </c>
      <c r="B60" s="187" t="s">
        <v>313</v>
      </c>
      <c r="C60" s="187">
        <v>17.0</v>
      </c>
      <c r="D60" s="187" t="s">
        <v>40</v>
      </c>
      <c r="E60" s="187" t="s">
        <v>118</v>
      </c>
      <c r="F60" s="187" t="s">
        <v>309</v>
      </c>
      <c r="G60" s="187" t="s">
        <v>314</v>
      </c>
      <c r="H60" s="187" t="s">
        <v>311</v>
      </c>
      <c r="I60" s="187">
        <f t="shared" si="6"/>
        <v>10</v>
      </c>
      <c r="J60" s="187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</row>
    <row r="61">
      <c r="A61" s="187" t="s">
        <v>303</v>
      </c>
      <c r="B61" s="187" t="s">
        <v>315</v>
      </c>
      <c r="C61" s="187">
        <v>4.0</v>
      </c>
      <c r="D61" s="187" t="s">
        <v>40</v>
      </c>
      <c r="E61" s="187" t="s">
        <v>118</v>
      </c>
      <c r="F61" s="187" t="s">
        <v>309</v>
      </c>
      <c r="G61" s="187" t="s">
        <v>316</v>
      </c>
      <c r="H61" s="187" t="s">
        <v>311</v>
      </c>
      <c r="I61" s="187">
        <f t="shared" si="6"/>
        <v>10</v>
      </c>
      <c r="J61" s="187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</row>
    <row r="62">
      <c r="A62" s="187" t="s">
        <v>303</v>
      </c>
      <c r="B62" s="187" t="s">
        <v>317</v>
      </c>
      <c r="C62" s="187">
        <v>27.0</v>
      </c>
      <c r="D62" s="187" t="s">
        <v>40</v>
      </c>
      <c r="E62" s="187" t="s">
        <v>118</v>
      </c>
      <c r="F62" s="187" t="s">
        <v>309</v>
      </c>
      <c r="G62" s="187" t="s">
        <v>316</v>
      </c>
      <c r="H62" s="187" t="s">
        <v>311</v>
      </c>
      <c r="I62" s="187">
        <f t="shared" si="6"/>
        <v>10</v>
      </c>
      <c r="J62" s="187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</row>
    <row r="63">
      <c r="A63" s="187" t="s">
        <v>303</v>
      </c>
      <c r="B63" s="187" t="s">
        <v>319</v>
      </c>
      <c r="C63" s="187">
        <v>6.0</v>
      </c>
      <c r="D63" s="187" t="s">
        <v>40</v>
      </c>
      <c r="E63" s="187" t="s">
        <v>118</v>
      </c>
      <c r="F63" s="187" t="s">
        <v>309</v>
      </c>
      <c r="G63" s="187" t="s">
        <v>316</v>
      </c>
      <c r="H63" s="187" t="s">
        <v>311</v>
      </c>
      <c r="I63" s="187">
        <f t="shared" si="6"/>
        <v>10</v>
      </c>
      <c r="J63" s="187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</row>
    <row r="64">
      <c r="A64" s="187" t="s">
        <v>303</v>
      </c>
      <c r="B64" s="187" t="s">
        <v>321</v>
      </c>
      <c r="C64" s="187">
        <v>2.0</v>
      </c>
      <c r="D64" s="187" t="s">
        <v>40</v>
      </c>
      <c r="E64" s="187" t="s">
        <v>118</v>
      </c>
      <c r="F64" s="187" t="s">
        <v>309</v>
      </c>
      <c r="G64" s="187" t="s">
        <v>322</v>
      </c>
      <c r="H64" s="187" t="s">
        <v>311</v>
      </c>
      <c r="I64" s="187">
        <f t="shared" si="6"/>
        <v>10</v>
      </c>
      <c r="J64" s="187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</row>
    <row r="65">
      <c r="A65" s="4" t="s">
        <v>303</v>
      </c>
      <c r="B65" s="4" t="s">
        <v>323</v>
      </c>
      <c r="C65" s="4">
        <v>1.0</v>
      </c>
      <c r="D65" s="4" t="s">
        <v>40</v>
      </c>
      <c r="E65" s="4" t="s">
        <v>118</v>
      </c>
      <c r="F65" s="4" t="s">
        <v>396</v>
      </c>
      <c r="G65" s="4" t="s">
        <v>324</v>
      </c>
      <c r="H65" s="4" t="s">
        <v>395</v>
      </c>
      <c r="I65" s="4">
        <f t="shared" si="6"/>
        <v>10</v>
      </c>
      <c r="J65" s="4">
        <f>C65</f>
        <v>1</v>
      </c>
    </row>
    <row r="66">
      <c r="A66" s="187" t="s">
        <v>325</v>
      </c>
      <c r="B66" s="187" t="s">
        <v>262</v>
      </c>
      <c r="C66" s="187">
        <v>11.0</v>
      </c>
      <c r="D66" s="187" t="s">
        <v>40</v>
      </c>
      <c r="E66" s="187" t="s">
        <v>144</v>
      </c>
      <c r="F66" s="187" t="s">
        <v>28</v>
      </c>
      <c r="G66" s="187" t="s">
        <v>28</v>
      </c>
      <c r="H66" s="187" t="s">
        <v>145</v>
      </c>
      <c r="I66" s="187">
        <f t="shared" si="6"/>
        <v>13</v>
      </c>
      <c r="J66" s="187">
        <f>sum(C66:C67)</f>
        <v>118</v>
      </c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</row>
    <row r="67">
      <c r="A67" s="187" t="s">
        <v>325</v>
      </c>
      <c r="B67" s="187" t="s">
        <v>329</v>
      </c>
      <c r="C67" s="187">
        <v>107.0</v>
      </c>
      <c r="D67" s="187" t="s">
        <v>40</v>
      </c>
      <c r="E67" s="187" t="s">
        <v>144</v>
      </c>
      <c r="F67" s="187" t="s">
        <v>28</v>
      </c>
      <c r="G67" s="187" t="s">
        <v>330</v>
      </c>
      <c r="H67" s="187" t="s">
        <v>145</v>
      </c>
      <c r="I67" s="187">
        <f t="shared" si="6"/>
        <v>13</v>
      </c>
      <c r="J67" s="187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</row>
    <row r="68">
      <c r="A68" s="4" t="s">
        <v>331</v>
      </c>
      <c r="B68" s="4" t="s">
        <v>332</v>
      </c>
      <c r="C68" s="4">
        <v>2.0</v>
      </c>
      <c r="D68" s="169" t="s">
        <v>27</v>
      </c>
      <c r="E68" s="4" t="s">
        <v>149</v>
      </c>
      <c r="F68" s="4" t="s">
        <v>28</v>
      </c>
      <c r="G68" s="4" t="s">
        <v>333</v>
      </c>
      <c r="H68" s="4" t="s">
        <v>150</v>
      </c>
      <c r="I68" s="4">
        <f t="shared" si="6"/>
        <v>12</v>
      </c>
      <c r="J68" s="4"/>
    </row>
    <row r="69">
      <c r="A69" s="4" t="s">
        <v>331</v>
      </c>
      <c r="B69" s="4" t="s">
        <v>262</v>
      </c>
      <c r="C69" s="4">
        <v>19.0</v>
      </c>
      <c r="D69" s="169" t="s">
        <v>27</v>
      </c>
      <c r="E69" s="4" t="s">
        <v>149</v>
      </c>
      <c r="F69" s="4" t="s">
        <v>28</v>
      </c>
      <c r="G69" s="4" t="s">
        <v>28</v>
      </c>
      <c r="H69" s="4" t="s">
        <v>150</v>
      </c>
      <c r="I69" s="4">
        <f t="shared" si="6"/>
        <v>12</v>
      </c>
      <c r="J69" s="4"/>
    </row>
    <row r="70">
      <c r="A70" s="4" t="s">
        <v>331</v>
      </c>
      <c r="B70" s="4" t="s">
        <v>334</v>
      </c>
      <c r="C70" s="4">
        <v>8.0</v>
      </c>
      <c r="D70" s="169" t="s">
        <v>27</v>
      </c>
      <c r="E70" s="4" t="s">
        <v>149</v>
      </c>
      <c r="F70" s="4" t="s">
        <v>28</v>
      </c>
      <c r="G70" s="193" t="s">
        <v>336</v>
      </c>
      <c r="H70" s="4" t="s">
        <v>150</v>
      </c>
      <c r="I70" s="4">
        <f t="shared" si="6"/>
        <v>12</v>
      </c>
      <c r="J70" s="4"/>
    </row>
    <row r="71">
      <c r="A71" s="4" t="s">
        <v>331</v>
      </c>
      <c r="B71" s="4" t="s">
        <v>337</v>
      </c>
      <c r="C71" s="4">
        <v>1.0</v>
      </c>
      <c r="D71" s="169" t="s">
        <v>27</v>
      </c>
      <c r="E71" s="4" t="s">
        <v>149</v>
      </c>
      <c r="F71" s="4" t="s">
        <v>28</v>
      </c>
      <c r="G71" s="4" t="s">
        <v>285</v>
      </c>
      <c r="H71" s="4" t="s">
        <v>150</v>
      </c>
      <c r="I71" s="4">
        <f t="shared" si="6"/>
        <v>12</v>
      </c>
      <c r="J71" s="4"/>
    </row>
    <row r="72">
      <c r="A72" s="4" t="s">
        <v>331</v>
      </c>
      <c r="B72" s="4" t="s">
        <v>243</v>
      </c>
      <c r="C72" s="4">
        <v>5.0</v>
      </c>
      <c r="D72" s="169" t="s">
        <v>27</v>
      </c>
      <c r="E72" s="4" t="s">
        <v>149</v>
      </c>
      <c r="F72" s="4" t="s">
        <v>28</v>
      </c>
      <c r="G72" s="4" t="s">
        <v>285</v>
      </c>
      <c r="H72" s="4" t="s">
        <v>150</v>
      </c>
      <c r="I72" s="4">
        <f t="shared" si="6"/>
        <v>12</v>
      </c>
      <c r="J72" s="4"/>
    </row>
    <row r="73">
      <c r="A73" s="4" t="s">
        <v>331</v>
      </c>
      <c r="B73" s="4" t="s">
        <v>247</v>
      </c>
      <c r="C73" s="4">
        <v>197.0</v>
      </c>
      <c r="D73" s="169" t="s">
        <v>27</v>
      </c>
      <c r="E73" s="4" t="s">
        <v>149</v>
      </c>
      <c r="F73" s="4" t="s">
        <v>28</v>
      </c>
      <c r="G73" s="4" t="s">
        <v>338</v>
      </c>
      <c r="H73" s="4" t="s">
        <v>150</v>
      </c>
      <c r="I73" s="4">
        <f t="shared" si="6"/>
        <v>12</v>
      </c>
      <c r="J73" s="4"/>
    </row>
    <row r="74">
      <c r="A74" s="4" t="s">
        <v>331</v>
      </c>
      <c r="B74" s="4" t="s">
        <v>339</v>
      </c>
      <c r="C74" s="4">
        <v>2.0</v>
      </c>
      <c r="D74" s="169" t="s">
        <v>27</v>
      </c>
      <c r="E74" s="4" t="s">
        <v>149</v>
      </c>
      <c r="F74" s="4" t="s">
        <v>28</v>
      </c>
      <c r="G74" s="4" t="s">
        <v>340</v>
      </c>
      <c r="H74" s="4" t="s">
        <v>150</v>
      </c>
      <c r="I74" s="4">
        <f t="shared" si="6"/>
        <v>12</v>
      </c>
      <c r="J74" s="4"/>
    </row>
    <row r="75">
      <c r="A75" s="4" t="s">
        <v>331</v>
      </c>
      <c r="B75" s="4" t="s">
        <v>341</v>
      </c>
      <c r="C75" s="4">
        <v>5.0</v>
      </c>
      <c r="D75" s="169" t="s">
        <v>27</v>
      </c>
      <c r="E75" s="4" t="s">
        <v>149</v>
      </c>
      <c r="F75" s="4" t="s">
        <v>28</v>
      </c>
      <c r="G75" s="4" t="s">
        <v>342</v>
      </c>
      <c r="H75" s="4" t="s">
        <v>150</v>
      </c>
      <c r="I75" s="4">
        <f t="shared" si="6"/>
        <v>12</v>
      </c>
      <c r="J75" s="4"/>
    </row>
    <row r="76">
      <c r="A76" s="195" t="s">
        <v>331</v>
      </c>
      <c r="B76" s="195" t="s">
        <v>362</v>
      </c>
      <c r="C76" s="195">
        <v>24.0</v>
      </c>
      <c r="D76" s="197" t="s">
        <v>27</v>
      </c>
      <c r="E76" s="195" t="s">
        <v>149</v>
      </c>
      <c r="F76" s="196"/>
      <c r="G76" s="196"/>
      <c r="H76" s="196"/>
      <c r="I76" s="195">
        <f t="shared" si="6"/>
        <v>0</v>
      </c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</row>
    <row r="77">
      <c r="A77" s="187" t="s">
        <v>331</v>
      </c>
      <c r="B77" s="187" t="s">
        <v>343</v>
      </c>
      <c r="C77" s="187">
        <v>31.0</v>
      </c>
      <c r="D77" s="187" t="s">
        <v>27</v>
      </c>
      <c r="E77" s="187" t="s">
        <v>149</v>
      </c>
      <c r="F77" s="187" t="s">
        <v>344</v>
      </c>
      <c r="G77" s="187" t="s">
        <v>345</v>
      </c>
      <c r="H77" s="187" t="s">
        <v>154</v>
      </c>
      <c r="I77" s="187">
        <f t="shared" si="6"/>
        <v>14</v>
      </c>
      <c r="J77" s="187">
        <f>C77</f>
        <v>31</v>
      </c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</row>
    <row r="78">
      <c r="A78" s="4" t="s">
        <v>346</v>
      </c>
      <c r="B78" s="4" t="s">
        <v>262</v>
      </c>
      <c r="C78" s="4">
        <v>278.0</v>
      </c>
      <c r="D78" s="4" t="s">
        <v>27</v>
      </c>
      <c r="E78" s="4" t="s">
        <v>158</v>
      </c>
      <c r="F78" s="4" t="s">
        <v>28</v>
      </c>
      <c r="G78" s="4" t="s">
        <v>28</v>
      </c>
      <c r="H78" s="4" t="s">
        <v>159</v>
      </c>
      <c r="I78" s="4">
        <f t="shared" si="6"/>
        <v>13</v>
      </c>
      <c r="J78" s="4">
        <f>sum(C78:C79)</f>
        <v>298</v>
      </c>
    </row>
    <row r="79">
      <c r="A79" s="4" t="s">
        <v>346</v>
      </c>
      <c r="B79" s="4" t="s">
        <v>339</v>
      </c>
      <c r="C79" s="4">
        <v>20.0</v>
      </c>
      <c r="D79" s="4" t="s">
        <v>27</v>
      </c>
      <c r="E79" s="4" t="s">
        <v>158</v>
      </c>
      <c r="F79" s="4" t="s">
        <v>28</v>
      </c>
      <c r="G79" s="4" t="s">
        <v>28</v>
      </c>
      <c r="H79" s="4" t="s">
        <v>159</v>
      </c>
      <c r="I79" s="4">
        <f t="shared" si="6"/>
        <v>13</v>
      </c>
      <c r="J79" s="4"/>
    </row>
    <row r="80">
      <c r="A80" s="187" t="s">
        <v>349</v>
      </c>
      <c r="B80" s="187" t="s">
        <v>262</v>
      </c>
      <c r="C80" s="187">
        <v>15.0</v>
      </c>
      <c r="D80" s="187" t="s">
        <v>27</v>
      </c>
      <c r="E80" s="187" t="s">
        <v>78</v>
      </c>
      <c r="F80" s="187" t="s">
        <v>28</v>
      </c>
      <c r="G80" s="187" t="s">
        <v>28</v>
      </c>
      <c r="H80" s="187" t="s">
        <v>79</v>
      </c>
      <c r="I80" s="187">
        <f t="shared" si="6"/>
        <v>16</v>
      </c>
      <c r="J80" s="187">
        <f>sum(C80:C81)+sum(C44:C45)</f>
        <v>62</v>
      </c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</row>
    <row r="81">
      <c r="A81" s="187" t="s">
        <v>349</v>
      </c>
      <c r="B81" s="187" t="s">
        <v>243</v>
      </c>
      <c r="C81" s="187">
        <v>1.0</v>
      </c>
      <c r="D81" s="187" t="s">
        <v>27</v>
      </c>
      <c r="E81" s="187" t="s">
        <v>78</v>
      </c>
      <c r="F81" s="187" t="s">
        <v>28</v>
      </c>
      <c r="G81" s="187" t="s">
        <v>244</v>
      </c>
      <c r="H81" s="187" t="s">
        <v>79</v>
      </c>
      <c r="I81" s="187">
        <f t="shared" si="6"/>
        <v>16</v>
      </c>
      <c r="J81" s="187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</row>
    <row r="82">
      <c r="A82" s="4" t="s">
        <v>350</v>
      </c>
      <c r="B82" s="4" t="s">
        <v>351</v>
      </c>
      <c r="C82" s="4">
        <v>70.0</v>
      </c>
      <c r="D82" s="4" t="s">
        <v>20</v>
      </c>
      <c r="E82" s="4" t="s">
        <v>163</v>
      </c>
      <c r="F82" s="4" t="s">
        <v>166</v>
      </c>
      <c r="G82" s="4" t="s">
        <v>352</v>
      </c>
      <c r="H82" s="4" t="s">
        <v>164</v>
      </c>
      <c r="I82" s="4">
        <f t="shared" si="6"/>
        <v>13</v>
      </c>
      <c r="J82" s="4">
        <f>C82</f>
        <v>70</v>
      </c>
    </row>
    <row r="83">
      <c r="A83" s="195" t="s">
        <v>350</v>
      </c>
      <c r="B83" s="195" t="s">
        <v>362</v>
      </c>
      <c r="C83" s="195">
        <v>38.0</v>
      </c>
      <c r="D83" s="195" t="s">
        <v>52</v>
      </c>
      <c r="E83" s="195" t="s">
        <v>163</v>
      </c>
      <c r="F83" s="196"/>
      <c r="G83" s="196"/>
      <c r="H83" s="196"/>
      <c r="I83" s="195">
        <f t="shared" si="6"/>
        <v>0</v>
      </c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</row>
    <row r="84">
      <c r="A84" s="187" t="s">
        <v>353</v>
      </c>
      <c r="B84" s="187" t="s">
        <v>274</v>
      </c>
      <c r="C84" s="187">
        <v>2.0</v>
      </c>
      <c r="D84" s="187" t="s">
        <v>27</v>
      </c>
      <c r="E84" s="187" t="s">
        <v>173</v>
      </c>
      <c r="F84" s="187" t="s">
        <v>28</v>
      </c>
      <c r="G84" s="187" t="s">
        <v>354</v>
      </c>
      <c r="H84" s="187" t="s">
        <v>174</v>
      </c>
      <c r="I84" s="187">
        <f t="shared" si="6"/>
        <v>15</v>
      </c>
      <c r="J84" s="187">
        <f>sum(C84:C89)</f>
        <v>35</v>
      </c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</row>
    <row r="85">
      <c r="A85" s="187" t="s">
        <v>353</v>
      </c>
      <c r="B85" s="187" t="s">
        <v>262</v>
      </c>
      <c r="C85" s="187">
        <v>14.0</v>
      </c>
      <c r="D85" s="187" t="s">
        <v>27</v>
      </c>
      <c r="E85" s="187" t="s">
        <v>173</v>
      </c>
      <c r="F85" s="187" t="s">
        <v>28</v>
      </c>
      <c r="G85" s="187" t="s">
        <v>28</v>
      </c>
      <c r="H85" s="187" t="s">
        <v>174</v>
      </c>
      <c r="I85" s="187">
        <f t="shared" si="6"/>
        <v>15</v>
      </c>
      <c r="J85" s="187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</row>
    <row r="86">
      <c r="A86" s="187" t="s">
        <v>353</v>
      </c>
      <c r="B86" s="187" t="s">
        <v>355</v>
      </c>
      <c r="C86" s="187">
        <v>4.0</v>
      </c>
      <c r="D86" s="187" t="s">
        <v>27</v>
      </c>
      <c r="E86" s="187" t="s">
        <v>173</v>
      </c>
      <c r="F86" s="187" t="s">
        <v>28</v>
      </c>
      <c r="G86" s="187" t="s">
        <v>357</v>
      </c>
      <c r="H86" s="187" t="s">
        <v>174</v>
      </c>
      <c r="I86" s="187">
        <f t="shared" si="6"/>
        <v>15</v>
      </c>
      <c r="J86" s="187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</row>
    <row r="87">
      <c r="A87" s="187" t="s">
        <v>353</v>
      </c>
      <c r="B87" s="187" t="s">
        <v>358</v>
      </c>
      <c r="C87" s="187">
        <v>8.0</v>
      </c>
      <c r="D87" s="187" t="s">
        <v>27</v>
      </c>
      <c r="E87" s="187" t="s">
        <v>173</v>
      </c>
      <c r="F87" s="187" t="s">
        <v>28</v>
      </c>
      <c r="G87" s="187" t="s">
        <v>359</v>
      </c>
      <c r="H87" s="187" t="s">
        <v>174</v>
      </c>
      <c r="I87" s="187">
        <f t="shared" si="6"/>
        <v>15</v>
      </c>
      <c r="J87" s="187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</row>
    <row r="88">
      <c r="A88" s="187" t="s">
        <v>353</v>
      </c>
      <c r="B88" s="187" t="s">
        <v>360</v>
      </c>
      <c r="C88" s="187">
        <v>4.0</v>
      </c>
      <c r="D88" s="187" t="s">
        <v>27</v>
      </c>
      <c r="E88" s="187" t="s">
        <v>173</v>
      </c>
      <c r="F88" s="187" t="s">
        <v>28</v>
      </c>
      <c r="G88" s="187" t="s">
        <v>357</v>
      </c>
      <c r="H88" s="187" t="s">
        <v>174</v>
      </c>
      <c r="I88" s="187">
        <f t="shared" si="6"/>
        <v>15</v>
      </c>
      <c r="J88" s="187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</row>
    <row r="89">
      <c r="A89" s="187" t="s">
        <v>353</v>
      </c>
      <c r="B89" s="187" t="s">
        <v>243</v>
      </c>
      <c r="C89" s="187">
        <v>3.0</v>
      </c>
      <c r="D89" s="187" t="s">
        <v>27</v>
      </c>
      <c r="E89" s="187" t="s">
        <v>173</v>
      </c>
      <c r="F89" s="187" t="s">
        <v>28</v>
      </c>
      <c r="G89" s="187" t="s">
        <v>285</v>
      </c>
      <c r="H89" s="187" t="s">
        <v>174</v>
      </c>
      <c r="I89" s="187">
        <f t="shared" si="6"/>
        <v>15</v>
      </c>
      <c r="J89" s="187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</row>
    <row r="90">
      <c r="A90" s="187" t="s">
        <v>353</v>
      </c>
      <c r="B90" s="187" t="s">
        <v>362</v>
      </c>
      <c r="C90" s="187">
        <v>4.0</v>
      </c>
      <c r="D90" s="187" t="s">
        <v>27</v>
      </c>
      <c r="E90" s="187" t="s">
        <v>173</v>
      </c>
      <c r="F90" s="188"/>
      <c r="G90" s="188"/>
      <c r="H90" s="188"/>
      <c r="I90" s="187">
        <f t="shared" si="6"/>
        <v>0</v>
      </c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</row>
    <row r="91">
      <c r="A91" s="4" t="s">
        <v>363</v>
      </c>
      <c r="B91" s="4" t="s">
        <v>274</v>
      </c>
      <c r="C91" s="4">
        <v>31.0</v>
      </c>
      <c r="D91" s="4" t="s">
        <v>27</v>
      </c>
      <c r="E91" s="4" t="s">
        <v>178</v>
      </c>
      <c r="F91" s="4" t="s">
        <v>381</v>
      </c>
      <c r="G91" s="4" t="s">
        <v>364</v>
      </c>
      <c r="H91" s="4" t="s">
        <v>385</v>
      </c>
      <c r="I91" s="4">
        <f t="shared" si="6"/>
        <v>8</v>
      </c>
      <c r="J91" s="4">
        <f>sum(C91:C93)</f>
        <v>50</v>
      </c>
    </row>
    <row r="92">
      <c r="A92" s="4" t="s">
        <v>363</v>
      </c>
      <c r="B92" s="4" t="s">
        <v>366</v>
      </c>
      <c r="C92" s="4">
        <v>18.0</v>
      </c>
      <c r="D92" s="4" t="s">
        <v>27</v>
      </c>
      <c r="E92" s="4" t="s">
        <v>178</v>
      </c>
      <c r="F92" s="4" t="s">
        <v>381</v>
      </c>
      <c r="G92" s="4" t="s">
        <v>367</v>
      </c>
      <c r="H92" s="4" t="s">
        <v>386</v>
      </c>
      <c r="I92" s="4">
        <f t="shared" si="6"/>
        <v>9</v>
      </c>
      <c r="J92" s="4"/>
    </row>
    <row r="93">
      <c r="A93" s="4" t="s">
        <v>363</v>
      </c>
      <c r="B93" s="4" t="s">
        <v>368</v>
      </c>
      <c r="C93" s="4">
        <v>1.0</v>
      </c>
      <c r="D93" s="4" t="s">
        <v>27</v>
      </c>
      <c r="E93" s="4" t="s">
        <v>178</v>
      </c>
      <c r="F93" s="4" t="s">
        <v>392</v>
      </c>
      <c r="G93" s="4" t="s">
        <v>369</v>
      </c>
      <c r="H93" s="4" t="s">
        <v>391</v>
      </c>
      <c r="I93" s="4">
        <f t="shared" si="6"/>
        <v>10</v>
      </c>
      <c r="J93" s="4"/>
    </row>
    <row r="94">
      <c r="A94" s="187" t="s">
        <v>371</v>
      </c>
      <c r="B94" s="187" t="s">
        <v>372</v>
      </c>
      <c r="C94" s="187">
        <v>15.0</v>
      </c>
      <c r="D94" s="187" t="s">
        <v>27</v>
      </c>
      <c r="E94" s="187" t="s">
        <v>32</v>
      </c>
      <c r="F94" s="187" t="s">
        <v>34</v>
      </c>
      <c r="G94" s="187" t="s">
        <v>34</v>
      </c>
      <c r="H94" s="187" t="s">
        <v>33</v>
      </c>
      <c r="I94" s="187">
        <f t="shared" si="6"/>
        <v>11</v>
      </c>
      <c r="J94" s="187">
        <f>sum(C94:C95)</f>
        <v>23</v>
      </c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</row>
    <row r="95">
      <c r="A95" s="187" t="s">
        <v>371</v>
      </c>
      <c r="B95" s="187" t="s">
        <v>373</v>
      </c>
      <c r="C95" s="187">
        <v>8.0</v>
      </c>
      <c r="D95" s="187" t="s">
        <v>27</v>
      </c>
      <c r="E95" s="187" t="s">
        <v>32</v>
      </c>
      <c r="F95" s="187" t="s">
        <v>34</v>
      </c>
      <c r="G95" s="187" t="s">
        <v>374</v>
      </c>
      <c r="H95" s="187" t="s">
        <v>33</v>
      </c>
      <c r="I95" s="187">
        <f t="shared" si="6"/>
        <v>11</v>
      </c>
      <c r="J95" s="187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</row>
    <row r="96">
      <c r="A96" s="4" t="s">
        <v>375</v>
      </c>
      <c r="B96" s="4" t="s">
        <v>376</v>
      </c>
      <c r="C96" s="4">
        <v>31.0</v>
      </c>
      <c r="D96" s="4" t="s">
        <v>40</v>
      </c>
      <c r="E96" s="4" t="s">
        <v>184</v>
      </c>
      <c r="F96" s="4" t="s">
        <v>28</v>
      </c>
      <c r="G96" s="4" t="s">
        <v>377</v>
      </c>
      <c r="H96" s="4" t="s">
        <v>186</v>
      </c>
      <c r="I96" s="4">
        <f t="shared" si="6"/>
        <v>14</v>
      </c>
      <c r="J96" s="4">
        <f>sum(C96:C97)</f>
        <v>51</v>
      </c>
    </row>
    <row r="97">
      <c r="A97" s="4" t="s">
        <v>375</v>
      </c>
      <c r="B97" s="4" t="s">
        <v>329</v>
      </c>
      <c r="C97" s="4">
        <v>20.0</v>
      </c>
      <c r="D97" s="4" t="s">
        <v>40</v>
      </c>
      <c r="E97" s="4" t="s">
        <v>184</v>
      </c>
      <c r="F97" s="4" t="s">
        <v>28</v>
      </c>
      <c r="G97" s="4" t="s">
        <v>330</v>
      </c>
      <c r="H97" s="4" t="s">
        <v>186</v>
      </c>
      <c r="I97" s="4">
        <f t="shared" si="6"/>
        <v>14</v>
      </c>
      <c r="J97" s="4"/>
    </row>
    <row r="99">
      <c r="B99" s="8" t="s">
        <v>380</v>
      </c>
      <c r="C99">
        <f>sum(C5:C97)</f>
        <v>2754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152" t="s">
        <v>17</v>
      </c>
      <c r="H1" s="152" t="s">
        <v>18</v>
      </c>
      <c r="I1" s="2" t="s">
        <v>80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102</v>
      </c>
      <c r="B2" s="6" t="s">
        <v>289</v>
      </c>
      <c r="C2" s="6" t="s">
        <v>27</v>
      </c>
      <c r="D2" s="6" t="s">
        <v>288</v>
      </c>
      <c r="E2" s="6" t="s">
        <v>104</v>
      </c>
      <c r="F2" s="6">
        <v>337.0</v>
      </c>
      <c r="G2" s="198" t="s">
        <v>335</v>
      </c>
      <c r="H2" s="199" t="s">
        <v>106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6" t="s">
        <v>158</v>
      </c>
      <c r="B3" s="6" t="s">
        <v>159</v>
      </c>
      <c r="C3" s="6" t="s">
        <v>27</v>
      </c>
      <c r="D3" s="6" t="s">
        <v>28</v>
      </c>
      <c r="E3" s="6" t="s">
        <v>160</v>
      </c>
      <c r="F3" s="6">
        <v>298.0</v>
      </c>
      <c r="G3" s="200" t="s">
        <v>161</v>
      </c>
      <c r="H3" s="200" t="s">
        <v>162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6" t="s">
        <v>149</v>
      </c>
      <c r="B4" s="6" t="s">
        <v>150</v>
      </c>
      <c r="C4" s="6" t="s">
        <v>27</v>
      </c>
      <c r="D4" s="6" t="s">
        <v>28</v>
      </c>
      <c r="E4" s="6" t="s">
        <v>151</v>
      </c>
      <c r="F4" s="6">
        <v>239.0</v>
      </c>
      <c r="G4" s="200" t="s">
        <v>152</v>
      </c>
      <c r="H4" s="200" t="s">
        <v>153</v>
      </c>
      <c r="I4" s="7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</row>
    <row r="5">
      <c r="A5" s="6" t="s">
        <v>118</v>
      </c>
      <c r="B5" s="6" t="s">
        <v>311</v>
      </c>
      <c r="C5" s="6" t="s">
        <v>40</v>
      </c>
      <c r="D5" s="6" t="s">
        <v>309</v>
      </c>
      <c r="E5" s="6" t="s">
        <v>370</v>
      </c>
      <c r="F5" s="6">
        <v>205.0</v>
      </c>
      <c r="G5" s="202" t="s">
        <v>124</v>
      </c>
      <c r="H5" s="202" t="s">
        <v>125</v>
      </c>
      <c r="I5" s="7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</row>
    <row r="6">
      <c r="A6" s="6" t="s">
        <v>49</v>
      </c>
      <c r="B6" s="6" t="s">
        <v>50</v>
      </c>
      <c r="C6" s="6" t="s">
        <v>52</v>
      </c>
      <c r="D6" s="6" t="s">
        <v>28</v>
      </c>
      <c r="E6" s="6" t="s">
        <v>53</v>
      </c>
      <c r="F6" s="6">
        <v>185.0</v>
      </c>
      <c r="G6" s="202" t="s">
        <v>55</v>
      </c>
      <c r="H6" s="202" t="s">
        <v>57</v>
      </c>
      <c r="I6" s="6" t="s">
        <v>432</v>
      </c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</row>
    <row r="7">
      <c r="A7" s="6" t="s">
        <v>21</v>
      </c>
      <c r="B7" s="6" t="s">
        <v>65</v>
      </c>
      <c r="C7" s="6" t="s">
        <v>20</v>
      </c>
      <c r="D7" s="6" t="s">
        <v>66</v>
      </c>
      <c r="E7" s="6" t="s">
        <v>67</v>
      </c>
      <c r="F7" s="6">
        <v>154.0</v>
      </c>
      <c r="G7" s="202" t="s">
        <v>60</v>
      </c>
      <c r="H7" s="202" t="s">
        <v>68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6" t="s">
        <v>96</v>
      </c>
      <c r="B8" s="6" t="s">
        <v>430</v>
      </c>
      <c r="C8" s="6" t="s">
        <v>40</v>
      </c>
      <c r="D8" s="6" t="s">
        <v>275</v>
      </c>
      <c r="E8" s="6" t="s">
        <v>320</v>
      </c>
      <c r="F8" s="6">
        <v>135.0</v>
      </c>
      <c r="G8" s="202" t="s">
        <v>100</v>
      </c>
      <c r="H8" s="202" t="s">
        <v>101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6" t="s">
        <v>144</v>
      </c>
      <c r="B9" s="6" t="s">
        <v>145</v>
      </c>
      <c r="C9" s="6" t="s">
        <v>40</v>
      </c>
      <c r="D9" s="6" t="s">
        <v>28</v>
      </c>
      <c r="E9" s="6" t="s">
        <v>147</v>
      </c>
      <c r="F9" s="6">
        <v>118.0</v>
      </c>
      <c r="G9" s="200" t="s">
        <v>76</v>
      </c>
      <c r="H9" s="200" t="s">
        <v>148</v>
      </c>
      <c r="I9" s="7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</row>
    <row r="10">
      <c r="A10" s="6" t="s">
        <v>163</v>
      </c>
      <c r="B10" s="6" t="s">
        <v>164</v>
      </c>
      <c r="C10" s="6" t="s">
        <v>20</v>
      </c>
      <c r="D10" s="6" t="s">
        <v>166</v>
      </c>
      <c r="E10" s="6" t="s">
        <v>167</v>
      </c>
      <c r="F10" s="6">
        <v>108.0</v>
      </c>
      <c r="G10" s="200" t="s">
        <v>168</v>
      </c>
      <c r="H10" s="200" t="s">
        <v>170</v>
      </c>
      <c r="I10" s="7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</row>
    <row r="11">
      <c r="A11" s="6" t="s">
        <v>84</v>
      </c>
      <c r="B11" s="6" t="s">
        <v>85</v>
      </c>
      <c r="C11" s="6" t="s">
        <v>27</v>
      </c>
      <c r="D11" s="6" t="s">
        <v>28</v>
      </c>
      <c r="E11" s="6" t="s">
        <v>86</v>
      </c>
      <c r="F11" s="6">
        <v>100.0</v>
      </c>
      <c r="G11" s="202" t="s">
        <v>87</v>
      </c>
      <c r="H11" s="202" t="s">
        <v>88</v>
      </c>
      <c r="I11" s="7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</row>
    <row r="12">
      <c r="A12" s="6" t="s">
        <v>21</v>
      </c>
      <c r="B12" s="6" t="s">
        <v>24</v>
      </c>
      <c r="C12" s="6" t="s">
        <v>20</v>
      </c>
      <c r="D12" s="6" t="s">
        <v>22</v>
      </c>
      <c r="E12" s="6" t="s">
        <v>67</v>
      </c>
      <c r="F12" s="6">
        <v>96.0</v>
      </c>
      <c r="G12" s="202" t="s">
        <v>60</v>
      </c>
      <c r="H12" s="202" t="s">
        <v>71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6" t="s">
        <v>78</v>
      </c>
      <c r="B13" s="6" t="s">
        <v>79</v>
      </c>
      <c r="C13" s="6" t="s">
        <v>27</v>
      </c>
      <c r="D13" s="6" t="s">
        <v>28</v>
      </c>
      <c r="E13" s="6" t="s">
        <v>81</v>
      </c>
      <c r="F13" s="6">
        <v>62.0</v>
      </c>
      <c r="G13" s="202" t="s">
        <v>82</v>
      </c>
      <c r="H13" s="202" t="s">
        <v>83</v>
      </c>
      <c r="I13" s="7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</row>
    <row r="14">
      <c r="A14" s="6" t="s">
        <v>433</v>
      </c>
      <c r="B14" s="6" t="s">
        <v>91</v>
      </c>
      <c r="C14" s="6" t="s">
        <v>40</v>
      </c>
      <c r="D14" s="6" t="s">
        <v>74</v>
      </c>
      <c r="E14" s="6" t="s">
        <v>92</v>
      </c>
      <c r="F14" s="6">
        <v>57.0</v>
      </c>
      <c r="G14" s="202" t="s">
        <v>93</v>
      </c>
      <c r="H14" s="202" t="s">
        <v>94</v>
      </c>
      <c r="I14" s="7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</row>
    <row r="15">
      <c r="A15" s="6" t="s">
        <v>133</v>
      </c>
      <c r="B15" s="6" t="s">
        <v>139</v>
      </c>
      <c r="C15" s="6" t="s">
        <v>40</v>
      </c>
      <c r="D15" s="6" t="s">
        <v>140</v>
      </c>
      <c r="E15" s="6" t="s">
        <v>141</v>
      </c>
      <c r="F15" s="6">
        <v>57.0</v>
      </c>
      <c r="G15" s="200" t="s">
        <v>130</v>
      </c>
      <c r="H15" s="200" t="s">
        <v>142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6" t="s">
        <v>133</v>
      </c>
      <c r="B16" s="6" t="s">
        <v>135</v>
      </c>
      <c r="C16" s="6" t="s">
        <v>40</v>
      </c>
      <c r="D16" s="6" t="s">
        <v>136</v>
      </c>
      <c r="E16" s="6" t="s">
        <v>137</v>
      </c>
      <c r="F16" s="6">
        <v>52.0</v>
      </c>
      <c r="G16" s="202" t="s">
        <v>130</v>
      </c>
      <c r="H16" s="202" t="s">
        <v>138</v>
      </c>
      <c r="I16" s="7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</row>
    <row r="17">
      <c r="A17" s="6" t="s">
        <v>184</v>
      </c>
      <c r="B17" s="6" t="s">
        <v>186</v>
      </c>
      <c r="C17" s="6" t="s">
        <v>40</v>
      </c>
      <c r="D17" s="6" t="s">
        <v>28</v>
      </c>
      <c r="E17" s="6" t="s">
        <v>187</v>
      </c>
      <c r="F17" s="6">
        <v>51.0</v>
      </c>
      <c r="G17" s="200" t="s">
        <v>189</v>
      </c>
      <c r="H17" s="200" t="s">
        <v>190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6" t="s">
        <v>96</v>
      </c>
      <c r="B18" s="6" t="s">
        <v>283</v>
      </c>
      <c r="C18" s="6" t="s">
        <v>40</v>
      </c>
      <c r="D18" s="6" t="s">
        <v>281</v>
      </c>
      <c r="E18" s="6" t="s">
        <v>327</v>
      </c>
      <c r="F18" s="6">
        <v>49.0</v>
      </c>
      <c r="G18" s="153" t="s">
        <v>100</v>
      </c>
      <c r="H18" s="153" t="s">
        <v>328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6" t="s">
        <v>107</v>
      </c>
      <c r="B19" s="6" t="s">
        <v>112</v>
      </c>
      <c r="C19" s="6" t="s">
        <v>27</v>
      </c>
      <c r="D19" s="6" t="s">
        <v>74</v>
      </c>
      <c r="E19" s="6" t="s">
        <v>114</v>
      </c>
      <c r="F19" s="6">
        <v>48.0</v>
      </c>
      <c r="G19" s="198" t="s">
        <v>347</v>
      </c>
      <c r="H19" s="202" t="s">
        <v>116</v>
      </c>
      <c r="I19" s="11" t="s">
        <v>348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6" t="s">
        <v>107</v>
      </c>
      <c r="B20" s="6" t="s">
        <v>108</v>
      </c>
      <c r="C20" s="6" t="s">
        <v>27</v>
      </c>
      <c r="D20" s="6" t="s">
        <v>28</v>
      </c>
      <c r="E20" s="6" t="s">
        <v>109</v>
      </c>
      <c r="F20" s="6">
        <v>42.0</v>
      </c>
      <c r="G20" s="198" t="s">
        <v>356</v>
      </c>
      <c r="H20" s="202" t="s">
        <v>111</v>
      </c>
      <c r="I20" s="11" t="s">
        <v>348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6" t="s">
        <v>21</v>
      </c>
      <c r="B21" s="6" t="s">
        <v>58</v>
      </c>
      <c r="C21" s="6" t="s">
        <v>20</v>
      </c>
      <c r="D21" s="6" t="s">
        <v>54</v>
      </c>
      <c r="E21" s="6" t="s">
        <v>59</v>
      </c>
      <c r="F21" s="6">
        <v>41.0</v>
      </c>
      <c r="G21" s="202" t="s">
        <v>60</v>
      </c>
      <c r="H21" s="202" t="s">
        <v>61</v>
      </c>
      <c r="I21" s="7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</row>
    <row r="22">
      <c r="A22" s="203" t="s">
        <v>38</v>
      </c>
      <c r="B22" s="204" t="s">
        <v>45</v>
      </c>
      <c r="C22" s="204" t="s">
        <v>40</v>
      </c>
      <c r="D22" s="204" t="s">
        <v>46</v>
      </c>
      <c r="E22" s="204" t="s">
        <v>47</v>
      </c>
      <c r="F22" s="204">
        <v>40.0</v>
      </c>
      <c r="G22" s="205" t="s">
        <v>43</v>
      </c>
      <c r="H22" s="205" t="s">
        <v>48</v>
      </c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7"/>
      <c r="Z22" s="208"/>
    </row>
    <row r="23">
      <c r="A23" s="203" t="s">
        <v>173</v>
      </c>
      <c r="B23" s="204" t="s">
        <v>174</v>
      </c>
      <c r="C23" s="204" t="s">
        <v>27</v>
      </c>
      <c r="D23" s="204" t="s">
        <v>28</v>
      </c>
      <c r="E23" s="204" t="s">
        <v>175</v>
      </c>
      <c r="F23" s="204">
        <v>39.0</v>
      </c>
      <c r="G23" s="209" t="s">
        <v>87</v>
      </c>
      <c r="H23" s="209" t="s">
        <v>176</v>
      </c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7"/>
      <c r="Z23" s="208"/>
    </row>
    <row r="24">
      <c r="A24" s="6" t="s">
        <v>25</v>
      </c>
      <c r="B24" s="6" t="s">
        <v>26</v>
      </c>
      <c r="C24" s="6" t="s">
        <v>27</v>
      </c>
      <c r="D24" s="6" t="s">
        <v>28</v>
      </c>
      <c r="E24" s="6" t="s">
        <v>29</v>
      </c>
      <c r="F24" s="6">
        <v>35.0</v>
      </c>
      <c r="G24" s="202" t="s">
        <v>30</v>
      </c>
      <c r="H24" s="202" t="s">
        <v>31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6" t="s">
        <v>96</v>
      </c>
      <c r="B25" s="6" t="s">
        <v>429</v>
      </c>
      <c r="C25" s="6" t="s">
        <v>40</v>
      </c>
      <c r="D25" s="6" t="s">
        <v>275</v>
      </c>
      <c r="E25" s="6" t="s">
        <v>434</v>
      </c>
      <c r="F25" s="6">
        <v>34.0</v>
      </c>
      <c r="G25" s="153" t="s">
        <v>100</v>
      </c>
      <c r="H25" s="153" t="s">
        <v>435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6" t="s">
        <v>149</v>
      </c>
      <c r="B26" s="6" t="s">
        <v>154</v>
      </c>
      <c r="C26" s="6" t="s">
        <v>27</v>
      </c>
      <c r="D26" s="6" t="s">
        <v>344</v>
      </c>
      <c r="E26" s="6" t="s">
        <v>156</v>
      </c>
      <c r="F26" s="6">
        <v>31.0</v>
      </c>
      <c r="G26" s="200" t="s">
        <v>152</v>
      </c>
      <c r="H26" s="202" t="s">
        <v>157</v>
      </c>
      <c r="I26" s="7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</row>
    <row r="27">
      <c r="A27" s="6" t="s">
        <v>178</v>
      </c>
      <c r="B27" s="6" t="s">
        <v>385</v>
      </c>
      <c r="C27" s="6" t="s">
        <v>27</v>
      </c>
      <c r="D27" s="6" t="s">
        <v>381</v>
      </c>
      <c r="E27" s="6" t="s">
        <v>181</v>
      </c>
      <c r="F27" s="6">
        <v>31.0</v>
      </c>
      <c r="G27" s="198" t="s">
        <v>382</v>
      </c>
      <c r="H27" s="200" t="s">
        <v>183</v>
      </c>
      <c r="I27" s="11" t="s">
        <v>143</v>
      </c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</row>
    <row r="28">
      <c r="A28" s="6" t="s">
        <v>32</v>
      </c>
      <c r="B28" s="6" t="s">
        <v>33</v>
      </c>
      <c r="C28" s="6" t="s">
        <v>27</v>
      </c>
      <c r="D28" s="6" t="s">
        <v>34</v>
      </c>
      <c r="E28" s="6" t="s">
        <v>35</v>
      </c>
      <c r="F28" s="6">
        <v>23.0</v>
      </c>
      <c r="G28" s="198" t="s">
        <v>134</v>
      </c>
      <c r="H28" s="202" t="s">
        <v>37</v>
      </c>
      <c r="I28" s="6" t="s">
        <v>143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6" t="s">
        <v>21</v>
      </c>
      <c r="B29" s="6" t="s">
        <v>64</v>
      </c>
      <c r="C29" s="6" t="s">
        <v>20</v>
      </c>
      <c r="D29" s="6" t="s">
        <v>54</v>
      </c>
      <c r="E29" s="6" t="s">
        <v>69</v>
      </c>
      <c r="F29" s="6">
        <v>19.0</v>
      </c>
      <c r="G29" s="202" t="s">
        <v>60</v>
      </c>
      <c r="H29" s="202" t="s">
        <v>70</v>
      </c>
      <c r="I29" s="7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</row>
    <row r="30">
      <c r="A30" s="6" t="s">
        <v>72</v>
      </c>
      <c r="B30" s="6" t="s">
        <v>73</v>
      </c>
      <c r="C30" s="6" t="s">
        <v>40</v>
      </c>
      <c r="D30" s="6" t="s">
        <v>74</v>
      </c>
      <c r="E30" s="6" t="s">
        <v>75</v>
      </c>
      <c r="F30" s="6">
        <v>18.0</v>
      </c>
      <c r="G30" s="202" t="s">
        <v>76</v>
      </c>
      <c r="H30" s="202" t="s">
        <v>77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6" t="s">
        <v>178</v>
      </c>
      <c r="B31" s="6" t="s">
        <v>386</v>
      </c>
      <c r="C31" s="6" t="s">
        <v>27</v>
      </c>
      <c r="D31" s="6" t="s">
        <v>381</v>
      </c>
      <c r="E31" s="6" t="s">
        <v>181</v>
      </c>
      <c r="F31" s="6">
        <v>18.0</v>
      </c>
      <c r="G31" s="153" t="s">
        <v>382</v>
      </c>
      <c r="H31" s="153" t="s">
        <v>387</v>
      </c>
      <c r="I31" s="210" t="s">
        <v>143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6" t="s">
        <v>436</v>
      </c>
      <c r="B32" s="6" t="s">
        <v>39</v>
      </c>
      <c r="C32" s="6" t="s">
        <v>40</v>
      </c>
      <c r="D32" s="6" t="s">
        <v>41</v>
      </c>
      <c r="E32" s="6" t="s">
        <v>42</v>
      </c>
      <c r="F32" s="6">
        <v>15.0</v>
      </c>
      <c r="G32" s="202" t="s">
        <v>43</v>
      </c>
      <c r="H32" s="202" t="s">
        <v>44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6" t="s">
        <v>49</v>
      </c>
      <c r="B33" s="6" t="s">
        <v>261</v>
      </c>
      <c r="C33" s="6" t="s">
        <v>52</v>
      </c>
      <c r="D33" s="6" t="s">
        <v>241</v>
      </c>
      <c r="E33" s="6" t="s">
        <v>53</v>
      </c>
      <c r="F33" s="6">
        <v>13.0</v>
      </c>
      <c r="G33" s="157"/>
      <c r="H33" s="153" t="s">
        <v>264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6" t="s">
        <v>38</v>
      </c>
      <c r="B34" s="6" t="s">
        <v>203</v>
      </c>
      <c r="C34" s="6" t="s">
        <v>40</v>
      </c>
      <c r="D34" s="6" t="s">
        <v>204</v>
      </c>
      <c r="E34" s="6" t="s">
        <v>47</v>
      </c>
      <c r="F34" s="6">
        <v>9.0</v>
      </c>
      <c r="G34" s="153" t="s">
        <v>43</v>
      </c>
      <c r="H34" s="153" t="s">
        <v>216</v>
      </c>
      <c r="I34" s="6" t="s">
        <v>217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6" t="s">
        <v>38</v>
      </c>
      <c r="B35" s="6" t="s">
        <v>206</v>
      </c>
      <c r="C35" s="6" t="s">
        <v>40</v>
      </c>
      <c r="D35" s="6" t="s">
        <v>207</v>
      </c>
      <c r="E35" s="6" t="s">
        <v>47</v>
      </c>
      <c r="F35" s="6">
        <v>9.0</v>
      </c>
      <c r="G35" s="153" t="s">
        <v>43</v>
      </c>
      <c r="H35" s="153" t="s">
        <v>236</v>
      </c>
      <c r="I35" s="6" t="s">
        <v>238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6" t="s">
        <v>49</v>
      </c>
      <c r="B36" s="6" t="s">
        <v>254</v>
      </c>
      <c r="C36" s="6" t="s">
        <v>52</v>
      </c>
      <c r="D36" s="6" t="s">
        <v>252</v>
      </c>
      <c r="E36" s="6" t="s">
        <v>397</v>
      </c>
      <c r="F36" s="6">
        <v>3.0</v>
      </c>
      <c r="G36" s="157"/>
      <c r="H36" s="157"/>
      <c r="I36" s="6" t="s">
        <v>384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6" t="s">
        <v>133</v>
      </c>
      <c r="B37" s="6" t="s">
        <v>172</v>
      </c>
      <c r="C37" s="6" t="s">
        <v>40</v>
      </c>
      <c r="D37" s="6" t="s">
        <v>169</v>
      </c>
      <c r="E37" s="6" t="s">
        <v>141</v>
      </c>
      <c r="F37" s="6">
        <v>2.0</v>
      </c>
      <c r="G37" s="152"/>
      <c r="H37" s="152"/>
      <c r="I37" s="6" t="s">
        <v>384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6" t="s">
        <v>118</v>
      </c>
      <c r="B38" s="6" t="s">
        <v>307</v>
      </c>
      <c r="C38" s="6" t="s">
        <v>40</v>
      </c>
      <c r="D38" s="6" t="s">
        <v>305</v>
      </c>
      <c r="E38" s="6" t="s">
        <v>211</v>
      </c>
      <c r="F38" s="6">
        <v>2.0</v>
      </c>
      <c r="G38" s="157"/>
      <c r="H38" s="157"/>
      <c r="I38" s="6" t="s">
        <v>384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6" t="s">
        <v>72</v>
      </c>
      <c r="B39" s="6" t="s">
        <v>263</v>
      </c>
      <c r="C39" s="6" t="s">
        <v>40</v>
      </c>
      <c r="D39" s="6" t="s">
        <v>28</v>
      </c>
      <c r="E39" s="6" t="s">
        <v>75</v>
      </c>
      <c r="F39" s="6">
        <v>2.0</v>
      </c>
      <c r="G39" s="157"/>
      <c r="H39" s="157"/>
      <c r="I39" s="6" t="s">
        <v>384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6" t="s">
        <v>178</v>
      </c>
      <c r="B40" s="6" t="s">
        <v>391</v>
      </c>
      <c r="C40" s="6" t="s">
        <v>27</v>
      </c>
      <c r="D40" s="6" t="s">
        <v>392</v>
      </c>
      <c r="E40" s="6" t="s">
        <v>181</v>
      </c>
      <c r="F40" s="6">
        <v>1.0</v>
      </c>
      <c r="G40" s="153"/>
      <c r="H40" s="153"/>
      <c r="I40" s="6" t="s">
        <v>384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6" t="s">
        <v>133</v>
      </c>
      <c r="B41" s="6" t="s">
        <v>393</v>
      </c>
      <c r="C41" s="6" t="s">
        <v>40</v>
      </c>
      <c r="D41" s="6" t="s">
        <v>394</v>
      </c>
      <c r="E41" s="6" t="s">
        <v>141</v>
      </c>
      <c r="F41" s="6">
        <v>1.0</v>
      </c>
      <c r="G41" s="152"/>
      <c r="H41" s="152"/>
      <c r="I41" s="6" t="s">
        <v>384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6" t="s">
        <v>118</v>
      </c>
      <c r="B42" s="6" t="s">
        <v>395</v>
      </c>
      <c r="C42" s="6" t="s">
        <v>40</v>
      </c>
      <c r="D42" s="6" t="s">
        <v>396</v>
      </c>
      <c r="E42" s="6" t="s">
        <v>211</v>
      </c>
      <c r="F42" s="6">
        <v>1.0</v>
      </c>
      <c r="G42" s="157"/>
      <c r="H42" s="157"/>
      <c r="I42" s="6" t="s">
        <v>384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</sheetData>
  <drawing r:id="rId2"/>
  <legacyDrawing r:id="rId3"/>
</worksheet>
</file>